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drawings/drawing6.xml" ContentType="application/vnd.openxmlformats-officedocument.drawing+xml"/>
  <Override PartName="/xl/comments1.xml" ContentType="application/vnd.openxmlformats-officedocument.spreadsheetml.comments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xl/drawings/drawing56.xml" ContentType="application/vnd.openxmlformats-officedocument.drawing+xml"/>
  <Override PartName="/xl/drawings/drawing57.xml" ContentType="application/vnd.openxmlformats-officedocument.drawing+xml"/>
  <Override PartName="/xl/drawings/drawing58.xml" ContentType="application/vnd.openxmlformats-officedocument.drawing+xml"/>
  <Override PartName="/xl/drawings/drawing59.xml" ContentType="application/vnd.openxmlformats-officedocument.drawing+xml"/>
  <Override PartName="/xl/drawings/drawing60.xml" ContentType="application/vnd.openxmlformats-officedocument.drawing+xml"/>
  <Override PartName="/xl/drawings/drawing61.xml" ContentType="application/vnd.openxmlformats-officedocument.drawing+xml"/>
  <Override PartName="/xl/drawings/drawing62.xml" ContentType="application/vnd.openxmlformats-officedocument.drawing+xml"/>
  <Override PartName="/xl/drawings/drawing63.xml" ContentType="application/vnd.openxmlformats-officedocument.drawing+xml"/>
  <Override PartName="/xl/drawings/drawing64.xml" ContentType="application/vnd.openxmlformats-officedocument.drawing+xml"/>
  <Override PartName="/xl/drawings/drawing65.xml" ContentType="application/vnd.openxmlformats-officedocument.drawing+xml"/>
  <Override PartName="/xl/drawings/drawing66.xml" ContentType="application/vnd.openxmlformats-officedocument.drawing+xml"/>
  <Override PartName="/xl/drawings/drawing67.xml" ContentType="application/vnd.openxmlformats-officedocument.drawing+xml"/>
  <Override PartName="/xl/drawings/drawing68.xml" ContentType="application/vnd.openxmlformats-officedocument.drawing+xml"/>
  <Override PartName="/xl/drawings/drawing69.xml" ContentType="application/vnd.openxmlformats-officedocument.drawing+xml"/>
  <Override PartName="/xl/drawings/drawing70.xml" ContentType="application/vnd.openxmlformats-officedocument.drawing+xml"/>
  <Override PartName="/xl/drawings/drawing71.xml" ContentType="application/vnd.openxmlformats-officedocument.drawing+xml"/>
  <Override PartName="/xl/drawings/drawing72.xml" ContentType="application/vnd.openxmlformats-officedocument.drawing+xml"/>
  <Override PartName="/xl/drawings/drawing73.xml" ContentType="application/vnd.openxmlformats-officedocument.drawing+xml"/>
  <Override PartName="/xl/drawings/drawing74.xml" ContentType="application/vnd.openxmlformats-officedocument.drawing+xml"/>
  <Override PartName="/xl/drawings/drawing75.xml" ContentType="application/vnd.openxmlformats-officedocument.drawing+xml"/>
  <Override PartName="/xl/drawings/drawing76.xml" ContentType="application/vnd.openxmlformats-officedocument.drawing+xml"/>
  <Override PartName="/xl/drawings/drawing77.xml" ContentType="application/vnd.openxmlformats-officedocument.drawing+xml"/>
  <Override PartName="/xl/drawings/drawing78.xml" ContentType="application/vnd.openxmlformats-officedocument.drawing+xml"/>
  <Override PartName="/xl/drawings/drawing79.xml" ContentType="application/vnd.openxmlformats-officedocument.drawing+xml"/>
  <Override PartName="/xl/drawings/drawing80.xml" ContentType="application/vnd.openxmlformats-officedocument.drawing+xml"/>
  <Override PartName="/xl/drawings/drawing81.xml" ContentType="application/vnd.openxmlformats-officedocument.drawing+xml"/>
  <Override PartName="/xl/drawings/drawing82.xml" ContentType="application/vnd.openxmlformats-officedocument.drawing+xml"/>
  <Override PartName="/xl/drawings/drawing83.xml" ContentType="application/vnd.openxmlformats-officedocument.drawing+xml"/>
  <Override PartName="/xl/drawings/drawing84.xml" ContentType="application/vnd.openxmlformats-officedocument.drawing+xml"/>
  <Override PartName="/xl/drawings/drawing8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Planner Jawa Barat\04. Daily Sales\Daily Sales 2026\"/>
    </mc:Choice>
  </mc:AlternateContent>
  <bookViews>
    <workbookView xWindow="-105" yWindow="-105" windowWidth="23250" windowHeight="12450" tabRatio="904" firstSheet="20" activeTab="57"/>
  </bookViews>
  <sheets>
    <sheet name="SO Februari 2026 Rev.2" sheetId="40" r:id="rId1"/>
    <sheet name="SUMMARY GAS" sheetId="126" r:id="rId2"/>
    <sheet name="Daily Sales" sheetId="41" r:id="rId3"/>
    <sheet name="Summary FOB" sheetId="60" state="hidden" r:id="rId4"/>
    <sheet name="GRAFIK" sheetId="31" state="hidden" r:id="rId5"/>
    <sheet name="Summary sales" sheetId="27" r:id="rId6"/>
    <sheet name="Aliya Digital" sheetId="123" state="hidden" r:id="rId7"/>
    <sheet name="CLIN" sheetId="23" r:id="rId8"/>
    <sheet name="ADP" sheetId="125" r:id="rId9"/>
    <sheet name="ABC KOGEN" sheetId="121" r:id="rId10"/>
    <sheet name="ASAHIMAS" sheetId="117" r:id="rId11"/>
    <sheet name="HLI" sheetId="109" r:id="rId12"/>
    <sheet name="DIC" sheetId="111" r:id="rId13"/>
    <sheet name="TWK" sheetId="24" r:id="rId14"/>
    <sheet name="STM" sheetId="57" r:id="rId15"/>
    <sheet name="AMI" sheetId="43" r:id="rId16"/>
    <sheet name="FSI" sheetId="65" r:id="rId17"/>
    <sheet name="INDOFOOD" sheetId="85" r:id="rId18"/>
    <sheet name="UMI" sheetId="11" r:id="rId19"/>
    <sheet name="PCIM" sheetId="94" r:id="rId20"/>
    <sheet name="PCI84" sheetId="95" r:id="rId21"/>
    <sheet name="TOMIMOTO" sheetId="93" r:id="rId22"/>
    <sheet name="KTN" sheetId="61" r:id="rId23"/>
    <sheet name="BYC" sheetId="16" r:id="rId24"/>
    <sheet name="CERES" sheetId="38" r:id="rId25"/>
    <sheet name="SARIMURNI" sheetId="107" r:id="rId26"/>
    <sheet name="ALUMINIUM" sheetId="82" state="hidden" r:id="rId27"/>
    <sheet name="TOI" sheetId="110" state="hidden" r:id="rId28"/>
    <sheet name="KALBEE" sheetId="104" state="hidden" r:id="rId29"/>
    <sheet name="CDA" sheetId="97" state="hidden" r:id="rId30"/>
    <sheet name="IPT" sheetId="19" r:id="rId31"/>
    <sheet name="BI" sheetId="17" r:id="rId32"/>
    <sheet name="Tongtji" sheetId="50" r:id="rId33"/>
    <sheet name="CISF" sheetId="77" r:id="rId34"/>
    <sheet name="EBM" sheetId="75" r:id="rId35"/>
    <sheet name="HCI" sheetId="112" r:id="rId36"/>
    <sheet name="KSN" sheetId="124" r:id="rId37"/>
    <sheet name="ABP" sheetId="25" state="hidden" r:id="rId38"/>
    <sheet name="NIAGAGARAM" sheetId="88" r:id="rId39"/>
    <sheet name="NNI" sheetId="18" r:id="rId40"/>
    <sheet name="SHB" sheetId="119" r:id="rId41"/>
    <sheet name="MKG" sheetId="14" r:id="rId42"/>
    <sheet name="GTL" sheetId="64" r:id="rId43"/>
    <sheet name="OAJ" sheetId="22" r:id="rId44"/>
    <sheet name="PA" sheetId="46" r:id="rId45"/>
    <sheet name="KSNM" sheetId="70" state="hidden" r:id="rId46"/>
    <sheet name="KGM" sheetId="78" state="hidden" r:id="rId47"/>
    <sheet name="CITYMALL" sheetId="73" state="hidden" r:id="rId48"/>
    <sheet name="PSD" sheetId="69" state="hidden" r:id="rId49"/>
    <sheet name="PUJ" sheetId="80" r:id="rId50"/>
    <sheet name="KA" sheetId="44" r:id="rId51"/>
    <sheet name="KBRU" sheetId="53" r:id="rId52"/>
    <sheet name="SDM" sheetId="8" r:id="rId53"/>
    <sheet name="BRTK" sheetId="36" state="hidden" r:id="rId54"/>
    <sheet name="SCI" sheetId="3" state="hidden" r:id="rId55"/>
    <sheet name="JARGAS" sheetId="66" r:id="rId56"/>
    <sheet name="SBI" sheetId="67" r:id="rId57"/>
    <sheet name="HSK" sheetId="49" r:id="rId58"/>
    <sheet name="CCS" sheetId="71" state="hidden" r:id="rId59"/>
    <sheet name="RB" sheetId="21" r:id="rId60"/>
    <sheet name="RPI" sheetId="51" state="hidden" r:id="rId61"/>
    <sheet name="APAC" sheetId="42" state="hidden" r:id="rId62"/>
    <sheet name="IAMI" sheetId="37" state="hidden" r:id="rId63"/>
    <sheet name="IDP" sheetId="9" r:id="rId64"/>
    <sheet name="UJL" sheetId="13" state="hidden" r:id="rId65"/>
    <sheet name="ALT" sheetId="20" r:id="rId66"/>
    <sheet name="SETU" sheetId="68" state="hidden" r:id="rId67"/>
    <sheet name="GFIATOMJES" sheetId="74" state="hidden" r:id="rId68"/>
    <sheet name="SPGLOBAL" sheetId="72" r:id="rId69"/>
    <sheet name="SPJES" sheetId="79" r:id="rId70"/>
    <sheet name="GFATOM" sheetId="91" r:id="rId71"/>
    <sheet name="GFKULIT" sheetId="92" r:id="rId72"/>
    <sheet name="GFAJES" sheetId="96" state="hidden" r:id="rId73"/>
    <sheet name="GFIR" sheetId="48" r:id="rId74"/>
    <sheet name="BDP" sheetId="83" state="hidden" r:id="rId75"/>
    <sheet name="PERHUTANI" sheetId="90" state="hidden" r:id="rId76"/>
    <sheet name="GFIR2" sheetId="98" r:id="rId77"/>
    <sheet name="TORABIKAHF" sheetId="101" state="hidden" r:id="rId78"/>
    <sheet name="TORABIKAIC" sheetId="102" state="hidden" r:id="rId79"/>
    <sheet name="TORABIKACIKUPA" sheetId="103" state="hidden" r:id="rId80"/>
    <sheet name="SWS" sheetId="122" state="hidden" r:id="rId81"/>
    <sheet name="TOYOBO" sheetId="118" state="hidden" r:id="rId82"/>
    <sheet name="SIDOGAS" sheetId="84" state="hidden" r:id="rId83"/>
    <sheet name="MADUSARI" sheetId="81" state="hidden" r:id="rId84"/>
    <sheet name="PAI" sheetId="76" state="hidden" r:id="rId85"/>
  </sheets>
  <definedNames>
    <definedName name="____key2" localSheetId="9" hidden="1">#REF!</definedName>
    <definedName name="____key2" localSheetId="8" hidden="1">#REF!</definedName>
    <definedName name="____key2" localSheetId="6" hidden="1">#REF!</definedName>
    <definedName name="____key2" localSheetId="10" hidden="1">#REF!</definedName>
    <definedName name="____key2" localSheetId="29" hidden="1">#REF!</definedName>
    <definedName name="____key2" localSheetId="36" hidden="1">#REF!</definedName>
    <definedName name="____key2" localSheetId="40" hidden="1">#REF!</definedName>
    <definedName name="____key2" localSheetId="80" hidden="1">#REF!</definedName>
    <definedName name="____key2" localSheetId="81" hidden="1">#REF!</definedName>
    <definedName name="____key2" hidden="1">#REF!</definedName>
    <definedName name="___key2" localSheetId="9" hidden="1">#REF!</definedName>
    <definedName name="___key2" localSheetId="8" hidden="1">#REF!</definedName>
    <definedName name="___key2" localSheetId="6" hidden="1">#REF!</definedName>
    <definedName name="___key2" localSheetId="10" hidden="1">#REF!</definedName>
    <definedName name="___key2" localSheetId="29" hidden="1">#REF!</definedName>
    <definedName name="___key2" localSheetId="36" hidden="1">#REF!</definedName>
    <definedName name="___key2" localSheetId="40" hidden="1">#REF!</definedName>
    <definedName name="___key2" localSheetId="80" hidden="1">#REF!</definedName>
    <definedName name="___key2" localSheetId="81" hidden="1">#REF!</definedName>
    <definedName name="___key2" hidden="1">#REF!</definedName>
    <definedName name="___xlnm._FilterDatabase_2" localSheetId="9">#REF!</definedName>
    <definedName name="___xlnm._FilterDatabase_2" localSheetId="8">#REF!</definedName>
    <definedName name="___xlnm._FilterDatabase_2" localSheetId="6">#REF!</definedName>
    <definedName name="___xlnm._FilterDatabase_2" localSheetId="10">#REF!</definedName>
    <definedName name="___xlnm._FilterDatabase_2" localSheetId="53">#REF!</definedName>
    <definedName name="___xlnm._FilterDatabase_2" localSheetId="29">#REF!</definedName>
    <definedName name="___xlnm._FilterDatabase_2" localSheetId="24">#REF!</definedName>
    <definedName name="___xlnm._FilterDatabase_2" localSheetId="16">#REF!</definedName>
    <definedName name="___xlnm._FilterDatabase_2" localSheetId="72">#REF!</definedName>
    <definedName name="___xlnm._FilterDatabase_2" localSheetId="62">#REF!</definedName>
    <definedName name="___xlnm._FilterDatabase_2" localSheetId="36">#REF!</definedName>
    <definedName name="___xlnm._FilterDatabase_2" localSheetId="40">#REF!</definedName>
    <definedName name="___xlnm._FilterDatabase_2" localSheetId="68">#REF!</definedName>
    <definedName name="___xlnm._FilterDatabase_2" localSheetId="80">#REF!</definedName>
    <definedName name="___xlnm._FilterDatabase_2" localSheetId="81">#REF!</definedName>
    <definedName name="___xlnm._FilterDatabase_2">#REF!</definedName>
    <definedName name="__123Graph_AWEAKNESS" localSheetId="9" hidden="1">#REF!</definedName>
    <definedName name="__123Graph_AWEAKNESS" localSheetId="37" hidden="1">#REF!</definedName>
    <definedName name="__123Graph_AWEAKNESS" localSheetId="8" hidden="1">#REF!</definedName>
    <definedName name="__123Graph_AWEAKNESS" localSheetId="6" hidden="1">#REF!</definedName>
    <definedName name="__123Graph_AWEAKNESS" localSheetId="65" hidden="1">#REF!</definedName>
    <definedName name="__123Graph_AWEAKNESS" localSheetId="10" hidden="1">#REF!</definedName>
    <definedName name="__123Graph_AWEAKNESS" localSheetId="31" hidden="1">#REF!</definedName>
    <definedName name="__123Graph_AWEAKNESS" localSheetId="53" hidden="1">#REF!</definedName>
    <definedName name="__123Graph_AWEAKNESS" localSheetId="23" hidden="1">#REF!</definedName>
    <definedName name="__123Graph_AWEAKNESS" localSheetId="29" hidden="1">#REF!</definedName>
    <definedName name="__123Graph_AWEAKNESS" localSheetId="24" hidden="1">#REF!</definedName>
    <definedName name="__123Graph_AWEAKNESS" localSheetId="7" hidden="1">#REF!</definedName>
    <definedName name="__123Graph_AWEAKNESS" localSheetId="12" hidden="1">#REF!</definedName>
    <definedName name="__123Graph_AWEAKNESS" localSheetId="16" hidden="1">#REF!</definedName>
    <definedName name="__123Graph_AWEAKNESS" localSheetId="72" hidden="1">#REF!</definedName>
    <definedName name="__123Graph_AWEAKNESS" localSheetId="35" hidden="1">#REF!</definedName>
    <definedName name="__123Graph_AWEAKNESS" localSheetId="11" hidden="1">#REF!</definedName>
    <definedName name="__123Graph_AWEAKNESS" localSheetId="62" hidden="1">#REF!</definedName>
    <definedName name="__123Graph_AWEAKNESS" localSheetId="63" hidden="1">#REF!</definedName>
    <definedName name="__123Graph_AWEAKNESS" localSheetId="30" hidden="1">#REF!</definedName>
    <definedName name="__123Graph_AWEAKNESS" localSheetId="36" hidden="1">#REF!</definedName>
    <definedName name="__123Graph_AWEAKNESS" localSheetId="41" hidden="1">#REF!</definedName>
    <definedName name="__123Graph_AWEAKNESS" localSheetId="39" hidden="1">#REF!</definedName>
    <definedName name="__123Graph_AWEAKNESS" localSheetId="43" hidden="1">#REF!</definedName>
    <definedName name="__123Graph_AWEAKNESS" localSheetId="59" hidden="1">#REF!</definedName>
    <definedName name="__123Graph_AWEAKNESS" localSheetId="25" hidden="1">#REF!</definedName>
    <definedName name="__123Graph_AWEAKNESS" localSheetId="52" hidden="1">#REF!</definedName>
    <definedName name="__123Graph_AWEAKNESS" localSheetId="40" hidden="1">#REF!</definedName>
    <definedName name="__123Graph_AWEAKNESS" localSheetId="68" hidden="1">#REF!</definedName>
    <definedName name="__123Graph_AWEAKNESS" localSheetId="80" hidden="1">#REF!</definedName>
    <definedName name="__123Graph_AWEAKNESS" localSheetId="27" hidden="1">#REF!</definedName>
    <definedName name="__123Graph_AWEAKNESS" localSheetId="81" hidden="1">#REF!</definedName>
    <definedName name="__123Graph_AWEAKNESS" localSheetId="13" hidden="1">#REF!</definedName>
    <definedName name="__123Graph_AWEAKNESS" localSheetId="64" hidden="1">#REF!</definedName>
    <definedName name="__123Graph_AWEAKNESS" localSheetId="18" hidden="1">#REF!</definedName>
    <definedName name="__123Graph_AWEAKNESS" hidden="1">#REF!</definedName>
    <definedName name="__123Graph_LBL_AWEAKNESS" localSheetId="9" hidden="1">#REF!</definedName>
    <definedName name="__123Graph_LBL_AWEAKNESS" localSheetId="37" hidden="1">#REF!</definedName>
    <definedName name="__123Graph_LBL_AWEAKNESS" localSheetId="8" hidden="1">#REF!</definedName>
    <definedName name="__123Graph_LBL_AWEAKNESS" localSheetId="6" hidden="1">#REF!</definedName>
    <definedName name="__123Graph_LBL_AWEAKNESS" localSheetId="65" hidden="1">#REF!</definedName>
    <definedName name="__123Graph_LBL_AWEAKNESS" localSheetId="10" hidden="1">#REF!</definedName>
    <definedName name="__123Graph_LBL_AWEAKNESS" localSheetId="31" hidden="1">#REF!</definedName>
    <definedName name="__123Graph_LBL_AWEAKNESS" localSheetId="53" hidden="1">#REF!</definedName>
    <definedName name="__123Graph_LBL_AWEAKNESS" localSheetId="23" hidden="1">#REF!</definedName>
    <definedName name="__123Graph_LBL_AWEAKNESS" localSheetId="29" hidden="1">#REF!</definedName>
    <definedName name="__123Graph_LBL_AWEAKNESS" localSheetId="24" hidden="1">#REF!</definedName>
    <definedName name="__123Graph_LBL_AWEAKNESS" localSheetId="7" hidden="1">#REF!</definedName>
    <definedName name="__123Graph_LBL_AWEAKNESS" localSheetId="12" hidden="1">#REF!</definedName>
    <definedName name="__123Graph_LBL_AWEAKNESS" localSheetId="16" hidden="1">#REF!</definedName>
    <definedName name="__123Graph_LBL_AWEAKNESS" localSheetId="72" hidden="1">#REF!</definedName>
    <definedName name="__123Graph_LBL_AWEAKNESS" localSheetId="35" hidden="1">#REF!</definedName>
    <definedName name="__123Graph_LBL_AWEAKNESS" localSheetId="11" hidden="1">#REF!</definedName>
    <definedName name="__123Graph_LBL_AWEAKNESS" localSheetId="62" hidden="1">#REF!</definedName>
    <definedName name="__123Graph_LBL_AWEAKNESS" localSheetId="63" hidden="1">#REF!</definedName>
    <definedName name="__123Graph_LBL_AWEAKNESS" localSheetId="30" hidden="1">#REF!</definedName>
    <definedName name="__123Graph_LBL_AWEAKNESS" localSheetId="36" hidden="1">#REF!</definedName>
    <definedName name="__123Graph_LBL_AWEAKNESS" localSheetId="41" hidden="1">#REF!</definedName>
    <definedName name="__123Graph_LBL_AWEAKNESS" localSheetId="39" hidden="1">#REF!</definedName>
    <definedName name="__123Graph_LBL_AWEAKNESS" localSheetId="43" hidden="1">#REF!</definedName>
    <definedName name="__123Graph_LBL_AWEAKNESS" localSheetId="59" hidden="1">#REF!</definedName>
    <definedName name="__123Graph_LBL_AWEAKNESS" localSheetId="25" hidden="1">#REF!</definedName>
    <definedName name="__123Graph_LBL_AWEAKNESS" localSheetId="52" hidden="1">#REF!</definedName>
    <definedName name="__123Graph_LBL_AWEAKNESS" localSheetId="40" hidden="1">#REF!</definedName>
    <definedName name="__123Graph_LBL_AWEAKNESS" localSheetId="68" hidden="1">#REF!</definedName>
    <definedName name="__123Graph_LBL_AWEAKNESS" localSheetId="80" hidden="1">#REF!</definedName>
    <definedName name="__123Graph_LBL_AWEAKNESS" localSheetId="27" hidden="1">#REF!</definedName>
    <definedName name="__123Graph_LBL_AWEAKNESS" localSheetId="81" hidden="1">#REF!</definedName>
    <definedName name="__123Graph_LBL_AWEAKNESS" localSheetId="13" hidden="1">#REF!</definedName>
    <definedName name="__123Graph_LBL_AWEAKNESS" localSheetId="64" hidden="1">#REF!</definedName>
    <definedName name="__123Graph_LBL_AWEAKNESS" localSheetId="18" hidden="1">#REF!</definedName>
    <definedName name="__123Graph_LBL_AWEAKNESS" hidden="1">#REF!</definedName>
    <definedName name="__123Graph_XWEAKNESS" localSheetId="9" hidden="1">#REF!</definedName>
    <definedName name="__123Graph_XWEAKNESS" localSheetId="37" hidden="1">#REF!</definedName>
    <definedName name="__123Graph_XWEAKNESS" localSheetId="8" hidden="1">#REF!</definedName>
    <definedName name="__123Graph_XWEAKNESS" localSheetId="6" hidden="1">#REF!</definedName>
    <definedName name="__123Graph_XWEAKNESS" localSheetId="65" hidden="1">#REF!</definedName>
    <definedName name="__123Graph_XWEAKNESS" localSheetId="10" hidden="1">#REF!</definedName>
    <definedName name="__123Graph_XWEAKNESS" localSheetId="31" hidden="1">#REF!</definedName>
    <definedName name="__123Graph_XWEAKNESS" localSheetId="53" hidden="1">#REF!</definedName>
    <definedName name="__123Graph_XWEAKNESS" localSheetId="23" hidden="1">#REF!</definedName>
    <definedName name="__123Graph_XWEAKNESS" localSheetId="29" hidden="1">#REF!</definedName>
    <definedName name="__123Graph_XWEAKNESS" localSheetId="24" hidden="1">#REF!</definedName>
    <definedName name="__123Graph_XWEAKNESS" localSheetId="7" hidden="1">#REF!</definedName>
    <definedName name="__123Graph_XWEAKNESS" localSheetId="12" hidden="1">#REF!</definedName>
    <definedName name="__123Graph_XWEAKNESS" localSheetId="16" hidden="1">#REF!</definedName>
    <definedName name="__123Graph_XWEAKNESS" localSheetId="72" hidden="1">#REF!</definedName>
    <definedName name="__123Graph_XWEAKNESS" localSheetId="35" hidden="1">#REF!</definedName>
    <definedName name="__123Graph_XWEAKNESS" localSheetId="11" hidden="1">#REF!</definedName>
    <definedName name="__123Graph_XWEAKNESS" localSheetId="62" hidden="1">#REF!</definedName>
    <definedName name="__123Graph_XWEAKNESS" localSheetId="63" hidden="1">#REF!</definedName>
    <definedName name="__123Graph_XWEAKNESS" localSheetId="30" hidden="1">#REF!</definedName>
    <definedName name="__123Graph_XWEAKNESS" localSheetId="36" hidden="1">#REF!</definedName>
    <definedName name="__123Graph_XWEAKNESS" localSheetId="41" hidden="1">#REF!</definedName>
    <definedName name="__123Graph_XWEAKNESS" localSheetId="39" hidden="1">#REF!</definedName>
    <definedName name="__123Graph_XWEAKNESS" localSheetId="43" hidden="1">#REF!</definedName>
    <definedName name="__123Graph_XWEAKNESS" localSheetId="59" hidden="1">#REF!</definedName>
    <definedName name="__123Graph_XWEAKNESS" localSheetId="25" hidden="1">#REF!</definedName>
    <definedName name="__123Graph_XWEAKNESS" localSheetId="52" hidden="1">#REF!</definedName>
    <definedName name="__123Graph_XWEAKNESS" localSheetId="40" hidden="1">#REF!</definedName>
    <definedName name="__123Graph_XWEAKNESS" localSheetId="68" hidden="1">#REF!</definedName>
    <definedName name="__123Graph_XWEAKNESS" localSheetId="80" hidden="1">#REF!</definedName>
    <definedName name="__123Graph_XWEAKNESS" localSheetId="27" hidden="1">#REF!</definedName>
    <definedName name="__123Graph_XWEAKNESS" localSheetId="81" hidden="1">#REF!</definedName>
    <definedName name="__123Graph_XWEAKNESS" localSheetId="13" hidden="1">#REF!</definedName>
    <definedName name="__123Graph_XWEAKNESS" localSheetId="64" hidden="1">#REF!</definedName>
    <definedName name="__123Graph_XWEAKNESS" localSheetId="18" hidden="1">#REF!</definedName>
    <definedName name="__123Graph_XWEAKNESS" hidden="1">#REF!</definedName>
    <definedName name="__key2" localSheetId="9" hidden="1">#REF!</definedName>
    <definedName name="__key2" localSheetId="8" hidden="1">#REF!</definedName>
    <definedName name="__key2" localSheetId="6" hidden="1">#REF!</definedName>
    <definedName name="__key2" localSheetId="10" hidden="1">#REF!</definedName>
    <definedName name="__key2" localSheetId="29" hidden="1">#REF!</definedName>
    <definedName name="__key2" localSheetId="36" hidden="1">#REF!</definedName>
    <definedName name="__key2" localSheetId="40" hidden="1">#REF!</definedName>
    <definedName name="__key2" localSheetId="80" hidden="1">#REF!</definedName>
    <definedName name="__key2" localSheetId="81" hidden="1">#REF!</definedName>
    <definedName name="__key2" hidden="1">#REF!</definedName>
    <definedName name="__xlnm._FilterDatabase_2" localSheetId="9">#REF!</definedName>
    <definedName name="__xlnm._FilterDatabase_2" localSheetId="8">#REF!</definedName>
    <definedName name="__xlnm._FilterDatabase_2" localSheetId="6">#REF!</definedName>
    <definedName name="__xlnm._FilterDatabase_2" localSheetId="10">#REF!</definedName>
    <definedName name="__xlnm._FilterDatabase_2" localSheetId="53">#REF!</definedName>
    <definedName name="__xlnm._FilterDatabase_2" localSheetId="29">#REF!</definedName>
    <definedName name="__xlnm._FilterDatabase_2" localSheetId="24">#REF!</definedName>
    <definedName name="__xlnm._FilterDatabase_2" localSheetId="16">#REF!</definedName>
    <definedName name="__xlnm._FilterDatabase_2" localSheetId="72">#REF!</definedName>
    <definedName name="__xlnm._FilterDatabase_2" localSheetId="62">#REF!</definedName>
    <definedName name="__xlnm._FilterDatabase_2" localSheetId="36">#REF!</definedName>
    <definedName name="__xlnm._FilterDatabase_2" localSheetId="40">#REF!</definedName>
    <definedName name="__xlnm._FilterDatabase_2" localSheetId="68">#REF!</definedName>
    <definedName name="__xlnm._FilterDatabase_2" localSheetId="80">#REF!</definedName>
    <definedName name="__xlnm._FilterDatabase_2" localSheetId="81">#REF!</definedName>
    <definedName name="__xlnm._FilterDatabase_2">#REF!</definedName>
    <definedName name="_Fill" localSheetId="9" hidden="1">#REF!</definedName>
    <definedName name="_Fill" localSheetId="37" hidden="1">#REF!</definedName>
    <definedName name="_Fill" localSheetId="8" hidden="1">#REF!</definedName>
    <definedName name="_Fill" localSheetId="6" hidden="1">#REF!</definedName>
    <definedName name="_Fill" localSheetId="65" hidden="1">#REF!</definedName>
    <definedName name="_Fill" localSheetId="10" hidden="1">#REF!</definedName>
    <definedName name="_Fill" localSheetId="31" hidden="1">#REF!</definedName>
    <definedName name="_Fill" localSheetId="53" hidden="1">#REF!</definedName>
    <definedName name="_Fill" localSheetId="23" hidden="1">#REF!</definedName>
    <definedName name="_Fill" localSheetId="29" hidden="1">#REF!</definedName>
    <definedName name="_Fill" localSheetId="24" hidden="1">#REF!</definedName>
    <definedName name="_Fill" localSheetId="7" hidden="1">#REF!</definedName>
    <definedName name="_Fill" localSheetId="12" hidden="1">#REF!</definedName>
    <definedName name="_Fill" localSheetId="16" hidden="1">#REF!</definedName>
    <definedName name="_Fill" localSheetId="72" hidden="1">#REF!</definedName>
    <definedName name="_Fill" localSheetId="35" hidden="1">#REF!</definedName>
    <definedName name="_Fill" localSheetId="11" hidden="1">#REF!</definedName>
    <definedName name="_Fill" localSheetId="62" hidden="1">#REF!</definedName>
    <definedName name="_Fill" localSheetId="63" hidden="1">#REF!</definedName>
    <definedName name="_Fill" localSheetId="30" hidden="1">#REF!</definedName>
    <definedName name="_Fill" localSheetId="36" hidden="1">#REF!</definedName>
    <definedName name="_Fill" localSheetId="41" hidden="1">#REF!</definedName>
    <definedName name="_Fill" localSheetId="39" hidden="1">#REF!</definedName>
    <definedName name="_Fill" localSheetId="43" hidden="1">#REF!</definedName>
    <definedName name="_Fill" localSheetId="59" hidden="1">#REF!</definedName>
    <definedName name="_Fill" localSheetId="25" hidden="1">#REF!</definedName>
    <definedName name="_Fill" localSheetId="52" hidden="1">#REF!</definedName>
    <definedName name="_Fill" localSheetId="40" hidden="1">#REF!</definedName>
    <definedName name="_Fill" localSheetId="68" hidden="1">#REF!</definedName>
    <definedName name="_Fill" localSheetId="80" hidden="1">#REF!</definedName>
    <definedName name="_Fill" localSheetId="27" hidden="1">#REF!</definedName>
    <definedName name="_Fill" localSheetId="81" hidden="1">#REF!</definedName>
    <definedName name="_Fill" localSheetId="13" hidden="1">#REF!</definedName>
    <definedName name="_Fill" localSheetId="64" hidden="1">#REF!</definedName>
    <definedName name="_Fill" localSheetId="18" hidden="1">#REF!</definedName>
    <definedName name="_Fill" hidden="1">#REF!</definedName>
    <definedName name="_xlnm._FilterDatabase" localSheetId="61" hidden="1">APAC!$A$8:$P$15</definedName>
    <definedName name="_xlnm._FilterDatabase" localSheetId="63" hidden="1">IDP!$A$1:$P$47</definedName>
    <definedName name="_Key1" localSheetId="9" hidden="1">#REF!</definedName>
    <definedName name="_Key1" localSheetId="37" hidden="1">#REF!</definedName>
    <definedName name="_Key1" localSheetId="8" hidden="1">#REF!</definedName>
    <definedName name="_Key1" localSheetId="6" hidden="1">#REF!</definedName>
    <definedName name="_Key1" localSheetId="65" hidden="1">#REF!</definedName>
    <definedName name="_Key1" localSheetId="10" hidden="1">#REF!</definedName>
    <definedName name="_Key1" localSheetId="31" hidden="1">#REF!</definedName>
    <definedName name="_Key1" localSheetId="53" hidden="1">#REF!</definedName>
    <definedName name="_Key1" localSheetId="23" hidden="1">#REF!</definedName>
    <definedName name="_Key1" localSheetId="29" hidden="1">#REF!</definedName>
    <definedName name="_Key1" localSheetId="24" hidden="1">#REF!</definedName>
    <definedName name="_Key1" localSheetId="7" hidden="1">#REF!</definedName>
    <definedName name="_Key1" localSheetId="12" hidden="1">#REF!</definedName>
    <definedName name="_Key1" localSheetId="16" hidden="1">#REF!</definedName>
    <definedName name="_Key1" localSheetId="72" hidden="1">#REF!</definedName>
    <definedName name="_Key1" localSheetId="35" hidden="1">#REF!</definedName>
    <definedName name="_Key1" localSheetId="11" hidden="1">#REF!</definedName>
    <definedName name="_Key1" localSheetId="62" hidden="1">#REF!</definedName>
    <definedName name="_Key1" localSheetId="63" hidden="1">#REF!</definedName>
    <definedName name="_Key1" localSheetId="30" hidden="1">#REF!</definedName>
    <definedName name="_Key1" localSheetId="36" hidden="1">#REF!</definedName>
    <definedName name="_Key1" localSheetId="41" hidden="1">#REF!</definedName>
    <definedName name="_Key1" localSheetId="39" hidden="1">#REF!</definedName>
    <definedName name="_Key1" localSheetId="43" hidden="1">#REF!</definedName>
    <definedName name="_Key1" localSheetId="59" hidden="1">#REF!</definedName>
    <definedName name="_Key1" localSheetId="25" hidden="1">#REF!</definedName>
    <definedName name="_Key1" localSheetId="52" hidden="1">#REF!</definedName>
    <definedName name="_Key1" localSheetId="40" hidden="1">#REF!</definedName>
    <definedName name="_Key1" localSheetId="68" hidden="1">#REF!</definedName>
    <definedName name="_Key1" localSheetId="80" hidden="1">#REF!</definedName>
    <definedName name="_Key1" localSheetId="27" hidden="1">#REF!</definedName>
    <definedName name="_Key1" localSheetId="81" hidden="1">#REF!</definedName>
    <definedName name="_Key1" localSheetId="13" hidden="1">#REF!</definedName>
    <definedName name="_Key1" localSheetId="64" hidden="1">#REF!</definedName>
    <definedName name="_Key1" localSheetId="18" hidden="1">#REF!</definedName>
    <definedName name="_Key1" hidden="1">#REF!</definedName>
    <definedName name="_Key2" localSheetId="9" hidden="1">#REF!</definedName>
    <definedName name="_Key2" localSheetId="37" hidden="1">#REF!</definedName>
    <definedName name="_Key2" localSheetId="8" hidden="1">#REF!</definedName>
    <definedName name="_Key2" localSheetId="6" hidden="1">#REF!</definedName>
    <definedName name="_Key2" localSheetId="65" hidden="1">#REF!</definedName>
    <definedName name="_Key2" localSheetId="10" hidden="1">#REF!</definedName>
    <definedName name="_Key2" localSheetId="31" hidden="1">#REF!</definedName>
    <definedName name="_Key2" localSheetId="53" hidden="1">#REF!</definedName>
    <definedName name="_Key2" localSheetId="23" hidden="1">#REF!</definedName>
    <definedName name="_Key2" localSheetId="29" hidden="1">#REF!</definedName>
    <definedName name="_Key2" localSheetId="24" hidden="1">#REF!</definedName>
    <definedName name="_Key2" localSheetId="7" hidden="1">#REF!</definedName>
    <definedName name="_Key2" localSheetId="12" hidden="1">#REF!</definedName>
    <definedName name="_Key2" localSheetId="16" hidden="1">#REF!</definedName>
    <definedName name="_Key2" localSheetId="72" hidden="1">#REF!</definedName>
    <definedName name="_Key2" localSheetId="35" hidden="1">#REF!</definedName>
    <definedName name="_Key2" localSheetId="11" hidden="1">#REF!</definedName>
    <definedName name="_Key2" localSheetId="62" hidden="1">#REF!</definedName>
    <definedName name="_Key2" localSheetId="63" hidden="1">#REF!</definedName>
    <definedName name="_Key2" localSheetId="30" hidden="1">#REF!</definedName>
    <definedName name="_Key2" localSheetId="36" hidden="1">#REF!</definedName>
    <definedName name="_Key2" localSheetId="41" hidden="1">#REF!</definedName>
    <definedName name="_Key2" localSheetId="39" hidden="1">#REF!</definedName>
    <definedName name="_Key2" localSheetId="43" hidden="1">#REF!</definedName>
    <definedName name="_Key2" localSheetId="59" hidden="1">#REF!</definedName>
    <definedName name="_Key2" localSheetId="25" hidden="1">#REF!</definedName>
    <definedName name="_Key2" localSheetId="52" hidden="1">#REF!</definedName>
    <definedName name="_Key2" localSheetId="40" hidden="1">#REF!</definedName>
    <definedName name="_Key2" localSheetId="68" hidden="1">#REF!</definedName>
    <definedName name="_Key2" localSheetId="80" hidden="1">#REF!</definedName>
    <definedName name="_Key2" localSheetId="27" hidden="1">#REF!</definedName>
    <definedName name="_Key2" localSheetId="81" hidden="1">#REF!</definedName>
    <definedName name="_Key2" localSheetId="13" hidden="1">#REF!</definedName>
    <definedName name="_Key2" localSheetId="64" hidden="1">#REF!</definedName>
    <definedName name="_Key2" localSheetId="18" hidden="1">#REF!</definedName>
    <definedName name="_Key2" hidden="1">#REF!</definedName>
    <definedName name="_Sort" localSheetId="9" hidden="1">#REF!</definedName>
    <definedName name="_Sort" localSheetId="37" hidden="1">#REF!</definedName>
    <definedName name="_Sort" localSheetId="8" hidden="1">#REF!</definedName>
    <definedName name="_Sort" localSheetId="6" hidden="1">#REF!</definedName>
    <definedName name="_Sort" localSheetId="65" hidden="1">#REF!</definedName>
    <definedName name="_Sort" localSheetId="10" hidden="1">#REF!</definedName>
    <definedName name="_Sort" localSheetId="31" hidden="1">#REF!</definedName>
    <definedName name="_Sort" localSheetId="53" hidden="1">#REF!</definedName>
    <definedName name="_Sort" localSheetId="23" hidden="1">#REF!</definedName>
    <definedName name="_Sort" localSheetId="29" hidden="1">#REF!</definedName>
    <definedName name="_Sort" localSheetId="24" hidden="1">#REF!</definedName>
    <definedName name="_Sort" localSheetId="7" hidden="1">#REF!</definedName>
    <definedName name="_Sort" localSheetId="12" hidden="1">#REF!</definedName>
    <definedName name="_Sort" localSheetId="16" hidden="1">#REF!</definedName>
    <definedName name="_Sort" localSheetId="72" hidden="1">#REF!</definedName>
    <definedName name="_Sort" localSheetId="35" hidden="1">#REF!</definedName>
    <definedName name="_Sort" localSheetId="11" hidden="1">#REF!</definedName>
    <definedName name="_Sort" localSheetId="62" hidden="1">#REF!</definedName>
    <definedName name="_Sort" localSheetId="63" hidden="1">#REF!</definedName>
    <definedName name="_Sort" localSheetId="30" hidden="1">#REF!</definedName>
    <definedName name="_Sort" localSheetId="36" hidden="1">#REF!</definedName>
    <definedName name="_Sort" localSheetId="41" hidden="1">#REF!</definedName>
    <definedName name="_Sort" localSheetId="39" hidden="1">#REF!</definedName>
    <definedName name="_Sort" localSheetId="43" hidden="1">#REF!</definedName>
    <definedName name="_Sort" localSheetId="59" hidden="1">#REF!</definedName>
    <definedName name="_Sort" localSheetId="25" hidden="1">#REF!</definedName>
    <definedName name="_Sort" localSheetId="52" hidden="1">#REF!</definedName>
    <definedName name="_Sort" localSheetId="40" hidden="1">#REF!</definedName>
    <definedName name="_Sort" localSheetId="68" hidden="1">#REF!</definedName>
    <definedName name="_Sort" localSheetId="80" hidden="1">#REF!</definedName>
    <definedName name="_Sort" localSheetId="27" hidden="1">#REF!</definedName>
    <definedName name="_Sort" localSheetId="81" hidden="1">#REF!</definedName>
    <definedName name="_Sort" localSheetId="13" hidden="1">#REF!</definedName>
    <definedName name="_Sort" localSheetId="64" hidden="1">#REF!</definedName>
    <definedName name="_Sort" localSheetId="18" hidden="1">#REF!</definedName>
    <definedName name="_Sort" hidden="1">#REF!</definedName>
    <definedName name="ad" localSheetId="9" hidden="1">#REF!</definedName>
    <definedName name="ad" localSheetId="37" hidden="1">#REF!</definedName>
    <definedName name="ad" localSheetId="8" hidden="1">#REF!</definedName>
    <definedName name="ad" localSheetId="6" hidden="1">#REF!</definedName>
    <definedName name="ad" localSheetId="65" hidden="1">#REF!</definedName>
    <definedName name="ad" localSheetId="10" hidden="1">#REF!</definedName>
    <definedName name="ad" localSheetId="31" hidden="1">#REF!</definedName>
    <definedName name="ad" localSheetId="53" hidden="1">#REF!</definedName>
    <definedName name="ad" localSheetId="23" hidden="1">#REF!</definedName>
    <definedName name="ad" localSheetId="29" hidden="1">#REF!</definedName>
    <definedName name="ad" localSheetId="24" hidden="1">#REF!</definedName>
    <definedName name="ad" localSheetId="7" hidden="1">#REF!</definedName>
    <definedName name="ad" localSheetId="12" hidden="1">#REF!</definedName>
    <definedName name="ad" localSheetId="16" hidden="1">#REF!</definedName>
    <definedName name="ad" localSheetId="72" hidden="1">#REF!</definedName>
    <definedName name="ad" localSheetId="35" hidden="1">#REF!</definedName>
    <definedName name="ad" localSheetId="11" hidden="1">#REF!</definedName>
    <definedName name="ad" localSheetId="62" hidden="1">#REF!</definedName>
    <definedName name="ad" localSheetId="63" hidden="1">#REF!</definedName>
    <definedName name="ad" localSheetId="30" hidden="1">#REF!</definedName>
    <definedName name="ad" localSheetId="36" hidden="1">#REF!</definedName>
    <definedName name="ad" localSheetId="41" hidden="1">#REF!</definedName>
    <definedName name="ad" localSheetId="39" hidden="1">#REF!</definedName>
    <definedName name="ad" localSheetId="43" hidden="1">#REF!</definedName>
    <definedName name="ad" localSheetId="59" hidden="1">#REF!</definedName>
    <definedName name="ad" localSheetId="25" hidden="1">#REF!</definedName>
    <definedName name="ad" localSheetId="52" hidden="1">#REF!</definedName>
    <definedName name="ad" localSheetId="40" hidden="1">#REF!</definedName>
    <definedName name="ad" localSheetId="68" hidden="1">#REF!</definedName>
    <definedName name="ad" localSheetId="80" hidden="1">#REF!</definedName>
    <definedName name="ad" localSheetId="27" hidden="1">#REF!</definedName>
    <definedName name="ad" localSheetId="81" hidden="1">#REF!</definedName>
    <definedName name="ad" localSheetId="13" hidden="1">#REF!</definedName>
    <definedName name="ad" localSheetId="64" hidden="1">#REF!</definedName>
    <definedName name="ad" localSheetId="18" hidden="1">#REF!</definedName>
    <definedName name="ad" hidden="1">#REF!</definedName>
    <definedName name="Excel_BuiltIn__FilterDatabase_1" localSheetId="9">#REF!</definedName>
    <definedName name="Excel_BuiltIn__FilterDatabase_1" localSheetId="8">#REF!</definedName>
    <definedName name="Excel_BuiltIn__FilterDatabase_1" localSheetId="6">#REF!</definedName>
    <definedName name="Excel_BuiltIn__FilterDatabase_1" localSheetId="10">#REF!</definedName>
    <definedName name="Excel_BuiltIn__FilterDatabase_1" localSheetId="53">#REF!</definedName>
    <definedName name="Excel_BuiltIn__FilterDatabase_1" localSheetId="29">#REF!</definedName>
    <definedName name="Excel_BuiltIn__FilterDatabase_1" localSheetId="24">#REF!</definedName>
    <definedName name="Excel_BuiltIn__FilterDatabase_1" localSheetId="16">#REF!</definedName>
    <definedName name="Excel_BuiltIn__FilterDatabase_1" localSheetId="72">#REF!</definedName>
    <definedName name="Excel_BuiltIn__FilterDatabase_1" localSheetId="62">#REF!</definedName>
    <definedName name="Excel_BuiltIn__FilterDatabase_1" localSheetId="36">#REF!</definedName>
    <definedName name="Excel_BuiltIn__FilterDatabase_1" localSheetId="40">#REF!</definedName>
    <definedName name="Excel_BuiltIn__FilterDatabase_1" localSheetId="68">#REF!</definedName>
    <definedName name="Excel_BuiltIn__FilterDatabase_1" localSheetId="80">#REF!</definedName>
    <definedName name="Excel_BuiltIn__FilterDatabase_1" localSheetId="81">#REF!</definedName>
    <definedName name="Excel_BuiltIn__FilterDatabase_1">#REF!</definedName>
    <definedName name="Export_3" localSheetId="9">#REF!</definedName>
    <definedName name="Export_3" localSheetId="8">#REF!</definedName>
    <definedName name="Export_3" localSheetId="6">#REF!</definedName>
    <definedName name="Export_3" localSheetId="10">#REF!</definedName>
    <definedName name="Export_3" localSheetId="29">#REF!</definedName>
    <definedName name="Export_3" localSheetId="36">#REF!</definedName>
    <definedName name="Export_3" localSheetId="40">#REF!</definedName>
    <definedName name="Export_3" localSheetId="80">#REF!</definedName>
    <definedName name="Export_3" localSheetId="81">#REF!</definedName>
    <definedName name="Export_3">#REF!</definedName>
    <definedName name="FOB" localSheetId="9">'Summary FOB'!#REF!</definedName>
    <definedName name="FOB" localSheetId="8">'Summary FOB'!#REF!</definedName>
    <definedName name="FOB" localSheetId="6">'Summary FOB'!#REF!</definedName>
    <definedName name="FOB" localSheetId="10">'Summary FOB'!#REF!</definedName>
    <definedName name="FOB" localSheetId="29">'Summary FOB'!#REF!</definedName>
    <definedName name="FOB" localSheetId="72">'Summary FOB'!#REF!</definedName>
    <definedName name="FOB" localSheetId="36">'Summary FOB'!#REF!</definedName>
    <definedName name="FOB" localSheetId="40">'Summary FOB'!#REF!</definedName>
    <definedName name="FOB" localSheetId="80">'Summary FOB'!#REF!</definedName>
    <definedName name="FOB" localSheetId="81">'Summary FOB'!#REF!</definedName>
    <definedName name="FOB">'Summary FOB'!#REF!</definedName>
    <definedName name="LESY" localSheetId="9" hidden="1">#REF!</definedName>
    <definedName name="LESY" localSheetId="37" hidden="1">#REF!</definedName>
    <definedName name="LESY" localSheetId="8" hidden="1">#REF!</definedName>
    <definedName name="LESY" localSheetId="6" hidden="1">#REF!</definedName>
    <definedName name="LESY" localSheetId="65" hidden="1">#REF!</definedName>
    <definedName name="LESY" localSheetId="10" hidden="1">#REF!</definedName>
    <definedName name="LESY" localSheetId="31" hidden="1">#REF!</definedName>
    <definedName name="LESY" localSheetId="53" hidden="1">#REF!</definedName>
    <definedName name="LESY" localSheetId="23" hidden="1">#REF!</definedName>
    <definedName name="LESY" localSheetId="29" hidden="1">#REF!</definedName>
    <definedName name="LESY" localSheetId="24" hidden="1">#REF!</definedName>
    <definedName name="LESY" localSheetId="7" hidden="1">#REF!</definedName>
    <definedName name="LESY" localSheetId="12" hidden="1">#REF!</definedName>
    <definedName name="LESY" localSheetId="16" hidden="1">#REF!</definedName>
    <definedName name="LESY" localSheetId="72" hidden="1">#REF!</definedName>
    <definedName name="LESY" localSheetId="35" hidden="1">#REF!</definedName>
    <definedName name="LESY" localSheetId="11" hidden="1">#REF!</definedName>
    <definedName name="LESY" localSheetId="62" hidden="1">#REF!</definedName>
    <definedName name="LESY" localSheetId="63" hidden="1">#REF!</definedName>
    <definedName name="LESY" localSheetId="30" hidden="1">#REF!</definedName>
    <definedName name="LESY" localSheetId="36" hidden="1">#REF!</definedName>
    <definedName name="LESY" localSheetId="41" hidden="1">#REF!</definedName>
    <definedName name="LESY" localSheetId="39" hidden="1">#REF!</definedName>
    <definedName name="LESY" localSheetId="43" hidden="1">#REF!</definedName>
    <definedName name="LESY" localSheetId="59" hidden="1">#REF!</definedName>
    <definedName name="LESY" localSheetId="25" hidden="1">#REF!</definedName>
    <definedName name="LESY" localSheetId="52" hidden="1">#REF!</definedName>
    <definedName name="LESY" localSheetId="40" hidden="1">#REF!</definedName>
    <definedName name="LESY" localSheetId="68" hidden="1">#REF!</definedName>
    <definedName name="LESY" localSheetId="80" hidden="1">#REF!</definedName>
    <definedName name="LESY" localSheetId="27" hidden="1">#REF!</definedName>
    <definedName name="LESY" localSheetId="81" hidden="1">#REF!</definedName>
    <definedName name="LESY" localSheetId="13" hidden="1">#REF!</definedName>
    <definedName name="LESY" localSheetId="64" hidden="1">#REF!</definedName>
    <definedName name="LESY" localSheetId="18" hidden="1">#REF!</definedName>
    <definedName name="LESY" hidden="1">#REF!</definedName>
    <definedName name="solver_eng" localSheetId="5" hidden="1">1</definedName>
    <definedName name="solver_neg" localSheetId="5" hidden="1">1</definedName>
    <definedName name="solver_num" localSheetId="5" hidden="1">0</definedName>
    <definedName name="solver_opt" localSheetId="5" hidden="1">'Summary sales'!$Q$17</definedName>
    <definedName name="solver_typ" localSheetId="5" hidden="1">1</definedName>
    <definedName name="solver_val" localSheetId="5" hidden="1">0</definedName>
    <definedName name="solver_ver" localSheetId="5" hidden="1">3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4" i="49" l="1"/>
  <c r="K33" i="49"/>
  <c r="K32" i="49"/>
  <c r="K31" i="49"/>
  <c r="M31" i="49" s="1"/>
  <c r="N31" i="49" s="1"/>
  <c r="M34" i="49"/>
  <c r="M33" i="49"/>
  <c r="M32" i="49"/>
  <c r="M30" i="49"/>
  <c r="K30" i="49"/>
  <c r="M29" i="49"/>
  <c r="N29" i="49" s="1"/>
  <c r="N34" i="49"/>
  <c r="N33" i="49"/>
  <c r="N32" i="49"/>
  <c r="N30" i="49"/>
  <c r="N28" i="49"/>
  <c r="N27" i="49"/>
  <c r="N26" i="49"/>
  <c r="N25" i="49"/>
  <c r="N24" i="49"/>
  <c r="N23" i="49"/>
  <c r="N22" i="49"/>
  <c r="N21" i="49"/>
  <c r="N20" i="49"/>
  <c r="N19" i="49"/>
  <c r="N18" i="49"/>
  <c r="N17" i="49"/>
  <c r="N16" i="49"/>
  <c r="N15" i="49"/>
  <c r="N14" i="49"/>
  <c r="N13" i="49"/>
  <c r="N12" i="49"/>
  <c r="N11" i="49"/>
  <c r="N10" i="49"/>
  <c r="N9" i="49"/>
  <c r="N8" i="49"/>
  <c r="N7" i="49"/>
  <c r="J7" i="49"/>
  <c r="J34" i="49"/>
  <c r="J33" i="49"/>
  <c r="J32" i="49"/>
  <c r="J31" i="49"/>
  <c r="J30" i="49"/>
  <c r="J29" i="49"/>
  <c r="J28" i="49"/>
  <c r="J27" i="49"/>
  <c r="J26" i="49"/>
  <c r="J25" i="49"/>
  <c r="J24" i="49"/>
  <c r="J23" i="49"/>
  <c r="J22" i="49"/>
  <c r="J21" i="49"/>
  <c r="J20" i="49"/>
  <c r="J19" i="49"/>
  <c r="J18" i="49"/>
  <c r="J17" i="49"/>
  <c r="J16" i="49"/>
  <c r="J15" i="49"/>
  <c r="J14" i="49"/>
  <c r="J13" i="49"/>
  <c r="J12" i="49"/>
  <c r="J11" i="49"/>
  <c r="J10" i="49"/>
  <c r="J9" i="49"/>
  <c r="J8" i="49"/>
  <c r="Q49" i="9" l="1"/>
  <c r="Q30" i="9"/>
  <c r="O49" i="9" l="1"/>
  <c r="J39" i="64"/>
  <c r="H34" i="92" l="1"/>
  <c r="H34" i="91"/>
  <c r="J38" i="20"/>
  <c r="J37" i="20"/>
  <c r="H34" i="21"/>
  <c r="H34" i="46"/>
  <c r="H34" i="22"/>
  <c r="H34" i="64"/>
  <c r="H34" i="14"/>
  <c r="H34" i="119"/>
  <c r="N34" i="18"/>
  <c r="P34" i="18" s="1"/>
  <c r="H34" i="18"/>
  <c r="J34" i="18" s="1"/>
  <c r="K34" i="18" s="1"/>
  <c r="J34" i="88"/>
  <c r="H34" i="88"/>
  <c r="H34" i="124"/>
  <c r="H34" i="112"/>
  <c r="H34" i="75"/>
  <c r="H34" i="77"/>
  <c r="H35" i="50"/>
  <c r="H34" i="17"/>
  <c r="H34" i="19"/>
  <c r="H34" i="107"/>
  <c r="H34" i="38"/>
  <c r="H34" i="48"/>
  <c r="M52" i="79"/>
  <c r="M51" i="79"/>
  <c r="H34" i="49"/>
  <c r="H34" i="67"/>
  <c r="H35" i="66"/>
  <c r="H34" i="8"/>
  <c r="H34" i="53"/>
  <c r="H34" i="44"/>
  <c r="H34" i="80"/>
  <c r="H34" i="16"/>
  <c r="H34" i="61"/>
  <c r="H34" i="93"/>
  <c r="H34" i="95"/>
  <c r="H34" i="94"/>
  <c r="H34" i="11"/>
  <c r="H34" i="85"/>
  <c r="J34" i="85" s="1"/>
  <c r="K34" i="85" s="1"/>
  <c r="H34" i="65"/>
  <c r="H35" i="43"/>
  <c r="H34" i="57"/>
  <c r="H34" i="24"/>
  <c r="H34" i="111"/>
  <c r="H34" i="109"/>
  <c r="H34" i="117"/>
  <c r="H34" i="121"/>
  <c r="H34" i="125"/>
  <c r="H34" i="23"/>
  <c r="H33" i="92" l="1"/>
  <c r="J33" i="92" s="1"/>
  <c r="K33" i="92" s="1"/>
  <c r="H33" i="91"/>
  <c r="J36" i="20"/>
  <c r="J35" i="20"/>
  <c r="J34" i="20"/>
  <c r="H33" i="21"/>
  <c r="H33" i="46"/>
  <c r="H33" i="22"/>
  <c r="H33" i="64"/>
  <c r="J33" i="64" s="1"/>
  <c r="H33" i="14"/>
  <c r="H33" i="119"/>
  <c r="N33" i="18"/>
  <c r="P33" i="18" s="1"/>
  <c r="H33" i="18"/>
  <c r="J33" i="18" s="1"/>
  <c r="K33" i="18" s="1"/>
  <c r="H33" i="88"/>
  <c r="H33" i="124"/>
  <c r="H33" i="112"/>
  <c r="H33" i="75"/>
  <c r="H33" i="77"/>
  <c r="H34" i="50"/>
  <c r="H33" i="17"/>
  <c r="H33" i="19"/>
  <c r="H33" i="107"/>
  <c r="H33" i="38"/>
  <c r="H33" i="16"/>
  <c r="H33" i="48" l="1"/>
  <c r="N26" i="72"/>
  <c r="M26" i="72"/>
  <c r="O26" i="72" s="1"/>
  <c r="H33" i="49"/>
  <c r="H33" i="67"/>
  <c r="H34" i="66"/>
  <c r="H33" i="8"/>
  <c r="H33" i="53"/>
  <c r="H33" i="44"/>
  <c r="H33" i="80"/>
  <c r="H33" i="61"/>
  <c r="H33" i="93"/>
  <c r="H33" i="95"/>
  <c r="H33" i="94"/>
  <c r="H33" i="11"/>
  <c r="H33" i="85"/>
  <c r="H33" i="65"/>
  <c r="H34" i="43"/>
  <c r="H33" i="57"/>
  <c r="H33" i="24"/>
  <c r="H33" i="111"/>
  <c r="H33" i="109"/>
  <c r="H33" i="117"/>
  <c r="H33" i="121"/>
  <c r="H33" i="125"/>
  <c r="H33" i="23"/>
  <c r="H32" i="92" l="1"/>
  <c r="H32" i="91"/>
  <c r="J33" i="20"/>
  <c r="H32" i="21"/>
  <c r="H32" i="46"/>
  <c r="H32" i="22"/>
  <c r="H32" i="64"/>
  <c r="H32" i="14"/>
  <c r="H32" i="119"/>
  <c r="H32" i="18"/>
  <c r="H32" i="88"/>
  <c r="H32" i="124"/>
  <c r="H32" i="112"/>
  <c r="H32" i="75"/>
  <c r="H32" i="77"/>
  <c r="H33" i="50"/>
  <c r="H32" i="17"/>
  <c r="H32" i="19"/>
  <c r="H32" i="107"/>
  <c r="H32" i="38"/>
  <c r="H32" i="16"/>
  <c r="H32" i="48" l="1"/>
  <c r="Q48" i="79"/>
  <c r="M50" i="79"/>
  <c r="M49" i="79"/>
  <c r="M48" i="79"/>
  <c r="P48" i="79" s="1"/>
  <c r="M35" i="20"/>
  <c r="L35" i="20"/>
  <c r="N35" i="20" s="1"/>
  <c r="H32" i="49"/>
  <c r="H32" i="67"/>
  <c r="H33" i="66"/>
  <c r="H32" i="8"/>
  <c r="H32" i="53"/>
  <c r="H32" i="44"/>
  <c r="H32" i="80"/>
  <c r="H32" i="61"/>
  <c r="H32" i="93"/>
  <c r="H32" i="95"/>
  <c r="H32" i="94"/>
  <c r="H32" i="11"/>
  <c r="H32" i="85"/>
  <c r="H32" i="65"/>
  <c r="H33" i="43"/>
  <c r="H32" i="57"/>
  <c r="H32" i="24"/>
  <c r="H32" i="111"/>
  <c r="H32" i="109"/>
  <c r="H32" i="117"/>
  <c r="H32" i="121"/>
  <c r="H32" i="125"/>
  <c r="H32" i="23"/>
  <c r="O48" i="79" l="1"/>
  <c r="R48" i="79"/>
  <c r="H31" i="92"/>
  <c r="H31" i="91"/>
  <c r="J32" i="20"/>
  <c r="H31" i="21"/>
  <c r="H31" i="46"/>
  <c r="H31" i="22"/>
  <c r="H31" i="14"/>
  <c r="H31" i="64"/>
  <c r="H31" i="119"/>
  <c r="N31" i="18"/>
  <c r="P31" i="18" s="1"/>
  <c r="H31" i="18"/>
  <c r="J31" i="18" s="1"/>
  <c r="K31" i="18" s="1"/>
  <c r="H31" i="88"/>
  <c r="H31" i="124"/>
  <c r="H31" i="112"/>
  <c r="H31" i="75"/>
  <c r="H31" i="77"/>
  <c r="H32" i="50"/>
  <c r="H31" i="17"/>
  <c r="H31" i="19"/>
  <c r="H31" i="107"/>
  <c r="H31" i="38"/>
  <c r="H31" i="16"/>
  <c r="H31" i="48" l="1"/>
  <c r="M47" i="79"/>
  <c r="M23" i="72"/>
  <c r="L33" i="20"/>
  <c r="H31" i="49"/>
  <c r="H31" i="67"/>
  <c r="H32" i="66"/>
  <c r="H31" i="8"/>
  <c r="H31" i="53"/>
  <c r="H31" i="44"/>
  <c r="H31" i="80"/>
  <c r="H31" i="61"/>
  <c r="H31" i="93"/>
  <c r="H31" i="95"/>
  <c r="H31" i="94"/>
  <c r="H31" i="11"/>
  <c r="H31" i="85"/>
  <c r="H31" i="65"/>
  <c r="H32" i="43"/>
  <c r="H31" i="57"/>
  <c r="H31" i="24"/>
  <c r="H31" i="111"/>
  <c r="H31" i="109"/>
  <c r="H31" i="117"/>
  <c r="H31" i="121"/>
  <c r="H31" i="125"/>
  <c r="H31" i="23"/>
  <c r="H30" i="92" l="1"/>
  <c r="H30" i="91"/>
  <c r="H30" i="21"/>
  <c r="H30" i="46"/>
  <c r="H30" i="22"/>
  <c r="H30" i="64"/>
  <c r="H30" i="14"/>
  <c r="H30" i="119"/>
  <c r="N30" i="18"/>
  <c r="P30" i="18" s="1"/>
  <c r="H30" i="18"/>
  <c r="J30" i="18" s="1"/>
  <c r="K30" i="18" s="1"/>
  <c r="H30" i="88"/>
  <c r="H30" i="124"/>
  <c r="H30" i="112"/>
  <c r="H30" i="75"/>
  <c r="H30" i="77"/>
  <c r="H31" i="50"/>
  <c r="H30" i="17"/>
  <c r="H30" i="19"/>
  <c r="H30" i="107"/>
  <c r="H30" i="38"/>
  <c r="H30" i="16"/>
  <c r="H30" i="48" l="1"/>
  <c r="Q44" i="79"/>
  <c r="M46" i="79"/>
  <c r="M45" i="79"/>
  <c r="M44" i="79"/>
  <c r="P44" i="79" s="1"/>
  <c r="M32" i="20"/>
  <c r="L32" i="20"/>
  <c r="N32" i="20" s="1"/>
  <c r="H30" i="49"/>
  <c r="H30" i="67"/>
  <c r="H31" i="66"/>
  <c r="H30" i="8"/>
  <c r="H30" i="53"/>
  <c r="H30" i="44"/>
  <c r="H30" i="80"/>
  <c r="H30" i="61"/>
  <c r="H30" i="93"/>
  <c r="H30" i="95"/>
  <c r="H30" i="94"/>
  <c r="H30" i="11"/>
  <c r="H30" i="85"/>
  <c r="H30" i="65"/>
  <c r="H31" i="43"/>
  <c r="H30" i="57"/>
  <c r="H30" i="24"/>
  <c r="H30" i="111"/>
  <c r="H30" i="109"/>
  <c r="H30" i="117"/>
  <c r="H30" i="121"/>
  <c r="H30" i="125"/>
  <c r="H30" i="23"/>
  <c r="O44" i="79" l="1"/>
  <c r="R44" i="79"/>
  <c r="H29" i="92" l="1"/>
  <c r="H29" i="91"/>
  <c r="J31" i="20"/>
  <c r="J30" i="20"/>
  <c r="J29" i="20"/>
  <c r="J28" i="20"/>
  <c r="H29" i="21"/>
  <c r="H29" i="46"/>
  <c r="H29" i="22"/>
  <c r="H29" i="64"/>
  <c r="H29" i="14"/>
  <c r="H29" i="119"/>
  <c r="N29" i="18"/>
  <c r="P29" i="18" s="1"/>
  <c r="H29" i="18"/>
  <c r="J29" i="18" s="1"/>
  <c r="K29" i="18" s="1"/>
  <c r="H29" i="88"/>
  <c r="H29" i="124"/>
  <c r="H29" i="112"/>
  <c r="J29" i="112" s="1"/>
  <c r="K29" i="112" s="1"/>
  <c r="H29" i="75"/>
  <c r="H29" i="77"/>
  <c r="H30" i="50"/>
  <c r="H29" i="17"/>
  <c r="H29" i="19"/>
  <c r="H29" i="107"/>
  <c r="H29" i="38"/>
  <c r="H29" i="16"/>
  <c r="H29" i="48"/>
  <c r="M43" i="79"/>
  <c r="M42" i="79"/>
  <c r="N20" i="72"/>
  <c r="M20" i="72"/>
  <c r="O20" i="72" s="1"/>
  <c r="H29" i="49"/>
  <c r="H29" i="67"/>
  <c r="H30" i="66"/>
  <c r="H29" i="8"/>
  <c r="H29" i="53"/>
  <c r="H29" i="44"/>
  <c r="H29" i="80"/>
  <c r="J29" i="80" s="1"/>
  <c r="H29" i="61"/>
  <c r="H29" i="93"/>
  <c r="H29" i="95"/>
  <c r="H29" i="94"/>
  <c r="H29" i="11"/>
  <c r="H29" i="85"/>
  <c r="H29" i="65"/>
  <c r="H30" i="43"/>
  <c r="H29" i="57"/>
  <c r="H29" i="24"/>
  <c r="H29" i="111"/>
  <c r="H29" i="109"/>
  <c r="H29" i="117"/>
  <c r="H29" i="121"/>
  <c r="H29" i="125"/>
  <c r="H29" i="23"/>
  <c r="H28" i="64" l="1"/>
  <c r="H28" i="22"/>
  <c r="H28" i="46"/>
  <c r="H28" i="92"/>
  <c r="H28" i="91"/>
  <c r="H28" i="21"/>
  <c r="H28" i="14"/>
  <c r="H28" i="119"/>
  <c r="N28" i="18"/>
  <c r="P28" i="18" s="1"/>
  <c r="H28" i="18"/>
  <c r="J28" i="18" s="1"/>
  <c r="K28" i="18" s="1"/>
  <c r="H28" i="88"/>
  <c r="H28" i="124"/>
  <c r="H28" i="112"/>
  <c r="H28" i="75"/>
  <c r="H28" i="77"/>
  <c r="H29" i="50"/>
  <c r="H28" i="17"/>
  <c r="H28" i="19"/>
  <c r="H28" i="107"/>
  <c r="J28" i="107" s="1"/>
  <c r="K28" i="107" s="1"/>
  <c r="H28" i="38"/>
  <c r="H28" i="16"/>
  <c r="H28" i="11"/>
  <c r="H28" i="48"/>
  <c r="Q39" i="79"/>
  <c r="R39" i="79" s="1"/>
  <c r="M41" i="79"/>
  <c r="M40" i="79"/>
  <c r="M39" i="79"/>
  <c r="P39" i="79" s="1"/>
  <c r="N18" i="72"/>
  <c r="M18" i="72"/>
  <c r="O18" i="72" s="1"/>
  <c r="H28" i="49"/>
  <c r="H28" i="67"/>
  <c r="H29" i="66"/>
  <c r="H28" i="8"/>
  <c r="H28" i="53"/>
  <c r="H28" i="44"/>
  <c r="J28" i="44" s="1"/>
  <c r="K28" i="44" s="1"/>
  <c r="H28" i="80"/>
  <c r="H28" i="61"/>
  <c r="H28" i="93"/>
  <c r="H28" i="95"/>
  <c r="H28" i="94"/>
  <c r="H28" i="85"/>
  <c r="H28" i="65"/>
  <c r="J28" i="65" s="1"/>
  <c r="K28" i="65" s="1"/>
  <c r="H29" i="43"/>
  <c r="H28" i="57"/>
  <c r="H28" i="24"/>
  <c r="H28" i="111"/>
  <c r="H28" i="109"/>
  <c r="H28" i="117"/>
  <c r="H28" i="121"/>
  <c r="H28" i="125"/>
  <c r="J28" i="125" s="1"/>
  <c r="K28" i="125" s="1"/>
  <c r="H28" i="23"/>
  <c r="O39" i="79" l="1"/>
  <c r="H27" i="92"/>
  <c r="H27" i="91"/>
  <c r="H27" i="21"/>
  <c r="H27" i="46"/>
  <c r="H27" i="22"/>
  <c r="H27" i="64"/>
  <c r="H27" i="14"/>
  <c r="H27" i="119"/>
  <c r="N27" i="18"/>
  <c r="P27" i="18" s="1"/>
  <c r="H27" i="18"/>
  <c r="J27" i="18" s="1"/>
  <c r="K27" i="18" s="1"/>
  <c r="H27" i="88"/>
  <c r="H27" i="124"/>
  <c r="H27" i="112"/>
  <c r="H27" i="75"/>
  <c r="H27" i="77"/>
  <c r="H28" i="50"/>
  <c r="H27" i="48" l="1"/>
  <c r="Q38" i="79"/>
  <c r="P38" i="79"/>
  <c r="M38" i="79"/>
  <c r="O38" i="79" s="1"/>
  <c r="R38" i="79" l="1"/>
  <c r="H27" i="49"/>
  <c r="H27" i="67"/>
  <c r="H28" i="66"/>
  <c r="H27" i="8"/>
  <c r="H27" i="53"/>
  <c r="H27" i="44"/>
  <c r="H27" i="80"/>
  <c r="H27" i="17"/>
  <c r="H27" i="19"/>
  <c r="H27" i="107"/>
  <c r="H27" i="38"/>
  <c r="H27" i="16"/>
  <c r="H27" i="61"/>
  <c r="H27" i="93"/>
  <c r="H27" i="95"/>
  <c r="H27" i="94"/>
  <c r="H27" i="11"/>
  <c r="H27" i="85"/>
  <c r="H27" i="65"/>
  <c r="H28" i="43"/>
  <c r="H27" i="57"/>
  <c r="H27" i="24"/>
  <c r="H27" i="111"/>
  <c r="H27" i="109"/>
  <c r="H27" i="117"/>
  <c r="H27" i="121"/>
  <c r="H27" i="125"/>
  <c r="H27" i="23"/>
  <c r="H26" i="92" l="1"/>
  <c r="J26" i="92" s="1"/>
  <c r="K26" i="92" s="1"/>
  <c r="H26" i="91"/>
  <c r="J27" i="20"/>
  <c r="H26" i="21"/>
  <c r="H26" i="46"/>
  <c r="H26" i="22"/>
  <c r="H26" i="64"/>
  <c r="H26" i="14"/>
  <c r="H26" i="119"/>
  <c r="H26" i="18"/>
  <c r="H26" i="88"/>
  <c r="H26" i="124"/>
  <c r="H26" i="112"/>
  <c r="H26" i="75"/>
  <c r="H26" i="77"/>
  <c r="H27" i="50"/>
  <c r="H26" i="17"/>
  <c r="H26" i="19"/>
  <c r="H26" i="107"/>
  <c r="H26" i="38"/>
  <c r="H26" i="16"/>
  <c r="H25" i="16"/>
  <c r="H26" i="48" l="1"/>
  <c r="M37" i="79"/>
  <c r="M29" i="20"/>
  <c r="L29" i="20"/>
  <c r="N29" i="20" s="1"/>
  <c r="H26" i="49" l="1"/>
  <c r="H26" i="67"/>
  <c r="H27" i="66"/>
  <c r="H26" i="8"/>
  <c r="H26" i="53"/>
  <c r="H26" i="44"/>
  <c r="H26" i="80"/>
  <c r="H26" i="61"/>
  <c r="H26" i="93"/>
  <c r="H26" i="95"/>
  <c r="H26" i="94"/>
  <c r="H26" i="11"/>
  <c r="H26" i="85"/>
  <c r="H26" i="65"/>
  <c r="H27" i="43"/>
  <c r="H26" i="57"/>
  <c r="H26" i="24"/>
  <c r="H26" i="111"/>
  <c r="H26" i="109"/>
  <c r="H26" i="117"/>
  <c r="H26" i="121"/>
  <c r="H26" i="125"/>
  <c r="H26" i="23"/>
  <c r="H25" i="92" l="1"/>
  <c r="J25" i="92" s="1"/>
  <c r="K25" i="92" s="1"/>
  <c r="H25" i="91"/>
  <c r="J26" i="20"/>
  <c r="J25" i="20"/>
  <c r="H25" i="21"/>
  <c r="H25" i="46"/>
  <c r="H25" i="22"/>
  <c r="H25" i="64"/>
  <c r="H25" i="14"/>
  <c r="H25" i="119"/>
  <c r="H25" i="18"/>
  <c r="H25" i="88"/>
  <c r="H25" i="124"/>
  <c r="H25" i="112"/>
  <c r="H25" i="75"/>
  <c r="H25" i="77"/>
  <c r="H26" i="50"/>
  <c r="H25" i="17"/>
  <c r="H25" i="19"/>
  <c r="H25" i="107"/>
  <c r="H25" i="38"/>
  <c r="H25" i="48"/>
  <c r="R36" i="79"/>
  <c r="Q36" i="79"/>
  <c r="Q35" i="79"/>
  <c r="M36" i="79"/>
  <c r="P36" i="79" s="1"/>
  <c r="M35" i="79"/>
  <c r="P35" i="79" s="1"/>
  <c r="H25" i="49"/>
  <c r="H25" i="67"/>
  <c r="H26" i="66"/>
  <c r="H25" i="8"/>
  <c r="H25" i="53"/>
  <c r="H25" i="44"/>
  <c r="H25" i="80"/>
  <c r="H25" i="61"/>
  <c r="H25" i="93"/>
  <c r="H25" i="95"/>
  <c r="H25" i="94"/>
  <c r="H25" i="11"/>
  <c r="H25" i="85"/>
  <c r="H25" i="65"/>
  <c r="H26" i="43"/>
  <c r="H25" i="57"/>
  <c r="H25" i="24"/>
  <c r="H25" i="111"/>
  <c r="H25" i="109"/>
  <c r="H25" i="117"/>
  <c r="H25" i="121"/>
  <c r="H25" i="125"/>
  <c r="H25" i="23"/>
  <c r="O35" i="79" l="1"/>
  <c r="R35" i="79"/>
  <c r="O36" i="79"/>
  <c r="H24" i="16"/>
  <c r="H24" i="92"/>
  <c r="H24" i="91"/>
  <c r="H24" i="21"/>
  <c r="H24" i="46"/>
  <c r="H24" i="22"/>
  <c r="H24" i="64"/>
  <c r="H24" i="14"/>
  <c r="H24" i="119"/>
  <c r="H24" i="18"/>
  <c r="H24" i="88"/>
  <c r="H24" i="124"/>
  <c r="H24" i="112"/>
  <c r="H24" i="75"/>
  <c r="H24" i="77"/>
  <c r="H25" i="50"/>
  <c r="H24" i="50"/>
  <c r="H24" i="17"/>
  <c r="H24" i="19"/>
  <c r="H24" i="107"/>
  <c r="H24" i="38"/>
  <c r="H24" i="48" l="1"/>
  <c r="N14" i="72"/>
  <c r="M14" i="72"/>
  <c r="O14" i="72" s="1"/>
  <c r="M27" i="20"/>
  <c r="L27" i="20"/>
  <c r="N27" i="20" s="1"/>
  <c r="M26" i="20"/>
  <c r="L26" i="20"/>
  <c r="N26" i="20" s="1"/>
  <c r="H24" i="49" l="1"/>
  <c r="H24" i="67"/>
  <c r="H25" i="66"/>
  <c r="H24" i="8"/>
  <c r="H24" i="53"/>
  <c r="H24" i="44"/>
  <c r="H24" i="80"/>
  <c r="H24" i="61"/>
  <c r="H24" i="93"/>
  <c r="H24" i="95"/>
  <c r="H24" i="94"/>
  <c r="H24" i="11"/>
  <c r="H24" i="85"/>
  <c r="H24" i="65"/>
  <c r="H25" i="43"/>
  <c r="H24" i="57"/>
  <c r="H24" i="24"/>
  <c r="H24" i="111"/>
  <c r="H24" i="109"/>
  <c r="H24" i="117"/>
  <c r="H24" i="121"/>
  <c r="H24" i="125"/>
  <c r="H24" i="23"/>
  <c r="H23" i="46" l="1"/>
  <c r="H23" i="22"/>
  <c r="H23" i="64"/>
  <c r="H23" i="14"/>
  <c r="H23" i="119"/>
  <c r="H23" i="18"/>
  <c r="H23" i="88"/>
  <c r="J23" i="88" s="1"/>
  <c r="K23" i="88" s="1"/>
  <c r="H23" i="124"/>
  <c r="H23" i="112"/>
  <c r="J23" i="112" s="1"/>
  <c r="K23" i="112" s="1"/>
  <c r="H23" i="77"/>
  <c r="H23" i="65"/>
  <c r="J23" i="65" s="1"/>
  <c r="K23" i="65" s="1"/>
  <c r="H23" i="23"/>
  <c r="H23" i="92"/>
  <c r="J23" i="92" s="1"/>
  <c r="K23" i="92" s="1"/>
  <c r="H23" i="91"/>
  <c r="H23" i="21"/>
  <c r="H23" i="75"/>
  <c r="H23" i="17"/>
  <c r="H23" i="19"/>
  <c r="H23" i="38"/>
  <c r="H23" i="107"/>
  <c r="H23" i="16"/>
  <c r="H23" i="48" l="1"/>
  <c r="M34" i="79"/>
  <c r="M33" i="79"/>
  <c r="M32" i="79"/>
  <c r="M31" i="79"/>
  <c r="N13" i="72"/>
  <c r="O12" i="72"/>
  <c r="N12" i="72"/>
  <c r="M12" i="72"/>
  <c r="H23" i="49"/>
  <c r="H23" i="67"/>
  <c r="H24" i="66"/>
  <c r="H23" i="8"/>
  <c r="H23" i="53"/>
  <c r="H23" i="44"/>
  <c r="J23" i="44" s="1"/>
  <c r="K23" i="44" s="1"/>
  <c r="H23" i="61"/>
  <c r="H23" i="93"/>
  <c r="H23" i="95"/>
  <c r="H23" i="94"/>
  <c r="H23" i="11"/>
  <c r="H23" i="85"/>
  <c r="J23" i="85" s="1"/>
  <c r="K23" i="85" s="1"/>
  <c r="H24" i="43"/>
  <c r="H23" i="57"/>
  <c r="H23" i="24"/>
  <c r="H23" i="111"/>
  <c r="H23" i="109"/>
  <c r="H23" i="117"/>
  <c r="H23" i="121"/>
  <c r="H23" i="125"/>
  <c r="J23" i="23"/>
  <c r="H23" i="80" l="1"/>
  <c r="J23" i="80" s="1"/>
  <c r="K23" i="80" s="1"/>
  <c r="H22" i="46"/>
  <c r="H22" i="22"/>
  <c r="H22" i="64"/>
  <c r="H22" i="14"/>
  <c r="H22" i="18"/>
  <c r="H22" i="88"/>
  <c r="H22" i="124"/>
  <c r="H22" i="112"/>
  <c r="J22" i="112" s="1"/>
  <c r="K22" i="112" s="1"/>
  <c r="H22" i="75"/>
  <c r="H22" i="77"/>
  <c r="H23" i="50"/>
  <c r="H22" i="17"/>
  <c r="H22" i="38"/>
  <c r="H22" i="16"/>
  <c r="BA42" i="40"/>
  <c r="AZ42" i="40"/>
  <c r="AY42" i="40"/>
  <c r="AY46" i="40" s="1"/>
  <c r="AX42" i="40"/>
  <c r="AW42" i="40"/>
  <c r="AV42" i="40"/>
  <c r="AU42" i="40"/>
  <c r="AT42" i="40"/>
  <c r="AS42" i="40"/>
  <c r="AR42" i="40"/>
  <c r="AQ42" i="40"/>
  <c r="AP42" i="40"/>
  <c r="AO42" i="40"/>
  <c r="AN42" i="40"/>
  <c r="AM42" i="40"/>
  <c r="AL42" i="40"/>
  <c r="AK42" i="40"/>
  <c r="AJ42" i="40"/>
  <c r="AI42" i="40"/>
  <c r="AH42" i="40"/>
  <c r="AG42" i="40"/>
  <c r="AF42" i="40"/>
  <c r="AE42" i="40"/>
  <c r="AD42" i="40"/>
  <c r="AC42" i="40"/>
  <c r="AB42" i="40"/>
  <c r="AA42" i="40"/>
  <c r="Z42" i="40"/>
  <c r="Y42" i="40"/>
  <c r="X42" i="40"/>
  <c r="W42" i="40"/>
  <c r="V42" i="40"/>
  <c r="U42" i="40"/>
  <c r="T42" i="40"/>
  <c r="S42" i="40"/>
  <c r="R42" i="40"/>
  <c r="Q42" i="40"/>
  <c r="P42" i="40"/>
  <c r="O42" i="40"/>
  <c r="N42" i="40"/>
  <c r="M42" i="40"/>
  <c r="L42" i="40"/>
  <c r="K42" i="40"/>
  <c r="J42" i="40"/>
  <c r="I42" i="40"/>
  <c r="H42" i="40"/>
  <c r="G42" i="40"/>
  <c r="F42" i="40"/>
  <c r="E42" i="40"/>
  <c r="BA34" i="40"/>
  <c r="AZ34" i="40"/>
  <c r="AY34" i="40"/>
  <c r="AX34" i="40"/>
  <c r="AW34" i="40"/>
  <c r="AV34" i="40"/>
  <c r="AU34" i="40"/>
  <c r="AT34" i="40"/>
  <c r="AS34" i="40"/>
  <c r="AR34" i="40"/>
  <c r="AQ34" i="40"/>
  <c r="AP34" i="40"/>
  <c r="AO34" i="40"/>
  <c r="AN34" i="40"/>
  <c r="AM34" i="40"/>
  <c r="AL34" i="40"/>
  <c r="AK34" i="40"/>
  <c r="AJ34" i="40"/>
  <c r="AI34" i="40"/>
  <c r="AH34" i="40"/>
  <c r="AG34" i="40"/>
  <c r="AF34" i="40"/>
  <c r="AE34" i="40"/>
  <c r="AD34" i="40"/>
  <c r="AC34" i="40"/>
  <c r="AB34" i="40"/>
  <c r="AA34" i="40"/>
  <c r="Z34" i="40"/>
  <c r="Y34" i="40"/>
  <c r="X34" i="40"/>
  <c r="W34" i="40"/>
  <c r="V34" i="40"/>
  <c r="U34" i="40"/>
  <c r="T34" i="40"/>
  <c r="S34" i="40"/>
  <c r="R34" i="40"/>
  <c r="Q34" i="40"/>
  <c r="P34" i="40"/>
  <c r="O34" i="40"/>
  <c r="N34" i="40"/>
  <c r="M34" i="40"/>
  <c r="L34" i="40"/>
  <c r="K34" i="40"/>
  <c r="J34" i="40"/>
  <c r="I34" i="40"/>
  <c r="H34" i="40"/>
  <c r="G34" i="40"/>
  <c r="F34" i="40"/>
  <c r="E34" i="40"/>
  <c r="BA25" i="40"/>
  <c r="AZ25" i="40"/>
  <c r="AY25" i="40"/>
  <c r="AX25" i="40"/>
  <c r="AW25" i="40"/>
  <c r="AV25" i="40"/>
  <c r="AU25" i="40"/>
  <c r="AT25" i="40"/>
  <c r="AS25" i="40"/>
  <c r="AR25" i="40"/>
  <c r="AQ25" i="40"/>
  <c r="AP25" i="40"/>
  <c r="AO25" i="40"/>
  <c r="AN25" i="40"/>
  <c r="AM25" i="40"/>
  <c r="AL25" i="40"/>
  <c r="AK25" i="40"/>
  <c r="AJ25" i="40"/>
  <c r="AI25" i="40"/>
  <c r="AH25" i="40"/>
  <c r="AG25" i="40"/>
  <c r="AF25" i="40"/>
  <c r="AE25" i="40"/>
  <c r="AD25" i="40"/>
  <c r="AC25" i="40"/>
  <c r="AB25" i="40"/>
  <c r="AA25" i="40"/>
  <c r="Z25" i="40"/>
  <c r="Y25" i="40"/>
  <c r="X25" i="40"/>
  <c r="W25" i="40"/>
  <c r="V25" i="40"/>
  <c r="U25" i="40"/>
  <c r="T25" i="40"/>
  <c r="S25" i="40"/>
  <c r="R25" i="40"/>
  <c r="Q25" i="40"/>
  <c r="P25" i="40"/>
  <c r="O25" i="40"/>
  <c r="N25" i="40"/>
  <c r="M25" i="40"/>
  <c r="L25" i="40"/>
  <c r="K25" i="40"/>
  <c r="J25" i="40"/>
  <c r="I25" i="40"/>
  <c r="H25" i="40"/>
  <c r="G25" i="40"/>
  <c r="F25" i="40"/>
  <c r="E25" i="40"/>
  <c r="BA16" i="40"/>
  <c r="AZ16" i="40"/>
  <c r="AY16" i="40"/>
  <c r="AX16" i="40"/>
  <c r="AW16" i="40"/>
  <c r="AV16" i="40"/>
  <c r="AU16" i="40"/>
  <c r="AT16" i="40"/>
  <c r="AS16" i="40"/>
  <c r="AR16" i="40"/>
  <c r="AQ16" i="40"/>
  <c r="AP16" i="40"/>
  <c r="AO16" i="40"/>
  <c r="AN16" i="40"/>
  <c r="AM16" i="40"/>
  <c r="AL16" i="40"/>
  <c r="AK16" i="40"/>
  <c r="AJ16" i="40"/>
  <c r="AI16" i="40"/>
  <c r="AH16" i="40"/>
  <c r="AG16" i="40"/>
  <c r="AF16" i="40"/>
  <c r="AE16" i="40"/>
  <c r="AD16" i="40"/>
  <c r="AC16" i="40"/>
  <c r="AB16" i="40"/>
  <c r="AA16" i="40"/>
  <c r="Z16" i="40"/>
  <c r="Y16" i="40"/>
  <c r="X16" i="40"/>
  <c r="W16" i="40"/>
  <c r="V16" i="40"/>
  <c r="U16" i="40"/>
  <c r="T16" i="40"/>
  <c r="S16" i="40"/>
  <c r="R16" i="40"/>
  <c r="Q16" i="40"/>
  <c r="P16" i="40"/>
  <c r="O16" i="40"/>
  <c r="N16" i="40"/>
  <c r="M16" i="40"/>
  <c r="L16" i="40"/>
  <c r="K16" i="40"/>
  <c r="J16" i="40"/>
  <c r="I16" i="40"/>
  <c r="H16" i="40"/>
  <c r="G16" i="40"/>
  <c r="F16" i="40"/>
  <c r="E16" i="40"/>
  <c r="BA7" i="40"/>
  <c r="AZ7" i="40"/>
  <c r="AY7" i="40"/>
  <c r="AX7" i="40"/>
  <c r="AW7" i="40"/>
  <c r="AV7" i="40"/>
  <c r="AU7" i="40"/>
  <c r="AT7" i="40"/>
  <c r="AS7" i="40"/>
  <c r="AR7" i="40"/>
  <c r="AQ7" i="40"/>
  <c r="AP7" i="40"/>
  <c r="AO7" i="40"/>
  <c r="AN7" i="40"/>
  <c r="AM7" i="40"/>
  <c r="AL7" i="40"/>
  <c r="AK7" i="40"/>
  <c r="AJ7" i="40"/>
  <c r="AI7" i="40"/>
  <c r="AH7" i="40"/>
  <c r="AG7" i="40"/>
  <c r="AF7" i="40"/>
  <c r="AE7" i="40"/>
  <c r="AD7" i="40"/>
  <c r="AC7" i="40"/>
  <c r="AB7" i="40"/>
  <c r="AA7" i="40"/>
  <c r="Z7" i="40"/>
  <c r="Y7" i="40"/>
  <c r="X7" i="40"/>
  <c r="W7" i="40"/>
  <c r="V7" i="40"/>
  <c r="U7" i="40"/>
  <c r="T7" i="40"/>
  <c r="S7" i="40"/>
  <c r="R7" i="40"/>
  <c r="Q7" i="40"/>
  <c r="P7" i="40"/>
  <c r="O7" i="40"/>
  <c r="N7" i="40"/>
  <c r="M7" i="40"/>
  <c r="L7" i="40"/>
  <c r="K7" i="40"/>
  <c r="J7" i="40"/>
  <c r="I7" i="40"/>
  <c r="H7" i="40"/>
  <c r="G7" i="40"/>
  <c r="F7" i="40"/>
  <c r="E7" i="40"/>
  <c r="H22" i="92" l="1"/>
  <c r="H22" i="91"/>
  <c r="H22" i="21"/>
  <c r="H22" i="19"/>
  <c r="H22" i="107"/>
  <c r="H22" i="48"/>
  <c r="H22" i="93"/>
  <c r="H22" i="61"/>
  <c r="H22" i="95"/>
  <c r="H22" i="94"/>
  <c r="H22" i="11"/>
  <c r="Q32" i="79" l="1"/>
  <c r="R32" i="79" s="1"/>
  <c r="P32" i="79"/>
  <c r="O32" i="79"/>
  <c r="Q31" i="79"/>
  <c r="R31" i="79" s="1"/>
  <c r="P31" i="79"/>
  <c r="O31" i="79"/>
  <c r="Q30" i="79"/>
  <c r="R30" i="79" s="1"/>
  <c r="P30" i="79"/>
  <c r="O30" i="79"/>
  <c r="M30" i="79"/>
  <c r="M29" i="79"/>
  <c r="M25" i="20"/>
  <c r="L25" i="20"/>
  <c r="N25" i="20" s="1"/>
  <c r="M24" i="20"/>
  <c r="L24" i="20"/>
  <c r="N24" i="20" s="1"/>
  <c r="M23" i="20"/>
  <c r="L23" i="20"/>
  <c r="N23" i="20" s="1"/>
  <c r="M22" i="20"/>
  <c r="J24" i="20"/>
  <c r="J23" i="20"/>
  <c r="J22" i="20"/>
  <c r="L22" i="20" s="1"/>
  <c r="N22" i="20" s="1"/>
  <c r="J21" i="20"/>
  <c r="H22" i="65"/>
  <c r="J22" i="65" s="1"/>
  <c r="H22" i="49" l="1"/>
  <c r="H22" i="67"/>
  <c r="H23" i="66"/>
  <c r="H22" i="8"/>
  <c r="J22" i="8" s="1"/>
  <c r="K22" i="8" s="1"/>
  <c r="H22" i="53"/>
  <c r="H22" i="44"/>
  <c r="J22" i="44" s="1"/>
  <c r="K22" i="44" s="1"/>
  <c r="H22" i="119"/>
  <c r="J22" i="119" s="1"/>
  <c r="K22" i="119" s="1"/>
  <c r="H22" i="85"/>
  <c r="J22" i="85" s="1"/>
  <c r="K22" i="85" s="1"/>
  <c r="H23" i="43"/>
  <c r="J23" i="43" s="1"/>
  <c r="K23" i="43" s="1"/>
  <c r="H22" i="57"/>
  <c r="H22" i="24"/>
  <c r="H22" i="111"/>
  <c r="H22" i="109"/>
  <c r="H22" i="117"/>
  <c r="H22" i="121"/>
  <c r="H22" i="125"/>
  <c r="H22" i="23"/>
  <c r="H21" i="92" l="1"/>
  <c r="H21" i="91"/>
  <c r="H21" i="21" l="1"/>
  <c r="H22" i="80"/>
  <c r="H21" i="46"/>
  <c r="H21" i="22"/>
  <c r="H21" i="64"/>
  <c r="H21" i="14"/>
  <c r="H21" i="119"/>
  <c r="H21" i="18"/>
  <c r="H21" i="88"/>
  <c r="H21" i="124"/>
  <c r="H21" i="112"/>
  <c r="H21" i="75"/>
  <c r="H21" i="77"/>
  <c r="H22" i="50"/>
  <c r="H21" i="17"/>
  <c r="H21" i="19"/>
  <c r="H21" i="38"/>
  <c r="H21" i="111"/>
  <c r="H21" i="48"/>
  <c r="H21" i="61"/>
  <c r="H21" i="93"/>
  <c r="H21" i="95"/>
  <c r="H21" i="94"/>
  <c r="H21" i="11"/>
  <c r="Q29" i="79" l="1"/>
  <c r="R29" i="79" s="1"/>
  <c r="P29" i="79"/>
  <c r="O29" i="79"/>
  <c r="Q28" i="79"/>
  <c r="N11" i="72"/>
  <c r="M11" i="72"/>
  <c r="O11" i="72" s="1"/>
  <c r="H21" i="49"/>
  <c r="H21" i="67"/>
  <c r="H22" i="66"/>
  <c r="H21" i="8"/>
  <c r="J21" i="8" s="1"/>
  <c r="K21" i="8" s="1"/>
  <c r="H21" i="53"/>
  <c r="J21" i="53" s="1"/>
  <c r="K21" i="53" s="1"/>
  <c r="H21" i="44"/>
  <c r="J21" i="44" s="1"/>
  <c r="K21" i="44" s="1"/>
  <c r="H21" i="80"/>
  <c r="J21" i="80" s="1"/>
  <c r="K21" i="80" s="1"/>
  <c r="H21" i="107"/>
  <c r="J21" i="107" s="1"/>
  <c r="K21" i="107" s="1"/>
  <c r="H21" i="16"/>
  <c r="H21" i="85"/>
  <c r="J21" i="85" s="1"/>
  <c r="K21" i="85" s="1"/>
  <c r="H21" i="65"/>
  <c r="J21" i="65" s="1"/>
  <c r="K21" i="65" s="1"/>
  <c r="H22" i="43"/>
  <c r="H21" i="57"/>
  <c r="H21" i="24"/>
  <c r="H21" i="109"/>
  <c r="H21" i="117"/>
  <c r="H21" i="121"/>
  <c r="H21" i="125"/>
  <c r="J21" i="125" s="1"/>
  <c r="K21" i="125" s="1"/>
  <c r="H21" i="23"/>
  <c r="H20" i="92" l="1"/>
  <c r="H20" i="80" l="1"/>
  <c r="H20" i="46"/>
  <c r="H20" i="22"/>
  <c r="H20" i="64"/>
  <c r="H20" i="14"/>
  <c r="H20" i="119"/>
  <c r="H20" i="18"/>
  <c r="H20" i="124"/>
  <c r="H20" i="77"/>
  <c r="H21" i="50"/>
  <c r="H20" i="17"/>
  <c r="H20" i="38"/>
  <c r="H20" i="48"/>
  <c r="J20" i="92"/>
  <c r="H20" i="91"/>
  <c r="H20" i="21"/>
  <c r="H20" i="112"/>
  <c r="J20" i="112" s="1"/>
  <c r="K20" i="112" s="1"/>
  <c r="H20" i="75"/>
  <c r="H20" i="19"/>
  <c r="H20" i="107"/>
  <c r="H20" i="16"/>
  <c r="H20" i="61"/>
  <c r="H20" i="93"/>
  <c r="H20" i="95"/>
  <c r="H20" i="94"/>
  <c r="H20" i="11"/>
  <c r="M28" i="79" l="1"/>
  <c r="M27" i="79"/>
  <c r="N10" i="72"/>
  <c r="M10" i="72"/>
  <c r="O10" i="72" s="1"/>
  <c r="H20" i="49"/>
  <c r="H20" i="67"/>
  <c r="H21" i="66"/>
  <c r="H20" i="8"/>
  <c r="H20" i="53"/>
  <c r="H20" i="44"/>
  <c r="J20" i="44" s="1"/>
  <c r="K20" i="44" s="1"/>
  <c r="H20" i="88"/>
  <c r="H20" i="85"/>
  <c r="J20" i="85" s="1"/>
  <c r="K20" i="85" s="1"/>
  <c r="H20" i="65"/>
  <c r="J20" i="65" s="1"/>
  <c r="K20" i="65" s="1"/>
  <c r="H21" i="43"/>
  <c r="H20" i="57"/>
  <c r="H20" i="24"/>
  <c r="H20" i="111"/>
  <c r="H20" i="109"/>
  <c r="H20" i="117"/>
  <c r="H20" i="121"/>
  <c r="H20" i="125"/>
  <c r="H20" i="23"/>
  <c r="P28" i="79" l="1"/>
  <c r="O28" i="79"/>
  <c r="R28" i="79"/>
  <c r="H19" i="64"/>
  <c r="H19" i="21"/>
  <c r="H19" i="46"/>
  <c r="H19" i="22"/>
  <c r="H19" i="14"/>
  <c r="H19" i="119"/>
  <c r="H19" i="18"/>
  <c r="H19" i="88"/>
  <c r="H19" i="124"/>
  <c r="H20" i="50"/>
  <c r="H19" i="17"/>
  <c r="H19" i="19"/>
  <c r="H19" i="107"/>
  <c r="H19" i="38"/>
  <c r="H19" i="16"/>
  <c r="Q23" i="79"/>
  <c r="M26" i="79"/>
  <c r="M25" i="79"/>
  <c r="M24" i="79"/>
  <c r="M23" i="79"/>
  <c r="M22" i="79"/>
  <c r="M21" i="79"/>
  <c r="N9" i="72"/>
  <c r="M9" i="72"/>
  <c r="O9" i="72" s="1"/>
  <c r="B8" i="98"/>
  <c r="G8" i="98"/>
  <c r="H19" i="48"/>
  <c r="H19" i="92"/>
  <c r="H19" i="91"/>
  <c r="M21" i="20"/>
  <c r="L21" i="20"/>
  <c r="N21" i="20" s="1"/>
  <c r="M20" i="20"/>
  <c r="M19" i="20"/>
  <c r="J20" i="20"/>
  <c r="L20" i="20" s="1"/>
  <c r="N20" i="20" s="1"/>
  <c r="J19" i="20"/>
  <c r="L19" i="20" s="1"/>
  <c r="N19" i="20" s="1"/>
  <c r="J18" i="20"/>
  <c r="H19" i="49"/>
  <c r="H19" i="67"/>
  <c r="H20" i="66"/>
  <c r="H19" i="8"/>
  <c r="H19" i="53"/>
  <c r="H19" i="44"/>
  <c r="H19" i="80"/>
  <c r="H19" i="112"/>
  <c r="H19" i="75"/>
  <c r="H19" i="77"/>
  <c r="H19" i="61"/>
  <c r="H19" i="93"/>
  <c r="H19" i="95"/>
  <c r="H19" i="94"/>
  <c r="H19" i="11"/>
  <c r="H19" i="85"/>
  <c r="H19" i="65"/>
  <c r="H20" i="43"/>
  <c r="H19" i="57"/>
  <c r="H19" i="24"/>
  <c r="H19" i="111"/>
  <c r="H19" i="109"/>
  <c r="H19" i="117"/>
  <c r="H19" i="121"/>
  <c r="H19" i="125"/>
  <c r="H19" i="23"/>
  <c r="H18" i="46" l="1"/>
  <c r="H18" i="22"/>
  <c r="H18" i="64"/>
  <c r="H18" i="14"/>
  <c r="H18" i="48"/>
  <c r="H18" i="92"/>
  <c r="H18" i="91"/>
  <c r="H18" i="21"/>
  <c r="H18" i="119"/>
  <c r="H18" i="18"/>
  <c r="H18" i="88"/>
  <c r="H18" i="124"/>
  <c r="H18" i="112"/>
  <c r="H18" i="75"/>
  <c r="H18" i="77"/>
  <c r="H19" i="50"/>
  <c r="H18" i="17"/>
  <c r="H18" i="19"/>
  <c r="H18" i="107"/>
  <c r="H18" i="38"/>
  <c r="H18" i="16"/>
  <c r="H18" i="61"/>
  <c r="H18" i="93"/>
  <c r="H18" i="95"/>
  <c r="H18" i="94"/>
  <c r="H18" i="11"/>
  <c r="H18" i="49" l="1"/>
  <c r="H18" i="67"/>
  <c r="H19" i="66"/>
  <c r="H18" i="8"/>
  <c r="H18" i="53"/>
  <c r="H18" i="44"/>
  <c r="H18" i="80"/>
  <c r="H18" i="85"/>
  <c r="H18" i="65"/>
  <c r="H19" i="43"/>
  <c r="H18" i="57"/>
  <c r="H18" i="24"/>
  <c r="H18" i="111"/>
  <c r="H18" i="109"/>
  <c r="H18" i="117"/>
  <c r="H18" i="121"/>
  <c r="H18" i="125"/>
  <c r="H18" i="23"/>
  <c r="H17" i="48" l="1"/>
  <c r="H17" i="92"/>
  <c r="H14" i="91"/>
  <c r="H16" i="91"/>
  <c r="H15" i="91"/>
  <c r="H17" i="91"/>
  <c r="H17" i="21" l="1"/>
  <c r="H17" i="46"/>
  <c r="H17" i="22"/>
  <c r="H17" i="64"/>
  <c r="H17" i="14"/>
  <c r="H17" i="119"/>
  <c r="H17" i="18"/>
  <c r="H17" i="88"/>
  <c r="H17" i="124"/>
  <c r="H17" i="112"/>
  <c r="H17" i="75"/>
  <c r="H17" i="77"/>
  <c r="H18" i="50"/>
  <c r="H17" i="17"/>
  <c r="H17" i="19"/>
  <c r="H17" i="107"/>
  <c r="H17" i="38"/>
  <c r="H17" i="16"/>
  <c r="H17" i="61"/>
  <c r="H17" i="93"/>
  <c r="H17" i="95"/>
  <c r="H17" i="94"/>
  <c r="H17" i="11"/>
  <c r="H17" i="85"/>
  <c r="H17" i="49" l="1"/>
  <c r="H17" i="67"/>
  <c r="H18" i="66"/>
  <c r="H17" i="8"/>
  <c r="H17" i="53"/>
  <c r="H17" i="44"/>
  <c r="H17" i="80"/>
  <c r="H17" i="65"/>
  <c r="H18" i="43"/>
  <c r="H17" i="57"/>
  <c r="H17" i="24"/>
  <c r="H17" i="111"/>
  <c r="H17" i="109"/>
  <c r="H17" i="117"/>
  <c r="H17" i="121"/>
  <c r="H17" i="125"/>
  <c r="H17" i="23"/>
  <c r="H16" i="48" l="1"/>
  <c r="H16" i="92"/>
  <c r="M20" i="79"/>
  <c r="H16" i="21"/>
  <c r="H16" i="44"/>
  <c r="H16" i="46"/>
  <c r="H16" i="22"/>
  <c r="H16" i="64"/>
  <c r="H16" i="14"/>
  <c r="H16" i="119"/>
  <c r="H16" i="18"/>
  <c r="H16" i="88"/>
  <c r="H16" i="124"/>
  <c r="H16" i="112"/>
  <c r="H16" i="75"/>
  <c r="H16" i="77"/>
  <c r="H17" i="50"/>
  <c r="H16" i="17"/>
  <c r="H16" i="19"/>
  <c r="H16" i="107"/>
  <c r="H16" i="38"/>
  <c r="H16" i="16"/>
  <c r="H16" i="61"/>
  <c r="H16" i="93"/>
  <c r="H16" i="95"/>
  <c r="H16" i="94"/>
  <c r="H16" i="11"/>
  <c r="H16" i="85"/>
  <c r="H16" i="65"/>
  <c r="L18" i="20" l="1"/>
  <c r="N18" i="20" s="1"/>
  <c r="M18" i="20"/>
  <c r="H16" i="49"/>
  <c r="H16" i="67"/>
  <c r="H17" i="66"/>
  <c r="H16" i="8"/>
  <c r="H16" i="53"/>
  <c r="H16" i="80"/>
  <c r="H17" i="43"/>
  <c r="H16" i="57"/>
  <c r="H16" i="24"/>
  <c r="H16" i="111"/>
  <c r="H16" i="109"/>
  <c r="H16" i="117"/>
  <c r="H16" i="121"/>
  <c r="H16" i="125"/>
  <c r="H16" i="23"/>
  <c r="H15" i="85" l="1"/>
  <c r="H15" i="11"/>
  <c r="H15" i="94"/>
  <c r="H15" i="95"/>
  <c r="H15" i="93"/>
  <c r="H15" i="61"/>
  <c r="H15" i="16"/>
  <c r="H15" i="38"/>
  <c r="H15" i="107"/>
  <c r="H15" i="19"/>
  <c r="H15" i="17"/>
  <c r="H16" i="50"/>
  <c r="H15" i="77"/>
  <c r="H15" i="75"/>
  <c r="H15" i="112"/>
  <c r="H15" i="124"/>
  <c r="H15" i="88"/>
  <c r="H15" i="18"/>
  <c r="H15" i="119"/>
  <c r="H15" i="14"/>
  <c r="H15" i="64"/>
  <c r="H15" i="22"/>
  <c r="H15" i="46"/>
  <c r="M17" i="20"/>
  <c r="M16" i="20"/>
  <c r="M15" i="20"/>
  <c r="J17" i="20"/>
  <c r="L17" i="20" s="1"/>
  <c r="N17" i="20" s="1"/>
  <c r="J16" i="20"/>
  <c r="L16" i="20" s="1"/>
  <c r="N16" i="20" s="1"/>
  <c r="J15" i="20"/>
  <c r="L15" i="20" s="1"/>
  <c r="N15" i="20" s="1"/>
  <c r="J14" i="20"/>
  <c r="M19" i="79"/>
  <c r="M18" i="79"/>
  <c r="M17" i="79"/>
  <c r="M16" i="79"/>
  <c r="J14" i="91"/>
  <c r="J15" i="91"/>
  <c r="H15" i="92"/>
  <c r="H15" i="48"/>
  <c r="H15" i="21" l="1"/>
  <c r="H15" i="49"/>
  <c r="H15" i="67"/>
  <c r="H16" i="66"/>
  <c r="H15" i="8"/>
  <c r="H15" i="53"/>
  <c r="H15" i="44"/>
  <c r="H15" i="80"/>
  <c r="H15" i="65"/>
  <c r="H16" i="43"/>
  <c r="H15" i="57"/>
  <c r="H15" i="24"/>
  <c r="H15" i="111"/>
  <c r="H15" i="109"/>
  <c r="H15" i="117"/>
  <c r="H15" i="121"/>
  <c r="H15" i="125"/>
  <c r="H15" i="23"/>
  <c r="D9" i="40" l="1"/>
  <c r="D10" i="40"/>
  <c r="D11" i="40"/>
  <c r="D12" i="40"/>
  <c r="D13" i="40"/>
  <c r="D14" i="40"/>
  <c r="D15" i="40"/>
  <c r="H14" i="23" l="1"/>
  <c r="H14" i="111"/>
  <c r="H14" i="57"/>
  <c r="H15" i="43"/>
  <c r="H14" i="65"/>
  <c r="J14" i="65" s="1"/>
  <c r="K14" i="65" s="1"/>
  <c r="H14" i="11"/>
  <c r="H14" i="93"/>
  <c r="H14" i="16"/>
  <c r="H14" i="38"/>
  <c r="H14" i="107"/>
  <c r="H14" i="19"/>
  <c r="H14" i="17"/>
  <c r="H15" i="50"/>
  <c r="H14" i="77"/>
  <c r="H14" i="75"/>
  <c r="H14" i="112"/>
  <c r="H14" i="124"/>
  <c r="H14" i="88"/>
  <c r="H14" i="18"/>
  <c r="H14" i="119"/>
  <c r="H14" i="14"/>
  <c r="H14" i="64"/>
  <c r="H14" i="22"/>
  <c r="H14" i="46"/>
  <c r="H14" i="80"/>
  <c r="H14" i="53"/>
  <c r="H14" i="8"/>
  <c r="H14" i="48"/>
  <c r="H14" i="92"/>
  <c r="J14" i="92" s="1"/>
  <c r="K14" i="92" s="1"/>
  <c r="M15" i="79" l="1"/>
  <c r="H14" i="21"/>
  <c r="H14" i="49"/>
  <c r="H14" i="67"/>
  <c r="H15" i="66"/>
  <c r="H14" i="24"/>
  <c r="H14" i="94"/>
  <c r="H14" i="95"/>
  <c r="H14" i="61"/>
  <c r="H14" i="85"/>
  <c r="H14" i="109"/>
  <c r="H14" i="117"/>
  <c r="H14" i="121"/>
  <c r="H14" i="125"/>
  <c r="H13" i="22" l="1"/>
  <c r="H13" i="46"/>
  <c r="H13" i="64"/>
  <c r="H13" i="19"/>
  <c r="H13" i="92" l="1"/>
  <c r="J13" i="92" s="1"/>
  <c r="K13" i="92" s="1"/>
  <c r="H13" i="91"/>
  <c r="H13" i="14"/>
  <c r="J13" i="20"/>
  <c r="H13" i="21"/>
  <c r="H14" i="44"/>
  <c r="J14" i="44" s="1"/>
  <c r="K14" i="44" s="1"/>
  <c r="H13" i="119"/>
  <c r="H13" i="18"/>
  <c r="H13" i="88"/>
  <c r="H13" i="124"/>
  <c r="H13" i="112"/>
  <c r="H13" i="75"/>
  <c r="H13" i="77"/>
  <c r="H14" i="50"/>
  <c r="H13" i="17"/>
  <c r="H13" i="107"/>
  <c r="H13" i="38"/>
  <c r="H13" i="16"/>
  <c r="H13" i="94"/>
  <c r="H13" i="48"/>
  <c r="H13" i="49"/>
  <c r="H13" i="67"/>
  <c r="H14" i="66"/>
  <c r="H13" i="8"/>
  <c r="H13" i="53"/>
  <c r="H13" i="44"/>
  <c r="J13" i="44" s="1"/>
  <c r="K13" i="44" s="1"/>
  <c r="H13" i="80"/>
  <c r="H12" i="80"/>
  <c r="H11" i="80"/>
  <c r="H10" i="80"/>
  <c r="H13" i="61"/>
  <c r="H13" i="93"/>
  <c r="H13" i="95"/>
  <c r="H13" i="11"/>
  <c r="H13" i="85"/>
  <c r="H13" i="65"/>
  <c r="H14" i="43"/>
  <c r="H13" i="57"/>
  <c r="H13" i="24"/>
  <c r="H13" i="111"/>
  <c r="H13" i="109"/>
  <c r="H13" i="117"/>
  <c r="H13" i="121"/>
  <c r="H13" i="125"/>
  <c r="H13" i="23"/>
  <c r="H12" i="46" l="1"/>
  <c r="H12" i="22"/>
  <c r="H12" i="64"/>
  <c r="H12" i="14"/>
  <c r="H12" i="119"/>
  <c r="H12" i="18"/>
  <c r="H12" i="88"/>
  <c r="H12" i="124"/>
  <c r="Q14" i="79"/>
  <c r="M14" i="79"/>
  <c r="P14" i="79" s="1"/>
  <c r="H12" i="92"/>
  <c r="H12" i="91"/>
  <c r="M14" i="20"/>
  <c r="L14" i="20"/>
  <c r="N14" i="20" s="1"/>
  <c r="M13" i="20"/>
  <c r="L13" i="20"/>
  <c r="N13" i="20" s="1"/>
  <c r="H12" i="21"/>
  <c r="H12" i="112"/>
  <c r="H12" i="75"/>
  <c r="H12" i="77"/>
  <c r="H13" i="50"/>
  <c r="H12" i="17"/>
  <c r="H12" i="19"/>
  <c r="H12" i="107"/>
  <c r="H11" i="107"/>
  <c r="H12" i="38"/>
  <c r="H12" i="16"/>
  <c r="H12" i="48"/>
  <c r="H12" i="49"/>
  <c r="H12" i="67"/>
  <c r="H13" i="66"/>
  <c r="H12" i="8"/>
  <c r="H12" i="53"/>
  <c r="H12" i="44"/>
  <c r="H12" i="61"/>
  <c r="H12" i="93"/>
  <c r="H12" i="95"/>
  <c r="H12" i="94"/>
  <c r="H12" i="11"/>
  <c r="H12" i="85"/>
  <c r="H12" i="65"/>
  <c r="H13" i="43"/>
  <c r="H12" i="57"/>
  <c r="H12" i="24"/>
  <c r="H12" i="111"/>
  <c r="H12" i="109"/>
  <c r="H12" i="117"/>
  <c r="H12" i="121"/>
  <c r="H12" i="125"/>
  <c r="H12" i="23"/>
  <c r="J12" i="23" s="1"/>
  <c r="R14" i="79" l="1"/>
  <c r="H11" i="92"/>
  <c r="H11" i="91"/>
  <c r="H10" i="91"/>
  <c r="H9" i="91"/>
  <c r="H8" i="91"/>
  <c r="J12" i="20"/>
  <c r="J11" i="20"/>
  <c r="J10" i="20"/>
  <c r="J9" i="20"/>
  <c r="H11" i="21"/>
  <c r="J12" i="80"/>
  <c r="K12" i="80" s="1"/>
  <c r="H11" i="46"/>
  <c r="H11" i="22"/>
  <c r="H11" i="64"/>
  <c r="H11" i="14"/>
  <c r="H11" i="119"/>
  <c r="H11" i="18"/>
  <c r="H10" i="18"/>
  <c r="H9" i="18"/>
  <c r="H11" i="88"/>
  <c r="H11" i="124"/>
  <c r="H11" i="112"/>
  <c r="H11" i="75"/>
  <c r="H11" i="77"/>
  <c r="H12" i="50"/>
  <c r="H11" i="17"/>
  <c r="H11" i="19"/>
  <c r="H11" i="38"/>
  <c r="H11" i="16"/>
  <c r="H11" i="48" l="1"/>
  <c r="M13" i="79"/>
  <c r="H11" i="49"/>
  <c r="H11" i="67"/>
  <c r="H12" i="66"/>
  <c r="H11" i="8"/>
  <c r="H11" i="53"/>
  <c r="H11" i="44"/>
  <c r="H11" i="61"/>
  <c r="H11" i="93"/>
  <c r="H11" i="95"/>
  <c r="H11" i="94"/>
  <c r="H11" i="11"/>
  <c r="H11" i="85"/>
  <c r="H11" i="65"/>
  <c r="H12" i="43"/>
  <c r="H11" i="57"/>
  <c r="H11" i="24"/>
  <c r="H11" i="111"/>
  <c r="H11" i="109"/>
  <c r="H11" i="117"/>
  <c r="H11" i="121"/>
  <c r="H11" i="125"/>
  <c r="H11" i="23"/>
  <c r="H10" i="92" l="1"/>
  <c r="H10" i="21"/>
  <c r="H10" i="46"/>
  <c r="H10" i="22"/>
  <c r="H10" i="64"/>
  <c r="H10" i="14"/>
  <c r="H10" i="119"/>
  <c r="H10" i="88"/>
  <c r="H10" i="124"/>
  <c r="H10" i="112"/>
  <c r="H10" i="75"/>
  <c r="H10" i="77"/>
  <c r="H11" i="50"/>
  <c r="H10" i="17"/>
  <c r="H10" i="19"/>
  <c r="H10" i="107"/>
  <c r="H10" i="38"/>
  <c r="H10" i="16"/>
  <c r="H10" i="48" l="1"/>
  <c r="M12" i="79"/>
  <c r="H10" i="49"/>
  <c r="H10" i="67"/>
  <c r="H11" i="66"/>
  <c r="H10" i="8"/>
  <c r="H10" i="53"/>
  <c r="H10" i="44"/>
  <c r="H10" i="61"/>
  <c r="H10" i="93"/>
  <c r="H10" i="95"/>
  <c r="H10" i="94"/>
  <c r="H10" i="11"/>
  <c r="H10" i="85"/>
  <c r="H10" i="65"/>
  <c r="H11" i="43"/>
  <c r="H10" i="57"/>
  <c r="H10" i="24"/>
  <c r="H10" i="111"/>
  <c r="H10" i="109"/>
  <c r="H10" i="117"/>
  <c r="H10" i="121"/>
  <c r="H10" i="125"/>
  <c r="H10" i="23"/>
  <c r="H9" i="17" l="1"/>
  <c r="H9" i="80"/>
  <c r="H9" i="16"/>
  <c r="H9" i="38"/>
  <c r="H9" i="107"/>
  <c r="H9" i="19"/>
  <c r="H10" i="50"/>
  <c r="H9" i="77"/>
  <c r="H9" i="75"/>
  <c r="H9" i="112"/>
  <c r="H9" i="124"/>
  <c r="H9" i="88"/>
  <c r="H9" i="119"/>
  <c r="H9" i="14"/>
  <c r="H9" i="64"/>
  <c r="H9" i="22"/>
  <c r="H9" i="46"/>
  <c r="H9" i="21"/>
  <c r="H9" i="92" l="1"/>
  <c r="I27" i="126"/>
  <c r="I6" i="126"/>
  <c r="H9" i="48" l="1"/>
  <c r="M11" i="79"/>
  <c r="M10" i="79"/>
  <c r="M9" i="20"/>
  <c r="L9" i="20"/>
  <c r="N9" i="20" s="1"/>
  <c r="H9" i="49" l="1"/>
  <c r="H9" i="67"/>
  <c r="H10" i="66"/>
  <c r="H9" i="8"/>
  <c r="H9" i="53"/>
  <c r="H9" i="44"/>
  <c r="H9" i="61"/>
  <c r="H9" i="93"/>
  <c r="H9" i="95"/>
  <c r="H9" i="94"/>
  <c r="H9" i="11"/>
  <c r="H9" i="85"/>
  <c r="H9" i="65"/>
  <c r="H10" i="43"/>
  <c r="H9" i="57"/>
  <c r="H9" i="24"/>
  <c r="H9" i="111"/>
  <c r="H9" i="109"/>
  <c r="H9" i="117"/>
  <c r="H9" i="121"/>
  <c r="H9" i="125"/>
  <c r="H9" i="23"/>
  <c r="H8" i="93" l="1"/>
  <c r="H8" i="48"/>
  <c r="H8" i="92"/>
  <c r="Q9" i="79"/>
  <c r="M9" i="79"/>
  <c r="R9" i="79" s="1"/>
  <c r="Q8" i="79"/>
  <c r="M8" i="79"/>
  <c r="M12" i="20"/>
  <c r="L12" i="20"/>
  <c r="N12" i="20" s="1"/>
  <c r="M11" i="20"/>
  <c r="L11" i="20"/>
  <c r="N11" i="20" s="1"/>
  <c r="M10" i="20"/>
  <c r="L10" i="20"/>
  <c r="N10" i="20" s="1"/>
  <c r="M8" i="20"/>
  <c r="L8" i="20"/>
  <c r="N8" i="20" s="1"/>
  <c r="H8" i="21"/>
  <c r="H8" i="49"/>
  <c r="H9" i="66"/>
  <c r="H8" i="8"/>
  <c r="H8" i="53"/>
  <c r="H8" i="46"/>
  <c r="H8" i="22"/>
  <c r="H8" i="64"/>
  <c r="H8" i="14"/>
  <c r="H8" i="119"/>
  <c r="H8" i="18"/>
  <c r="H8" i="88"/>
  <c r="H8" i="124"/>
  <c r="H8" i="112"/>
  <c r="H8" i="75"/>
  <c r="H8" i="77"/>
  <c r="H9" i="50"/>
  <c r="H8" i="19"/>
  <c r="H8" i="107"/>
  <c r="H8" i="38"/>
  <c r="H8" i="16"/>
  <c r="H8" i="61"/>
  <c r="H8" i="95"/>
  <c r="H8" i="94"/>
  <c r="H8" i="11"/>
  <c r="H8" i="85"/>
  <c r="H8" i="65"/>
  <c r="H8" i="109"/>
  <c r="H8" i="117"/>
  <c r="H8" i="121"/>
  <c r="H8" i="125"/>
  <c r="H8" i="23"/>
  <c r="P8" i="79" l="1"/>
  <c r="R8" i="79"/>
  <c r="P9" i="79"/>
  <c r="H8" i="80"/>
  <c r="H8" i="17"/>
  <c r="H9" i="43"/>
  <c r="H8" i="57"/>
  <c r="H8" i="24"/>
  <c r="H8" i="111"/>
  <c r="Y41" i="126"/>
  <c r="X41" i="126"/>
  <c r="W41" i="126"/>
  <c r="V41" i="126"/>
  <c r="U41" i="126"/>
  <c r="T41" i="126"/>
  <c r="S41" i="126"/>
  <c r="R41" i="126"/>
  <c r="Y40" i="126"/>
  <c r="X40" i="126"/>
  <c r="W40" i="126"/>
  <c r="V40" i="126"/>
  <c r="U40" i="126"/>
  <c r="T40" i="126"/>
  <c r="S40" i="126"/>
  <c r="R40" i="126"/>
  <c r="Y39" i="126"/>
  <c r="X39" i="126"/>
  <c r="W39" i="126"/>
  <c r="V39" i="126"/>
  <c r="U39" i="126"/>
  <c r="T39" i="126"/>
  <c r="S39" i="126"/>
  <c r="R39" i="126"/>
  <c r="Y38" i="126"/>
  <c r="X38" i="126"/>
  <c r="W38" i="126"/>
  <c r="V38" i="126"/>
  <c r="U38" i="126"/>
  <c r="T38" i="126"/>
  <c r="S38" i="126"/>
  <c r="R38" i="126"/>
  <c r="Y37" i="126"/>
  <c r="X37" i="126"/>
  <c r="W37" i="126"/>
  <c r="V37" i="126"/>
  <c r="U37" i="126"/>
  <c r="T37" i="126"/>
  <c r="S37" i="126"/>
  <c r="R37" i="126"/>
  <c r="Y36" i="126"/>
  <c r="X36" i="126"/>
  <c r="W36" i="126"/>
  <c r="V36" i="126"/>
  <c r="U36" i="126"/>
  <c r="T36" i="126"/>
  <c r="S36" i="126"/>
  <c r="R36" i="126"/>
  <c r="R42" i="126" s="1"/>
  <c r="Y33" i="126"/>
  <c r="X33" i="126"/>
  <c r="W33" i="126"/>
  <c r="V33" i="126"/>
  <c r="U33" i="126"/>
  <c r="T33" i="126"/>
  <c r="S33" i="126"/>
  <c r="R33" i="126"/>
  <c r="Y32" i="126"/>
  <c r="X32" i="126"/>
  <c r="W32" i="126"/>
  <c r="V32" i="126"/>
  <c r="U32" i="126"/>
  <c r="T32" i="126"/>
  <c r="S32" i="126"/>
  <c r="R32" i="126"/>
  <c r="Y31" i="126"/>
  <c r="X31" i="126"/>
  <c r="W31" i="126"/>
  <c r="V31" i="126"/>
  <c r="U31" i="126"/>
  <c r="T31" i="126"/>
  <c r="S31" i="126"/>
  <c r="R31" i="126"/>
  <c r="Y30" i="126"/>
  <c r="X30" i="126"/>
  <c r="W30" i="126"/>
  <c r="V30" i="126"/>
  <c r="U30" i="126"/>
  <c r="T30" i="126"/>
  <c r="S30" i="126"/>
  <c r="R30" i="126"/>
  <c r="Y29" i="126"/>
  <c r="X29" i="126"/>
  <c r="W29" i="126"/>
  <c r="V29" i="126"/>
  <c r="U29" i="126"/>
  <c r="T29" i="126"/>
  <c r="S29" i="126"/>
  <c r="R29" i="126"/>
  <c r="Y28" i="126"/>
  <c r="X28" i="126"/>
  <c r="W28" i="126"/>
  <c r="V28" i="126"/>
  <c r="U28" i="126"/>
  <c r="T28" i="126"/>
  <c r="S28" i="126"/>
  <c r="R28" i="126"/>
  <c r="Y27" i="126"/>
  <c r="X27" i="126"/>
  <c r="W27" i="126"/>
  <c r="V27" i="126"/>
  <c r="U27" i="126"/>
  <c r="T27" i="126"/>
  <c r="S27" i="126"/>
  <c r="R27" i="126"/>
  <c r="Y24" i="126"/>
  <c r="X24" i="126"/>
  <c r="W24" i="126"/>
  <c r="V24" i="126"/>
  <c r="U24" i="126"/>
  <c r="T24" i="126"/>
  <c r="S24" i="126"/>
  <c r="R24" i="126"/>
  <c r="Y23" i="126"/>
  <c r="X23" i="126"/>
  <c r="W23" i="126"/>
  <c r="V23" i="126"/>
  <c r="U23" i="126"/>
  <c r="T23" i="126"/>
  <c r="S23" i="126"/>
  <c r="R23" i="126"/>
  <c r="Y22" i="126"/>
  <c r="X22" i="126"/>
  <c r="W22" i="126"/>
  <c r="V22" i="126"/>
  <c r="U22" i="126"/>
  <c r="T22" i="126"/>
  <c r="S22" i="126"/>
  <c r="R22" i="126"/>
  <c r="Y21" i="126"/>
  <c r="X21" i="126"/>
  <c r="W21" i="126"/>
  <c r="V21" i="126"/>
  <c r="U21" i="126"/>
  <c r="T21" i="126"/>
  <c r="S21" i="126"/>
  <c r="R21" i="126"/>
  <c r="Y20" i="126"/>
  <c r="X20" i="126"/>
  <c r="W20" i="126"/>
  <c r="V20" i="126"/>
  <c r="U20" i="126"/>
  <c r="T20" i="126"/>
  <c r="S20" i="126"/>
  <c r="R20" i="126"/>
  <c r="Y19" i="126"/>
  <c r="X19" i="126"/>
  <c r="W19" i="126"/>
  <c r="V19" i="126"/>
  <c r="U19" i="126"/>
  <c r="T19" i="126"/>
  <c r="S19" i="126"/>
  <c r="R19" i="126"/>
  <c r="Y18" i="126"/>
  <c r="X18" i="126"/>
  <c r="W18" i="126"/>
  <c r="V18" i="126"/>
  <c r="U18" i="126"/>
  <c r="T18" i="126"/>
  <c r="S18" i="126"/>
  <c r="R18" i="126"/>
  <c r="Y15" i="126"/>
  <c r="X15" i="126"/>
  <c r="W15" i="126"/>
  <c r="V15" i="126"/>
  <c r="U15" i="126"/>
  <c r="T15" i="126"/>
  <c r="S15" i="126"/>
  <c r="R15" i="126"/>
  <c r="Y14" i="126"/>
  <c r="X14" i="126"/>
  <c r="W14" i="126"/>
  <c r="V14" i="126"/>
  <c r="U14" i="126"/>
  <c r="T14" i="126"/>
  <c r="S14" i="126"/>
  <c r="R14" i="126"/>
  <c r="Y13" i="126"/>
  <c r="X13" i="126"/>
  <c r="W13" i="126"/>
  <c r="V13" i="126"/>
  <c r="U13" i="126"/>
  <c r="T13" i="126"/>
  <c r="S13" i="126"/>
  <c r="R13" i="126"/>
  <c r="Y12" i="126"/>
  <c r="X12" i="126"/>
  <c r="W12" i="126"/>
  <c r="V12" i="126"/>
  <c r="U12" i="126"/>
  <c r="T12" i="126"/>
  <c r="S12" i="126"/>
  <c r="R12" i="126"/>
  <c r="Y11" i="126"/>
  <c r="X11" i="126"/>
  <c r="W11" i="126"/>
  <c r="V11" i="126"/>
  <c r="U11" i="126"/>
  <c r="T11" i="126"/>
  <c r="S11" i="126"/>
  <c r="R11" i="126"/>
  <c r="Y10" i="126"/>
  <c r="X10" i="126"/>
  <c r="W10" i="126"/>
  <c r="V10" i="126"/>
  <c r="U10" i="126"/>
  <c r="T10" i="126"/>
  <c r="S10" i="126"/>
  <c r="R10" i="126"/>
  <c r="Y9" i="126"/>
  <c r="X9" i="126"/>
  <c r="W9" i="126"/>
  <c r="V9" i="126"/>
  <c r="U9" i="126"/>
  <c r="T9" i="126"/>
  <c r="S9" i="126"/>
  <c r="R9" i="126"/>
  <c r="Y6" i="126"/>
  <c r="X6" i="126"/>
  <c r="X7" i="126" s="1"/>
  <c r="W6" i="126"/>
  <c r="W7" i="126" s="1"/>
  <c r="V6" i="126"/>
  <c r="V7" i="126" s="1"/>
  <c r="U6" i="126"/>
  <c r="U7" i="126" s="1"/>
  <c r="T6" i="126"/>
  <c r="T7" i="126" s="1"/>
  <c r="S6" i="126"/>
  <c r="S7" i="126" s="1"/>
  <c r="R6" i="126"/>
  <c r="R7" i="126" s="1"/>
  <c r="Y44" i="126"/>
  <c r="Y42" i="126"/>
  <c r="Y34" i="126"/>
  <c r="Y25" i="126"/>
  <c r="Y16" i="126"/>
  <c r="Y7" i="126"/>
  <c r="Q24" i="126"/>
  <c r="M41" i="126"/>
  <c r="M40" i="126"/>
  <c r="M39" i="126"/>
  <c r="M38" i="126"/>
  <c r="M37" i="126"/>
  <c r="M36" i="126"/>
  <c r="M33" i="126"/>
  <c r="M32" i="126"/>
  <c r="M31" i="126"/>
  <c r="M30" i="126"/>
  <c r="M29" i="126"/>
  <c r="M28" i="126"/>
  <c r="M27" i="126"/>
  <c r="M24" i="126"/>
  <c r="M23" i="126"/>
  <c r="M22" i="126"/>
  <c r="M21" i="126"/>
  <c r="M20" i="126"/>
  <c r="M19" i="126"/>
  <c r="M18" i="126"/>
  <c r="M15" i="126"/>
  <c r="M14" i="126"/>
  <c r="M13" i="126"/>
  <c r="M12" i="126"/>
  <c r="M11" i="126"/>
  <c r="M10" i="126"/>
  <c r="M9" i="126"/>
  <c r="M6" i="126"/>
  <c r="K44" i="126"/>
  <c r="K6" i="126"/>
  <c r="J41" i="126"/>
  <c r="Q41" i="126" s="1"/>
  <c r="J40" i="126"/>
  <c r="Q40" i="126" s="1"/>
  <c r="J39" i="126"/>
  <c r="Q39" i="126" s="1"/>
  <c r="J38" i="126"/>
  <c r="Q38" i="126" s="1"/>
  <c r="J37" i="126"/>
  <c r="Q37" i="126" s="1"/>
  <c r="J36" i="126"/>
  <c r="J33" i="126"/>
  <c r="Q33" i="126" s="1"/>
  <c r="J32" i="126"/>
  <c r="J31" i="126"/>
  <c r="Q31" i="126" s="1"/>
  <c r="J30" i="126"/>
  <c r="Q30" i="126" s="1"/>
  <c r="J29" i="126"/>
  <c r="J28" i="126"/>
  <c r="Q28" i="126" s="1"/>
  <c r="J27" i="126"/>
  <c r="J24" i="126"/>
  <c r="J23" i="126"/>
  <c r="Q23" i="126" s="1"/>
  <c r="J22" i="126"/>
  <c r="J21" i="126"/>
  <c r="Q21" i="126" s="1"/>
  <c r="J20" i="126"/>
  <c r="Q20" i="126" s="1"/>
  <c r="J19" i="126"/>
  <c r="Q19" i="126" s="1"/>
  <c r="J18" i="126"/>
  <c r="J15" i="126"/>
  <c r="Q15" i="126" s="1"/>
  <c r="J14" i="126"/>
  <c r="Q14" i="126" s="1"/>
  <c r="J13" i="126"/>
  <c r="Q13" i="126" s="1"/>
  <c r="J12" i="126"/>
  <c r="J11" i="126"/>
  <c r="Q11" i="126" s="1"/>
  <c r="J10" i="126"/>
  <c r="Q10" i="126" s="1"/>
  <c r="J9" i="126"/>
  <c r="J6" i="126"/>
  <c r="P44" i="126"/>
  <c r="O44" i="126"/>
  <c r="N44" i="126"/>
  <c r="L44" i="126"/>
  <c r="I44" i="126"/>
  <c r="G41" i="126"/>
  <c r="F41" i="126"/>
  <c r="E41" i="126"/>
  <c r="G40" i="126"/>
  <c r="F40" i="126"/>
  <c r="E40" i="126"/>
  <c r="G39" i="126"/>
  <c r="F39" i="126"/>
  <c r="E39" i="126"/>
  <c r="G38" i="126"/>
  <c r="F38" i="126"/>
  <c r="E38" i="126"/>
  <c r="G37" i="126"/>
  <c r="F37" i="126"/>
  <c r="E37" i="126"/>
  <c r="G36" i="126"/>
  <c r="F36" i="126"/>
  <c r="E36" i="126"/>
  <c r="G33" i="126"/>
  <c r="F33" i="126"/>
  <c r="E33" i="126"/>
  <c r="G32" i="126"/>
  <c r="F32" i="126"/>
  <c r="E32" i="126"/>
  <c r="G31" i="126"/>
  <c r="F31" i="126"/>
  <c r="E31" i="126"/>
  <c r="G30" i="126"/>
  <c r="F30" i="126"/>
  <c r="E30" i="126"/>
  <c r="G29" i="126"/>
  <c r="F29" i="126"/>
  <c r="E29" i="126"/>
  <c r="G28" i="126"/>
  <c r="F28" i="126"/>
  <c r="E28" i="126"/>
  <c r="G27" i="126"/>
  <c r="F27" i="126"/>
  <c r="E27" i="126"/>
  <c r="G24" i="126"/>
  <c r="F24" i="126"/>
  <c r="E24" i="126"/>
  <c r="G23" i="126"/>
  <c r="F23" i="126"/>
  <c r="E23" i="126"/>
  <c r="G22" i="126"/>
  <c r="F22" i="126"/>
  <c r="E22" i="126"/>
  <c r="G21" i="126"/>
  <c r="F21" i="126"/>
  <c r="E21" i="126"/>
  <c r="G20" i="126"/>
  <c r="F20" i="126"/>
  <c r="E20" i="126"/>
  <c r="G19" i="126"/>
  <c r="F19" i="126"/>
  <c r="E19" i="126"/>
  <c r="G18" i="126"/>
  <c r="F18" i="126"/>
  <c r="E18" i="126"/>
  <c r="G15" i="126"/>
  <c r="F15" i="126"/>
  <c r="E15" i="126"/>
  <c r="G14" i="126"/>
  <c r="F14" i="126"/>
  <c r="E14" i="126"/>
  <c r="G13" i="126"/>
  <c r="F13" i="126"/>
  <c r="E13" i="126"/>
  <c r="G12" i="126"/>
  <c r="F12" i="126"/>
  <c r="E12" i="126"/>
  <c r="G11" i="126"/>
  <c r="F11" i="126"/>
  <c r="E11" i="126"/>
  <c r="G10" i="126"/>
  <c r="F10" i="126"/>
  <c r="E10" i="126"/>
  <c r="G9" i="126"/>
  <c r="F9" i="126"/>
  <c r="E9" i="126"/>
  <c r="G6" i="126"/>
  <c r="F6" i="126"/>
  <c r="E6" i="126"/>
  <c r="A4" i="126"/>
  <c r="C6" i="126"/>
  <c r="B9" i="126"/>
  <c r="Z37" i="126" l="1"/>
  <c r="Q12" i="126"/>
  <c r="Q22" i="126"/>
  <c r="Q32" i="126"/>
  <c r="U25" i="126"/>
  <c r="U42" i="126"/>
  <c r="Q29" i="126"/>
  <c r="V42" i="126"/>
  <c r="X34" i="126"/>
  <c r="Z41" i="126"/>
  <c r="X42" i="126"/>
  <c r="W42" i="126"/>
  <c r="Z40" i="126"/>
  <c r="Z39" i="126"/>
  <c r="Z38" i="126"/>
  <c r="V34" i="126"/>
  <c r="T34" i="126"/>
  <c r="W34" i="126"/>
  <c r="W25" i="126"/>
  <c r="V25" i="126"/>
  <c r="X25" i="126"/>
  <c r="T25" i="126"/>
  <c r="S25" i="126"/>
  <c r="H14" i="126"/>
  <c r="H32" i="126"/>
  <c r="F44" i="126"/>
  <c r="H24" i="126"/>
  <c r="H29" i="126"/>
  <c r="T42" i="126"/>
  <c r="H15" i="126"/>
  <c r="H27" i="126"/>
  <c r="H20" i="126"/>
  <c r="D20" i="126" s="1"/>
  <c r="H30" i="126"/>
  <c r="H40" i="126"/>
  <c r="W16" i="126"/>
  <c r="W45" i="126" s="1"/>
  <c r="H23" i="126"/>
  <c r="H33" i="126"/>
  <c r="H18" i="126"/>
  <c r="H11" i="126"/>
  <c r="D11" i="126" s="1"/>
  <c r="H21" i="126"/>
  <c r="H31" i="126"/>
  <c r="H41" i="126"/>
  <c r="Z20" i="126"/>
  <c r="Z21" i="126"/>
  <c r="Z22" i="126"/>
  <c r="Z23" i="126"/>
  <c r="Z24" i="126"/>
  <c r="Z29" i="126"/>
  <c r="Z30" i="126"/>
  <c r="Z31" i="126"/>
  <c r="Z32" i="126"/>
  <c r="Z33" i="126"/>
  <c r="V44" i="126"/>
  <c r="Z15" i="126"/>
  <c r="Z14" i="126"/>
  <c r="X44" i="126"/>
  <c r="Z13" i="126"/>
  <c r="U16" i="126"/>
  <c r="Z12" i="126"/>
  <c r="V16" i="126"/>
  <c r="X16" i="126"/>
  <c r="T16" i="126"/>
  <c r="Z11" i="126"/>
  <c r="H38" i="126"/>
  <c r="D38" i="126" s="1"/>
  <c r="G44" i="126"/>
  <c r="H9" i="126"/>
  <c r="H12" i="126"/>
  <c r="H39" i="126"/>
  <c r="H36" i="126"/>
  <c r="H22" i="126"/>
  <c r="E44" i="126"/>
  <c r="H13" i="126"/>
  <c r="U44" i="126"/>
  <c r="S42" i="126"/>
  <c r="R34" i="126"/>
  <c r="U34" i="126"/>
  <c r="R44" i="126"/>
  <c r="Z27" i="126"/>
  <c r="S34" i="126"/>
  <c r="Z19" i="126"/>
  <c r="S44" i="126"/>
  <c r="R25" i="126"/>
  <c r="Z18" i="126"/>
  <c r="W44" i="126"/>
  <c r="Z10" i="126"/>
  <c r="R16" i="126"/>
  <c r="Y45" i="126"/>
  <c r="X45" i="126"/>
  <c r="S16" i="126"/>
  <c r="T44" i="126"/>
  <c r="Z28" i="126"/>
  <c r="Z9" i="126"/>
  <c r="Z36" i="126"/>
  <c r="Z6" i="126"/>
  <c r="M44" i="126"/>
  <c r="J44" i="126"/>
  <c r="B10" i="126"/>
  <c r="A9" i="126"/>
  <c r="C9" i="126"/>
  <c r="A6" i="126"/>
  <c r="V45" i="126" l="1"/>
  <c r="D29" i="126"/>
  <c r="Z42" i="126"/>
  <c r="U45" i="126"/>
  <c r="T45" i="126"/>
  <c r="Z25" i="126"/>
  <c r="R45" i="126"/>
  <c r="Z34" i="126"/>
  <c r="S45" i="126"/>
  <c r="Z16" i="126"/>
  <c r="Z44" i="126"/>
  <c r="Z7" i="126"/>
  <c r="B11" i="126"/>
  <c r="C10" i="126"/>
  <c r="Z45" i="126" l="1"/>
  <c r="C11" i="126"/>
  <c r="B12" i="126"/>
  <c r="B13" i="126" l="1"/>
  <c r="C12" i="126"/>
  <c r="B14" i="126" l="1"/>
  <c r="C13" i="126"/>
  <c r="B15" i="126" l="1"/>
  <c r="C14" i="126"/>
  <c r="B18" i="126" l="1"/>
  <c r="C15" i="126"/>
  <c r="C18" i="126" l="1"/>
  <c r="B19" i="126"/>
  <c r="B20" i="126" l="1"/>
  <c r="C19" i="126"/>
  <c r="B21" i="126" l="1"/>
  <c r="C20" i="126"/>
  <c r="B22" i="126" l="1"/>
  <c r="C21" i="126"/>
  <c r="C22" i="126" l="1"/>
  <c r="B23" i="126"/>
  <c r="B24" i="126" l="1"/>
  <c r="C23" i="126"/>
  <c r="A18" i="126"/>
  <c r="C24" i="126" l="1"/>
  <c r="B27" i="126"/>
  <c r="B28" i="126" l="1"/>
  <c r="C27" i="126"/>
  <c r="B29" i="126" l="1"/>
  <c r="C28" i="126"/>
  <c r="B30" i="126" l="1"/>
  <c r="C29" i="126"/>
  <c r="B31" i="126" l="1"/>
  <c r="C30" i="126"/>
  <c r="B32" i="126" l="1"/>
  <c r="C31" i="126"/>
  <c r="A27" i="126" l="1"/>
  <c r="B33" i="126"/>
  <c r="C32" i="126"/>
  <c r="B36" i="126" l="1"/>
  <c r="C33" i="126"/>
  <c r="B37" i="126" l="1"/>
  <c r="C36" i="126"/>
  <c r="C37" i="126" l="1"/>
  <c r="B38" i="126"/>
  <c r="B39" i="126" l="1"/>
  <c r="C38" i="126"/>
  <c r="B40" i="126" l="1"/>
  <c r="C39" i="126"/>
  <c r="B41" i="126" l="1"/>
  <c r="C40" i="126"/>
  <c r="C41" i="126" l="1"/>
  <c r="A36" i="126"/>
  <c r="O3" i="40" l="1"/>
  <c r="B6" i="40"/>
  <c r="C6" i="40" s="1"/>
  <c r="D6" i="40"/>
  <c r="D7" i="40" s="1"/>
  <c r="D18" i="40"/>
  <c r="D20" i="40"/>
  <c r="D21" i="40"/>
  <c r="D23" i="40"/>
  <c r="D24" i="40"/>
  <c r="D27" i="40"/>
  <c r="D29" i="40"/>
  <c r="D30" i="40"/>
  <c r="D31" i="40"/>
  <c r="D32" i="40"/>
  <c r="D33" i="40"/>
  <c r="AD46" i="40"/>
  <c r="D38" i="40"/>
  <c r="D39" i="40"/>
  <c r="D40" i="40"/>
  <c r="D41" i="40"/>
  <c r="AV46" i="40"/>
  <c r="AZ46" i="40"/>
  <c r="E46" i="40"/>
  <c r="F46" i="40"/>
  <c r="G46" i="40"/>
  <c r="H46" i="40"/>
  <c r="I46" i="40"/>
  <c r="J46" i="40"/>
  <c r="K46" i="40"/>
  <c r="L46" i="40"/>
  <c r="M46" i="40"/>
  <c r="N46" i="40"/>
  <c r="O46" i="40"/>
  <c r="P46" i="40"/>
  <c r="Q46" i="40"/>
  <c r="R46" i="40"/>
  <c r="S46" i="40"/>
  <c r="T46" i="40"/>
  <c r="U46" i="40"/>
  <c r="W46" i="40"/>
  <c r="X46" i="40"/>
  <c r="Y46" i="40"/>
  <c r="Z46" i="40"/>
  <c r="AA46" i="40"/>
  <c r="AB46" i="40"/>
  <c r="AC46" i="40"/>
  <c r="AE46" i="40"/>
  <c r="AF46" i="40"/>
  <c r="AG46" i="40"/>
  <c r="AH46" i="40"/>
  <c r="AI46" i="40"/>
  <c r="AJ46" i="40"/>
  <c r="AK46" i="40"/>
  <c r="AL46" i="40"/>
  <c r="AM46" i="40"/>
  <c r="AN46" i="40"/>
  <c r="AO46" i="40"/>
  <c r="AP46" i="40"/>
  <c r="V46" i="40"/>
  <c r="AQ46" i="40"/>
  <c r="AR46" i="40"/>
  <c r="AS46" i="40"/>
  <c r="AT46" i="40"/>
  <c r="AU46" i="40"/>
  <c r="AW46" i="40"/>
  <c r="AX46" i="40"/>
  <c r="BA46" i="40"/>
  <c r="E47" i="40"/>
  <c r="F47" i="40"/>
  <c r="G47" i="40"/>
  <c r="H47" i="40"/>
  <c r="I47" i="40"/>
  <c r="J47" i="40"/>
  <c r="K47" i="40"/>
  <c r="L47" i="40"/>
  <c r="M47" i="40"/>
  <c r="N47" i="40"/>
  <c r="O47" i="40"/>
  <c r="P47" i="40"/>
  <c r="Q47" i="40"/>
  <c r="R47" i="40"/>
  <c r="S47" i="40"/>
  <c r="T47" i="40"/>
  <c r="U47" i="40"/>
  <c r="W47" i="40"/>
  <c r="X47" i="40"/>
  <c r="Y47" i="40"/>
  <c r="Z47" i="40"/>
  <c r="AA47" i="40"/>
  <c r="AB47" i="40"/>
  <c r="AC47" i="40"/>
  <c r="AE47" i="40"/>
  <c r="AF47" i="40"/>
  <c r="AG47" i="40"/>
  <c r="AH47" i="40"/>
  <c r="AI47" i="40"/>
  <c r="AJ47" i="40"/>
  <c r="AK47" i="40"/>
  <c r="AL47" i="40"/>
  <c r="AM47" i="40"/>
  <c r="AN47" i="40"/>
  <c r="AO47" i="40"/>
  <c r="AP47" i="40"/>
  <c r="V47" i="40"/>
  <c r="AQ47" i="40"/>
  <c r="AR47" i="40"/>
  <c r="AS47" i="40"/>
  <c r="AT47" i="40"/>
  <c r="AU47" i="40"/>
  <c r="AV47" i="40"/>
  <c r="AW47" i="40"/>
  <c r="AX47" i="40"/>
  <c r="AY47" i="40"/>
  <c r="AZ47" i="40"/>
  <c r="BA47" i="40"/>
  <c r="B9" i="40" l="1"/>
  <c r="A6" i="40"/>
  <c r="D36" i="40"/>
  <c r="D22" i="40"/>
  <c r="AD47" i="40"/>
  <c r="M8" i="72"/>
  <c r="O24" i="79"/>
  <c r="O23" i="79"/>
  <c r="O22" i="79"/>
  <c r="O21" i="79"/>
  <c r="O20" i="79"/>
  <c r="O19" i="79"/>
  <c r="O18" i="79"/>
  <c r="O17" i="79"/>
  <c r="O16" i="79"/>
  <c r="J7" i="48"/>
  <c r="J8" i="48"/>
  <c r="J9" i="48"/>
  <c r="J10" i="48"/>
  <c r="J11" i="48"/>
  <c r="J12" i="48"/>
  <c r="J13" i="48"/>
  <c r="J14" i="48"/>
  <c r="J15" i="48"/>
  <c r="J16" i="48"/>
  <c r="J17" i="48"/>
  <c r="J18" i="48"/>
  <c r="J19" i="48"/>
  <c r="J20" i="48"/>
  <c r="J21" i="48"/>
  <c r="J22" i="48"/>
  <c r="J23" i="48"/>
  <c r="J24" i="48"/>
  <c r="J25" i="48"/>
  <c r="J26" i="48"/>
  <c r="J27" i="48"/>
  <c r="J28" i="48"/>
  <c r="J29" i="48"/>
  <c r="J30" i="48"/>
  <c r="J31" i="48"/>
  <c r="J32" i="48"/>
  <c r="J33" i="48"/>
  <c r="J34" i="48"/>
  <c r="B5" i="41"/>
  <c r="B8" i="41" s="1"/>
  <c r="B9" i="41" s="1"/>
  <c r="B10" i="41" s="1"/>
  <c r="B11" i="41" s="1"/>
  <c r="B12" i="41" s="1"/>
  <c r="B13" i="41" s="1"/>
  <c r="B14" i="41" s="1"/>
  <c r="B17" i="41" s="1"/>
  <c r="B18" i="41" s="1"/>
  <c r="C18" i="41" s="1"/>
  <c r="C9" i="40" l="1"/>
  <c r="A9" i="40"/>
  <c r="B10" i="40"/>
  <c r="D16" i="40"/>
  <c r="D19" i="40"/>
  <c r="D25" i="40" s="1"/>
  <c r="C9" i="41"/>
  <c r="C10" i="41"/>
  <c r="C11" i="41"/>
  <c r="C17" i="41"/>
  <c r="B19" i="41"/>
  <c r="C14" i="41"/>
  <c r="C13" i="41"/>
  <c r="C12" i="41"/>
  <c r="B11" i="40" l="1"/>
  <c r="C10" i="40"/>
  <c r="D28" i="40"/>
  <c r="B20" i="41"/>
  <c r="C19" i="41"/>
  <c r="B12" i="40" l="1"/>
  <c r="C11" i="40"/>
  <c r="D34" i="40"/>
  <c r="D37" i="40"/>
  <c r="D42" i="40" s="1"/>
  <c r="B21" i="41"/>
  <c r="B13" i="40" l="1"/>
  <c r="C12" i="40"/>
  <c r="D46" i="40"/>
  <c r="D47" i="40"/>
  <c r="B22" i="41"/>
  <c r="EN10" i="41"/>
  <c r="GN10" i="41"/>
  <c r="DP10" i="41"/>
  <c r="CF9" i="41"/>
  <c r="BH10" i="41"/>
  <c r="AZ10" i="41"/>
  <c r="EV11" i="41"/>
  <c r="CB9" i="41"/>
  <c r="CV9" i="41"/>
  <c r="DL10" i="41"/>
  <c r="FL10" i="41"/>
  <c r="AN11" i="41"/>
  <c r="EJ9" i="41"/>
  <c r="X10" i="41"/>
  <c r="EZ11" i="41"/>
  <c r="FP11" i="41"/>
  <c r="DD9" i="41"/>
  <c r="T9" i="41"/>
  <c r="AF10" i="41"/>
  <c r="CR10" i="41"/>
  <c r="EZ10" i="41"/>
  <c r="FH10" i="41"/>
  <c r="FX11" i="41"/>
  <c r="CV10" i="41"/>
  <c r="AJ10" i="41"/>
  <c r="BH11" i="41"/>
  <c r="EN11" i="41"/>
  <c r="CZ10" i="41"/>
  <c r="GF10" i="41"/>
  <c r="GJ10" i="41"/>
  <c r="BD11" i="41"/>
  <c r="FP9" i="41"/>
  <c r="BT10" i="41"/>
  <c r="DD11" i="41"/>
  <c r="X9" i="41"/>
  <c r="BP9" i="41"/>
  <c r="GB11" i="41"/>
  <c r="AB9" i="41"/>
  <c r="GB10" i="41"/>
  <c r="AF9" i="41"/>
  <c r="FH11" i="41"/>
  <c r="AZ11" i="41"/>
  <c r="C13" i="40" l="1"/>
  <c r="B14" i="40"/>
  <c r="P10" i="41"/>
  <c r="FT10" i="41"/>
  <c r="ER11" i="41"/>
  <c r="CJ11" i="41"/>
  <c r="BD9" i="41"/>
  <c r="P11" i="41"/>
  <c r="T11" i="41"/>
  <c r="BL10" i="41"/>
  <c r="EB11" i="41"/>
  <c r="DT11" i="41"/>
  <c r="FH9" i="41"/>
  <c r="EB9" i="41"/>
  <c r="DT10" i="41"/>
  <c r="AB11" i="41"/>
  <c r="AR10" i="41"/>
  <c r="EF10" i="41"/>
  <c r="AV11" i="41"/>
  <c r="EJ10" i="41"/>
  <c r="CR9" i="41"/>
  <c r="BL9" i="41"/>
  <c r="GN9" i="41"/>
  <c r="CV11" i="41"/>
  <c r="GF9" i="41"/>
  <c r="CR11" i="41"/>
  <c r="BX9" i="41"/>
  <c r="H9" i="41"/>
  <c r="GN11" i="41"/>
  <c r="FT9" i="41"/>
  <c r="DH11" i="41"/>
  <c r="FD9" i="41"/>
  <c r="AN10" i="41"/>
  <c r="DH10" i="41"/>
  <c r="DD10" i="41"/>
  <c r="BL11" i="41"/>
  <c r="DX9" i="41"/>
  <c r="CB10" i="41"/>
  <c r="EN9" i="41"/>
  <c r="GJ9" i="41"/>
  <c r="AB10" i="41"/>
  <c r="BP11" i="41"/>
  <c r="AR11" i="41"/>
  <c r="CZ11" i="41"/>
  <c r="DP11" i="41"/>
  <c r="BX10" i="41"/>
  <c r="GR9" i="41"/>
  <c r="DL9" i="41"/>
  <c r="EZ9" i="41"/>
  <c r="CJ9" i="41"/>
  <c r="AJ9" i="41"/>
  <c r="EB10" i="41"/>
  <c r="GJ11" i="41"/>
  <c r="FX9" i="41"/>
  <c r="DX11" i="41"/>
  <c r="FD11" i="41"/>
  <c r="AJ11" i="41"/>
  <c r="P9" i="41"/>
  <c r="FP10" i="41"/>
  <c r="CN11" i="41"/>
  <c r="B23" i="41"/>
  <c r="CN9" i="41"/>
  <c r="ER9" i="41"/>
  <c r="X11" i="41"/>
  <c r="DH9" i="41"/>
  <c r="EF11" i="41"/>
  <c r="DL11" i="41"/>
  <c r="EV9" i="41"/>
  <c r="DT9" i="41"/>
  <c r="L11" i="41"/>
  <c r="AZ9" i="41"/>
  <c r="CZ9" i="41"/>
  <c r="H11" i="41"/>
  <c r="ER10" i="41"/>
  <c r="BD10" i="41"/>
  <c r="FT11" i="41"/>
  <c r="AF11" i="41"/>
  <c r="CF11" i="41"/>
  <c r="BH9" i="41"/>
  <c r="GR10" i="41"/>
  <c r="L9" i="41"/>
  <c r="BX11" i="41"/>
  <c r="T10" i="41"/>
  <c r="EV10" i="41"/>
  <c r="CF10" i="41"/>
  <c r="L10" i="41"/>
  <c r="FL9" i="41"/>
  <c r="CJ10" i="41"/>
  <c r="CN10" i="41"/>
  <c r="GB9" i="41"/>
  <c r="AR9" i="41"/>
  <c r="AV10" i="41"/>
  <c r="FX10" i="41"/>
  <c r="H10" i="41"/>
  <c r="BP10" i="41"/>
  <c r="GF11" i="41"/>
  <c r="CB11" i="41"/>
  <c r="EF9" i="41"/>
  <c r="AV9" i="41"/>
  <c r="GR11" i="41"/>
  <c r="BT9" i="41"/>
  <c r="DP9" i="41"/>
  <c r="EJ11" i="41"/>
  <c r="FD10" i="41"/>
  <c r="DX10" i="41"/>
  <c r="FL11" i="41"/>
  <c r="BT11" i="41"/>
  <c r="AN9" i="41"/>
  <c r="J7" i="95"/>
  <c r="J37" i="51"/>
  <c r="K37" i="51" s="1"/>
  <c r="B15" i="40" l="1"/>
  <c r="C14" i="40"/>
  <c r="FT12" i="41"/>
  <c r="AJ12" i="41"/>
  <c r="BT12" i="41"/>
  <c r="DT12" i="41"/>
  <c r="EJ12" i="41"/>
  <c r="FX12" i="41"/>
  <c r="B26" i="41"/>
  <c r="GN12" i="41"/>
  <c r="D11" i="41"/>
  <c r="GR12" i="41"/>
  <c r="D10" i="41"/>
  <c r="CR12" i="41"/>
  <c r="EV12" i="41"/>
  <c r="CF12" i="41"/>
  <c r="CN13" i="41"/>
  <c r="BX12" i="41"/>
  <c r="AF12" i="41"/>
  <c r="AN12" i="41"/>
  <c r="DD12" i="41"/>
  <c r="AR12" i="41"/>
  <c r="DH12" i="41"/>
  <c r="CB12" i="41"/>
  <c r="GB12" i="41"/>
  <c r="DP12" i="41"/>
  <c r="BD12" i="41"/>
  <c r="T12" i="41"/>
  <c r="DX12" i="41"/>
  <c r="P13" i="41"/>
  <c r="GJ12" i="41"/>
  <c r="L12" i="41"/>
  <c r="X12" i="41"/>
  <c r="GF12" i="41"/>
  <c r="DL12" i="41"/>
  <c r="BL12" i="41"/>
  <c r="P12" i="41"/>
  <c r="AZ12" i="41"/>
  <c r="EZ12" i="41"/>
  <c r="H12" i="41"/>
  <c r="EB13" i="41"/>
  <c r="BL13" i="41"/>
  <c r="FL12" i="41"/>
  <c r="CN12" i="41"/>
  <c r="FD12" i="41"/>
  <c r="CZ12" i="41"/>
  <c r="BP12" i="41"/>
  <c r="FH12" i="41"/>
  <c r="EF12" i="41"/>
  <c r="AB12" i="41"/>
  <c r="CV12" i="41"/>
  <c r="DP13" i="41"/>
  <c r="EB12" i="41"/>
  <c r="CJ12" i="41"/>
  <c r="ER12" i="41"/>
  <c r="AV12" i="41"/>
  <c r="EN12" i="41"/>
  <c r="BH13" i="41"/>
  <c r="BH12" i="41"/>
  <c r="AB13" i="41"/>
  <c r="AZ13" i="41"/>
  <c r="GF13" i="41"/>
  <c r="FP12" i="41"/>
  <c r="B18" i="40" l="1"/>
  <c r="C15" i="40"/>
  <c r="DD13" i="41"/>
  <c r="DH13" i="41"/>
  <c r="L13" i="41"/>
  <c r="GJ13" i="41"/>
  <c r="B27" i="41"/>
  <c r="C26" i="41"/>
  <c r="BD13" i="41"/>
  <c r="AN13" i="41"/>
  <c r="EJ13" i="41"/>
  <c r="X13" i="41"/>
  <c r="DX13" i="41"/>
  <c r="AF13" i="41"/>
  <c r="D12" i="41"/>
  <c r="EN13" i="41"/>
  <c r="FH13" i="41"/>
  <c r="CR13" i="41"/>
  <c r="ER13" i="41"/>
  <c r="FX13" i="41"/>
  <c r="FT13" i="41"/>
  <c r="EF13" i="41"/>
  <c r="EB14" i="41"/>
  <c r="EV13" i="41"/>
  <c r="FL13" i="41"/>
  <c r="CZ13" i="41"/>
  <c r="AJ13" i="41"/>
  <c r="DL13" i="41"/>
  <c r="CV13" i="41"/>
  <c r="CB13" i="41"/>
  <c r="AV13" i="41"/>
  <c r="GN13" i="41"/>
  <c r="FD13" i="41"/>
  <c r="BT13" i="41"/>
  <c r="CF13" i="41"/>
  <c r="FH14" i="41"/>
  <c r="GR13" i="41"/>
  <c r="T13" i="41"/>
  <c r="AR13" i="41"/>
  <c r="BP13" i="41"/>
  <c r="H13" i="41"/>
  <c r="EZ13" i="41"/>
  <c r="BX13" i="41"/>
  <c r="DX14" i="41"/>
  <c r="DT13" i="41"/>
  <c r="FP13" i="41"/>
  <c r="CJ13" i="41"/>
  <c r="GB13" i="41"/>
  <c r="B19" i="40" l="1"/>
  <c r="C18" i="40"/>
  <c r="DP14" i="41"/>
  <c r="DD14" i="41"/>
  <c r="AF14" i="41"/>
  <c r="AZ14" i="41"/>
  <c r="FL14" i="41"/>
  <c r="DH14" i="41"/>
  <c r="GB14" i="41"/>
  <c r="DT14" i="41"/>
  <c r="DL14" i="41"/>
  <c r="EZ14" i="41"/>
  <c r="GR14" i="41"/>
  <c r="CV14" i="41"/>
  <c r="EF14" i="41"/>
  <c r="BD14" i="41"/>
  <c r="GJ14" i="41"/>
  <c r="GN14" i="41"/>
  <c r="EV14" i="41"/>
  <c r="CJ14" i="41"/>
  <c r="AB14" i="41"/>
  <c r="EJ14" i="41"/>
  <c r="CR14" i="41"/>
  <c r="X14" i="41"/>
  <c r="FX14" i="41"/>
  <c r="T14" i="41"/>
  <c r="B28" i="41"/>
  <c r="C27" i="41"/>
  <c r="CB14" i="41"/>
  <c r="D13" i="41"/>
  <c r="FD14" i="41"/>
  <c r="BH14" i="41"/>
  <c r="ER14" i="41"/>
  <c r="GF14" i="41"/>
  <c r="AN14" i="41"/>
  <c r="AJ14" i="41"/>
  <c r="AV14" i="41"/>
  <c r="FP14" i="41"/>
  <c r="CF14" i="41"/>
  <c r="BT14" i="41"/>
  <c r="BX14" i="41"/>
  <c r="H14" i="41"/>
  <c r="EN14" i="41"/>
  <c r="FT14" i="41"/>
  <c r="CZ14" i="41"/>
  <c r="CN14" i="41"/>
  <c r="P14" i="41"/>
  <c r="AR14" i="41"/>
  <c r="L14" i="41"/>
  <c r="BL14" i="41"/>
  <c r="J36" i="51"/>
  <c r="K36" i="51" s="1"/>
  <c r="B20" i="40" l="1"/>
  <c r="C19" i="40"/>
  <c r="B29" i="41"/>
  <c r="C28" i="41"/>
  <c r="EF18" i="41"/>
  <c r="P18" i="41"/>
  <c r="Q11" i="79"/>
  <c r="R11" i="79" s="1"/>
  <c r="P11" i="79"/>
  <c r="M43" i="20"/>
  <c r="L43" i="20"/>
  <c r="N43" i="20" s="1"/>
  <c r="B21" i="40" l="1"/>
  <c r="C20" i="40"/>
  <c r="DP18" i="41"/>
  <c r="BP18" i="41"/>
  <c r="H19" i="41"/>
  <c r="CN18" i="41"/>
  <c r="CZ18" i="41"/>
  <c r="P19" i="41"/>
  <c r="CF19" i="41"/>
  <c r="B30" i="41"/>
  <c r="J35" i="51"/>
  <c r="K35" i="51" s="1"/>
  <c r="B22" i="40" l="1"/>
  <c r="C21" i="40"/>
  <c r="B31" i="41"/>
  <c r="B23" i="40" l="1"/>
  <c r="C22" i="40"/>
  <c r="B32" i="41"/>
  <c r="J34" i="95"/>
  <c r="C23" i="40" l="1"/>
  <c r="B24" i="40"/>
  <c r="A18" i="40"/>
  <c r="B35" i="41"/>
  <c r="M42" i="20"/>
  <c r="M41" i="20"/>
  <c r="M40" i="20"/>
  <c r="M39" i="20"/>
  <c r="L42" i="20"/>
  <c r="N42" i="20" s="1"/>
  <c r="L41" i="20"/>
  <c r="N41" i="20" s="1"/>
  <c r="L40" i="20"/>
  <c r="N40" i="20" s="1"/>
  <c r="L39" i="20"/>
  <c r="N39" i="20" s="1"/>
  <c r="M38" i="20"/>
  <c r="L38" i="20"/>
  <c r="N38" i="20" s="1"/>
  <c r="M37" i="20"/>
  <c r="L37" i="20"/>
  <c r="N37" i="20" s="1"/>
  <c r="M36" i="20"/>
  <c r="L36" i="20"/>
  <c r="N36" i="20" s="1"/>
  <c r="M34" i="20"/>
  <c r="L34" i="20"/>
  <c r="N34" i="20" s="1"/>
  <c r="M33" i="20"/>
  <c r="N33" i="20"/>
  <c r="M31" i="20"/>
  <c r="L31" i="20"/>
  <c r="N31" i="20" s="1"/>
  <c r="J34" i="51"/>
  <c r="K34" i="51" s="1"/>
  <c r="J33" i="51"/>
  <c r="K33" i="51" s="1"/>
  <c r="J34" i="75"/>
  <c r="K34" i="75" s="1"/>
  <c r="J33" i="95"/>
  <c r="J34" i="125"/>
  <c r="B27" i="40" l="1"/>
  <c r="C24" i="40"/>
  <c r="B36" i="41"/>
  <c r="C35" i="41"/>
  <c r="ER23" i="41"/>
  <c r="AR23" i="41"/>
  <c r="K34" i="125"/>
  <c r="B28" i="40" l="1"/>
  <c r="C27" i="40"/>
  <c r="B37" i="41"/>
  <c r="C36" i="41"/>
  <c r="B29" i="40" l="1"/>
  <c r="C28" i="40"/>
  <c r="B38" i="41"/>
  <c r="C37" i="41"/>
  <c r="CJ27" i="41"/>
  <c r="DH27" i="41"/>
  <c r="T27" i="41"/>
  <c r="EF27" i="41"/>
  <c r="X27" i="41"/>
  <c r="FH27" i="41"/>
  <c r="AN27" i="41"/>
  <c r="AF27" i="41"/>
  <c r="J32" i="95"/>
  <c r="J32" i="51"/>
  <c r="K32" i="51" s="1"/>
  <c r="J32" i="125"/>
  <c r="K32" i="125" s="1"/>
  <c r="B30" i="40" l="1"/>
  <c r="C29" i="40"/>
  <c r="GR28" i="41"/>
  <c r="B39" i="41"/>
  <c r="B31" i="40" l="1"/>
  <c r="C30" i="40"/>
  <c r="C39" i="41"/>
  <c r="B40" i="41"/>
  <c r="EB29" i="41"/>
  <c r="DT29" i="41"/>
  <c r="T29" i="41"/>
  <c r="H29" i="41"/>
  <c r="J31" i="51"/>
  <c r="K31" i="51" s="1"/>
  <c r="J31" i="8"/>
  <c r="K31" i="8" s="1"/>
  <c r="J31" i="44"/>
  <c r="K31" i="44" s="1"/>
  <c r="J31" i="16"/>
  <c r="K31" i="16" s="1"/>
  <c r="J31" i="95"/>
  <c r="J31" i="65"/>
  <c r="K31" i="65" s="1"/>
  <c r="J31" i="80"/>
  <c r="K31" i="80" s="1"/>
  <c r="B32" i="40" l="1"/>
  <c r="C31" i="40"/>
  <c r="ER30" i="41"/>
  <c r="EN30" i="41"/>
  <c r="DL30" i="41"/>
  <c r="GN30" i="41"/>
  <c r="C32" i="40" l="1"/>
  <c r="A27" i="40"/>
  <c r="B33" i="40"/>
  <c r="FH31" i="41"/>
  <c r="EF31" i="41"/>
  <c r="DL31" i="41"/>
  <c r="CV31" i="41"/>
  <c r="EB31" i="41"/>
  <c r="AZ31" i="41"/>
  <c r="CZ31" i="41"/>
  <c r="GJ31" i="41"/>
  <c r="FD31" i="41"/>
  <c r="DX31" i="41"/>
  <c r="X31" i="41"/>
  <c r="J30" i="92"/>
  <c r="K30" i="92" s="1"/>
  <c r="J30" i="95"/>
  <c r="B36" i="40" l="1"/>
  <c r="C33" i="40"/>
  <c r="EN32" i="41"/>
  <c r="AF32" i="41"/>
  <c r="AB32" i="41"/>
  <c r="DD32" i="41"/>
  <c r="H32" i="41"/>
  <c r="FL32" i="41"/>
  <c r="DH32" i="41"/>
  <c r="AR32" i="41"/>
  <c r="BT32" i="41"/>
  <c r="CJ32" i="41"/>
  <c r="FH32" i="41"/>
  <c r="BX32" i="41"/>
  <c r="GR32" i="41"/>
  <c r="DP32" i="41"/>
  <c r="L32" i="41"/>
  <c r="AZ32" i="41"/>
  <c r="DX32" i="41"/>
  <c r="EB32" i="41"/>
  <c r="CZ32" i="41"/>
  <c r="AV32" i="41"/>
  <c r="GN32" i="41"/>
  <c r="FD32" i="41"/>
  <c r="DT32" i="41"/>
  <c r="FP32" i="41"/>
  <c r="AJ32" i="41"/>
  <c r="BH32" i="41"/>
  <c r="GB32" i="41"/>
  <c r="BL32" i="41"/>
  <c r="T32" i="41"/>
  <c r="BP32" i="41"/>
  <c r="EV32" i="41"/>
  <c r="AN32" i="41"/>
  <c r="FT32" i="41"/>
  <c r="ER32" i="41"/>
  <c r="DL32" i="41"/>
  <c r="EF32" i="41"/>
  <c r="CN32" i="41"/>
  <c r="EJ32" i="41"/>
  <c r="EZ32" i="41"/>
  <c r="CV32" i="41"/>
  <c r="J30" i="51"/>
  <c r="K30" i="51" s="1"/>
  <c r="B37" i="40" l="1"/>
  <c r="C36" i="40"/>
  <c r="J29" i="51"/>
  <c r="K29" i="51"/>
  <c r="J29" i="95"/>
  <c r="B38" i="40" l="1"/>
  <c r="C37" i="40"/>
  <c r="DT36" i="41"/>
  <c r="EV36" i="41"/>
  <c r="EZ36" i="41"/>
  <c r="BX36" i="41"/>
  <c r="BD36" i="41"/>
  <c r="BT36" i="41"/>
  <c r="FP36" i="41"/>
  <c r="AR36" i="41"/>
  <c r="AF36" i="41"/>
  <c r="AB36" i="41"/>
  <c r="FH36" i="41"/>
  <c r="P36" i="41"/>
  <c r="DL36" i="41"/>
  <c r="AJ36" i="41"/>
  <c r="DX36" i="41"/>
  <c r="DH36" i="41"/>
  <c r="AN36" i="41"/>
  <c r="CF36" i="41"/>
  <c r="GB36" i="41"/>
  <c r="CV36" i="41"/>
  <c r="EF36" i="41"/>
  <c r="ER36" i="41"/>
  <c r="DP36" i="41"/>
  <c r="BL36" i="41"/>
  <c r="FL36" i="41"/>
  <c r="GN36" i="41"/>
  <c r="EJ36" i="41"/>
  <c r="CZ36" i="41"/>
  <c r="FT36" i="41"/>
  <c r="AV36" i="41"/>
  <c r="EB36" i="41"/>
  <c r="CN36" i="41"/>
  <c r="EN36" i="41"/>
  <c r="CJ36" i="41"/>
  <c r="BP36" i="41"/>
  <c r="AZ36" i="41"/>
  <c r="CB36" i="41"/>
  <c r="BH36" i="41"/>
  <c r="FD36" i="41"/>
  <c r="DD36" i="41"/>
  <c r="X36" i="41"/>
  <c r="CR36" i="41"/>
  <c r="B7" i="98"/>
  <c r="C38" i="40" l="1"/>
  <c r="B39" i="40"/>
  <c r="J28" i="51"/>
  <c r="K28" i="51" s="1"/>
  <c r="J28" i="95"/>
  <c r="B40" i="40" l="1"/>
  <c r="C39" i="40"/>
  <c r="CZ38" i="41"/>
  <c r="CJ39" i="41"/>
  <c r="DP39" i="41"/>
  <c r="GR38" i="41"/>
  <c r="P39" i="41"/>
  <c r="FP39" i="41"/>
  <c r="AZ38" i="41"/>
  <c r="BL38" i="41"/>
  <c r="EJ38" i="41"/>
  <c r="BT39" i="41"/>
  <c r="FL38" i="41"/>
  <c r="FX38" i="41"/>
  <c r="H39" i="41"/>
  <c r="GJ39" i="41"/>
  <c r="DX38" i="41"/>
  <c r="AF38" i="41"/>
  <c r="GF38" i="41"/>
  <c r="X38" i="41"/>
  <c r="ER38" i="41"/>
  <c r="CZ39" i="41"/>
  <c r="EV39" i="41"/>
  <c r="AR38" i="41"/>
  <c r="DD38" i="41"/>
  <c r="CF38" i="41"/>
  <c r="AV38" i="41"/>
  <c r="H38" i="41"/>
  <c r="CV39" i="41"/>
  <c r="CN38" i="41"/>
  <c r="DX39" i="41"/>
  <c r="AV39" i="41"/>
  <c r="BX38" i="41"/>
  <c r="DL39" i="41"/>
  <c r="GF39" i="41"/>
  <c r="DH39" i="41"/>
  <c r="DH38" i="41"/>
  <c r="GJ38" i="41"/>
  <c r="BD38" i="41"/>
  <c r="AF39" i="41"/>
  <c r="AB39" i="41"/>
  <c r="EJ39" i="41"/>
  <c r="FD38" i="41"/>
  <c r="AJ38" i="41"/>
  <c r="BT38" i="41"/>
  <c r="AR39" i="41"/>
  <c r="X39" i="41"/>
  <c r="CN39" i="41"/>
  <c r="AN39" i="41"/>
  <c r="AN38" i="41"/>
  <c r="FH38" i="41"/>
  <c r="BX39" i="41"/>
  <c r="L38" i="41"/>
  <c r="EV38" i="41"/>
  <c r="DP38" i="41"/>
  <c r="BL39" i="41"/>
  <c r="FT38" i="41"/>
  <c r="GN39" i="41"/>
  <c r="CB39" i="41"/>
  <c r="FX39" i="41"/>
  <c r="GB38" i="41"/>
  <c r="P38" i="41"/>
  <c r="EF39" i="41"/>
  <c r="BH38" i="41"/>
  <c r="BH39" i="41"/>
  <c r="FP38" i="41"/>
  <c r="EB38" i="41"/>
  <c r="EZ38" i="41"/>
  <c r="EZ39" i="41"/>
  <c r="AB38" i="41"/>
  <c r="L39" i="41"/>
  <c r="FH39" i="41"/>
  <c r="CB38" i="41"/>
  <c r="CV38" i="41"/>
  <c r="EN38" i="41"/>
  <c r="EF38" i="41"/>
  <c r="BP39" i="41"/>
  <c r="EB39" i="41"/>
  <c r="DT38" i="41"/>
  <c r="T38" i="41"/>
  <c r="AZ39" i="41"/>
  <c r="DD39" i="41"/>
  <c r="CR38" i="41"/>
  <c r="CJ38" i="41"/>
  <c r="DL38" i="41"/>
  <c r="T39" i="41"/>
  <c r="FD39" i="41"/>
  <c r="DT39" i="41"/>
  <c r="J27" i="51"/>
  <c r="K27" i="51" s="1"/>
  <c r="J27" i="95"/>
  <c r="B41" i="40" l="1"/>
  <c r="C40" i="40"/>
  <c r="BP14" i="41"/>
  <c r="D14" i="41" s="1"/>
  <c r="H18" i="41"/>
  <c r="CZ20" i="41"/>
  <c r="H20" i="41"/>
  <c r="BP20" i="41"/>
  <c r="CB19" i="41"/>
  <c r="X20" i="41"/>
  <c r="L18" i="41"/>
  <c r="DH19" i="41"/>
  <c r="BH20" i="41"/>
  <c r="EF20" i="41"/>
  <c r="AF18" i="41"/>
  <c r="DH18" i="41"/>
  <c r="EN19" i="41"/>
  <c r="GJ19" i="41"/>
  <c r="FP19" i="41"/>
  <c r="DL19" i="41"/>
  <c r="DD18" i="41"/>
  <c r="GF19" i="41"/>
  <c r="GR19" i="41"/>
  <c r="EJ19" i="41"/>
  <c r="DT19" i="41"/>
  <c r="AB19" i="41"/>
  <c r="FP18" i="41"/>
  <c r="GN18" i="41"/>
  <c r="AR20" i="41"/>
  <c r="AR18" i="41"/>
  <c r="AR19" i="41"/>
  <c r="BT19" i="41"/>
  <c r="AV19" i="41"/>
  <c r="T18" i="41"/>
  <c r="AZ18" i="41"/>
  <c r="AN19" i="41"/>
  <c r="GF18" i="41"/>
  <c r="X18" i="41"/>
  <c r="CB18" i="41"/>
  <c r="BH18" i="41"/>
  <c r="ER19" i="41"/>
  <c r="H21" i="41"/>
  <c r="DT20" i="41"/>
  <c r="DX18" i="41"/>
  <c r="EZ20" i="41"/>
  <c r="AV18" i="41"/>
  <c r="T20" i="41"/>
  <c r="X21" i="41"/>
  <c r="BT20" i="41"/>
  <c r="CF21" i="41"/>
  <c r="CV18" i="41"/>
  <c r="CZ19" i="41"/>
  <c r="CF18" i="41"/>
  <c r="X19" i="41"/>
  <c r="DL22" i="41"/>
  <c r="ER18" i="41"/>
  <c r="FP21" i="41"/>
  <c r="FH21" i="41"/>
  <c r="L19" i="41"/>
  <c r="DH20" i="41"/>
  <c r="AF19" i="41"/>
  <c r="EZ18" i="41"/>
  <c r="BX20" i="41"/>
  <c r="GB20" i="41"/>
  <c r="CV21" i="41"/>
  <c r="BT21" i="41"/>
  <c r="GJ18" i="41"/>
  <c r="BH19" i="41"/>
  <c r="DP20" i="41"/>
  <c r="FL21" i="41"/>
  <c r="CR20" i="41"/>
  <c r="FL18" i="41"/>
  <c r="DD19" i="41"/>
  <c r="CF20" i="41"/>
  <c r="FT18" i="41"/>
  <c r="CB20" i="41"/>
  <c r="EB20" i="41"/>
  <c r="FD20" i="41"/>
  <c r="EB19" i="41"/>
  <c r="GB18" i="41"/>
  <c r="BX19" i="41"/>
  <c r="EF19" i="41"/>
  <c r="FD21" i="41"/>
  <c r="EV21" i="41"/>
  <c r="CJ18" i="41"/>
  <c r="CN20" i="41"/>
  <c r="AF20" i="41"/>
  <c r="CZ21" i="41"/>
  <c r="FH20" i="41"/>
  <c r="CJ19" i="41"/>
  <c r="CN21" i="41"/>
  <c r="EV19" i="41"/>
  <c r="GB19" i="41"/>
  <c r="FD19" i="41"/>
  <c r="DL21" i="41"/>
  <c r="P20" i="41"/>
  <c r="CR18" i="41"/>
  <c r="T19" i="41"/>
  <c r="DT18" i="41"/>
  <c r="FL20" i="41"/>
  <c r="GF20" i="41"/>
  <c r="DP19" i="41"/>
  <c r="AF21" i="41"/>
  <c r="FX18" i="41"/>
  <c r="BP19" i="41"/>
  <c r="GN20" i="41"/>
  <c r="FL19" i="41"/>
  <c r="CV20" i="41"/>
  <c r="GN19" i="41"/>
  <c r="FD18" i="41"/>
  <c r="AV20" i="41"/>
  <c r="BD20" i="41"/>
  <c r="EJ20" i="41"/>
  <c r="BL19" i="41"/>
  <c r="CB21" i="41"/>
  <c r="GR20" i="41"/>
  <c r="BL18" i="41"/>
  <c r="AJ20" i="41"/>
  <c r="FT19" i="41"/>
  <c r="CJ20" i="41"/>
  <c r="AR21" i="41"/>
  <c r="DD21" i="41"/>
  <c r="DT21" i="41"/>
  <c r="EV20" i="41"/>
  <c r="GF21" i="41"/>
  <c r="DX19" i="41"/>
  <c r="AB18" i="41"/>
  <c r="BL20" i="41"/>
  <c r="EJ21" i="41"/>
  <c r="AZ19" i="41"/>
  <c r="EZ19" i="41"/>
  <c r="AB20" i="41"/>
  <c r="DL20" i="41"/>
  <c r="BT18" i="41"/>
  <c r="AZ20" i="41"/>
  <c r="FX19" i="41"/>
  <c r="FX21" i="41"/>
  <c r="FX22" i="41"/>
  <c r="FX20" i="41"/>
  <c r="DX22" i="41"/>
  <c r="FP22" i="41"/>
  <c r="BP21" i="41"/>
  <c r="DP22" i="41"/>
  <c r="EV22" i="41"/>
  <c r="AR22" i="41"/>
  <c r="BP22" i="41"/>
  <c r="AN20" i="41"/>
  <c r="AJ18" i="41"/>
  <c r="EN22" i="41"/>
  <c r="AJ19" i="41"/>
  <c r="EN18" i="41"/>
  <c r="GR22" i="41"/>
  <c r="EF22" i="41"/>
  <c r="BX22" i="41"/>
  <c r="AJ22" i="41"/>
  <c r="CV19" i="41"/>
  <c r="EN21" i="41"/>
  <c r="AZ22" i="41"/>
  <c r="GF22" i="41"/>
  <c r="AB21" i="41"/>
  <c r="CZ22" i="41"/>
  <c r="CJ21" i="41"/>
  <c r="GJ22" i="41"/>
  <c r="FT22" i="41"/>
  <c r="FD22" i="41"/>
  <c r="EZ21" i="41"/>
  <c r="AN22" i="41"/>
  <c r="EB21" i="41"/>
  <c r="FT21" i="41"/>
  <c r="AJ21" i="41"/>
  <c r="CB22" i="41"/>
  <c r="EJ18" i="41"/>
  <c r="BD19" i="41"/>
  <c r="FP20" i="41"/>
  <c r="DX20" i="41"/>
  <c r="CR19" i="41"/>
  <c r="BT22" i="41"/>
  <c r="BX18" i="41"/>
  <c r="BL21" i="41"/>
  <c r="DT22" i="41"/>
  <c r="FH19" i="41"/>
  <c r="AN21" i="41"/>
  <c r="BD21" i="41"/>
  <c r="L20" i="41"/>
  <c r="BX21" i="41"/>
  <c r="GJ21" i="41"/>
  <c r="CR21" i="41"/>
  <c r="BH21" i="41"/>
  <c r="P21" i="41"/>
  <c r="FH18" i="41"/>
  <c r="GB21" i="41"/>
  <c r="EB18" i="41"/>
  <c r="AN18" i="41"/>
  <c r="ER20" i="41"/>
  <c r="DX21" i="41"/>
  <c r="ER21" i="41"/>
  <c r="T22" i="41"/>
  <c r="BD18" i="41"/>
  <c r="AB22" i="41"/>
  <c r="EF21" i="41"/>
  <c r="GR18" i="41"/>
  <c r="EV18" i="41"/>
  <c r="H22" i="41"/>
  <c r="DL18" i="41"/>
  <c r="DD20" i="41"/>
  <c r="FH22" i="41"/>
  <c r="X22" i="41"/>
  <c r="GR21" i="41"/>
  <c r="AV22" i="41"/>
  <c r="GJ20" i="41"/>
  <c r="FT20" i="41"/>
  <c r="FL22" i="41"/>
  <c r="EB22" i="41"/>
  <c r="CJ22" i="41"/>
  <c r="CF22" i="41"/>
  <c r="CR22" i="41"/>
  <c r="AV21" i="41"/>
  <c r="DH23" i="41"/>
  <c r="GB22" i="41"/>
  <c r="AZ21" i="41"/>
  <c r="EF23" i="41"/>
  <c r="P23" i="41"/>
  <c r="T21" i="41"/>
  <c r="BL22" i="41"/>
  <c r="CN23" i="41"/>
  <c r="CB23" i="41"/>
  <c r="DT23" i="41"/>
  <c r="DH21" i="41"/>
  <c r="L23" i="41"/>
  <c r="X23" i="41"/>
  <c r="L21" i="41"/>
  <c r="AN23" i="41"/>
  <c r="BL23" i="41"/>
  <c r="L22" i="41"/>
  <c r="EN23" i="41"/>
  <c r="CV22" i="41"/>
  <c r="BH22" i="41"/>
  <c r="DP23" i="41"/>
  <c r="AV23" i="41"/>
  <c r="GN21" i="41"/>
  <c r="BT23" i="41"/>
  <c r="ER22" i="41"/>
  <c r="EN20" i="41"/>
  <c r="CN22" i="41"/>
  <c r="P22" i="41"/>
  <c r="GB23" i="41"/>
  <c r="DD22" i="41"/>
  <c r="FT23" i="41"/>
  <c r="CN19" i="41"/>
  <c r="AZ23" i="41"/>
  <c r="GN22" i="41"/>
  <c r="BD23" i="41"/>
  <c r="EV27" i="41"/>
  <c r="EJ23" i="41"/>
  <c r="AJ23" i="41"/>
  <c r="FH23" i="41"/>
  <c r="CR27" i="41"/>
  <c r="T23" i="41"/>
  <c r="DH22" i="41"/>
  <c r="EJ22" i="41"/>
  <c r="EZ22" i="41"/>
  <c r="AB23" i="41"/>
  <c r="AF22" i="41"/>
  <c r="BP23" i="41"/>
  <c r="GR23" i="41"/>
  <c r="CJ23" i="41"/>
  <c r="GR27" i="41"/>
  <c r="DD23" i="41"/>
  <c r="GJ23" i="41"/>
  <c r="DP21" i="41"/>
  <c r="EB27" i="41"/>
  <c r="AF23" i="41"/>
  <c r="DL23" i="41"/>
  <c r="FP23" i="41"/>
  <c r="BD22" i="41"/>
  <c r="BX23" i="41"/>
  <c r="FD23" i="41"/>
  <c r="FL23" i="41"/>
  <c r="EB23" i="41"/>
  <c r="GB27" i="41"/>
  <c r="EZ23" i="41"/>
  <c r="DX23" i="41"/>
  <c r="CN27" i="41"/>
  <c r="FX23" i="41"/>
  <c r="H27" i="41"/>
  <c r="BP27" i="41"/>
  <c r="EV23" i="41"/>
  <c r="BH23" i="41"/>
  <c r="BH27" i="41"/>
  <c r="CV23" i="41"/>
  <c r="GF23" i="41"/>
  <c r="EJ27" i="41"/>
  <c r="CZ23" i="41"/>
  <c r="GN23" i="41"/>
  <c r="CR23" i="41"/>
  <c r="H23" i="41"/>
  <c r="AB27" i="41"/>
  <c r="CF23" i="41"/>
  <c r="AV27" i="41"/>
  <c r="EZ27" i="41"/>
  <c r="CJ28" i="41"/>
  <c r="DL27" i="41"/>
  <c r="CB28" i="41"/>
  <c r="CZ27" i="41"/>
  <c r="DT27" i="41"/>
  <c r="BL27" i="41"/>
  <c r="FD27" i="41"/>
  <c r="EF28" i="41"/>
  <c r="EN27" i="41"/>
  <c r="ER27" i="41"/>
  <c r="CV27" i="41"/>
  <c r="FT27" i="41"/>
  <c r="GF27" i="41"/>
  <c r="BX27" i="41"/>
  <c r="AR27" i="41"/>
  <c r="BT27" i="41"/>
  <c r="DD27" i="41"/>
  <c r="P27" i="41"/>
  <c r="L27" i="41"/>
  <c r="CF28" i="41"/>
  <c r="CF27" i="41"/>
  <c r="AJ27" i="41"/>
  <c r="FL27" i="41"/>
  <c r="DP27" i="41"/>
  <c r="CB27" i="41"/>
  <c r="AZ27" i="41"/>
  <c r="AB28" i="41"/>
  <c r="FP27" i="41"/>
  <c r="FX30" i="41"/>
  <c r="FX27" i="41"/>
  <c r="H28" i="41"/>
  <c r="EJ28" i="41"/>
  <c r="FH28" i="41"/>
  <c r="BD27" i="41"/>
  <c r="FD28" i="41"/>
  <c r="BX28" i="41"/>
  <c r="DX27" i="41"/>
  <c r="AJ28" i="41"/>
  <c r="AV28" i="41"/>
  <c r="P28" i="41"/>
  <c r="BP28" i="41"/>
  <c r="FX28" i="41"/>
  <c r="GN27" i="41"/>
  <c r="BD28" i="41"/>
  <c r="BH28" i="41"/>
  <c r="GB28" i="41"/>
  <c r="CR28" i="41"/>
  <c r="AF28" i="41"/>
  <c r="EZ28" i="41"/>
  <c r="GJ27" i="41"/>
  <c r="FP30" i="41"/>
  <c r="GF28" i="41"/>
  <c r="CN28" i="41"/>
  <c r="EV28" i="41"/>
  <c r="BT28" i="41"/>
  <c r="AR28" i="41"/>
  <c r="DL28" i="41"/>
  <c r="EN28" i="41"/>
  <c r="EZ29" i="41"/>
  <c r="AN28" i="41"/>
  <c r="FP28" i="41"/>
  <c r="CR29" i="41"/>
  <c r="DH28" i="41"/>
  <c r="DL29" i="41"/>
  <c r="GJ28" i="41"/>
  <c r="DP28" i="41"/>
  <c r="FT28" i="41"/>
  <c r="CV28" i="41"/>
  <c r="GN29" i="41"/>
  <c r="X28" i="41"/>
  <c r="EB28" i="41"/>
  <c r="L28" i="41"/>
  <c r="FL28" i="41"/>
  <c r="T28" i="41"/>
  <c r="DT28" i="41"/>
  <c r="DD28" i="41"/>
  <c r="GN28" i="41"/>
  <c r="DX28" i="41"/>
  <c r="ER28" i="41"/>
  <c r="AZ28" i="41"/>
  <c r="CZ28" i="41"/>
  <c r="BL28" i="41"/>
  <c r="AV29" i="41"/>
  <c r="FT30" i="41"/>
  <c r="FL29" i="41"/>
  <c r="FD29" i="41"/>
  <c r="AJ30" i="41"/>
  <c r="EF29" i="41"/>
  <c r="EJ29" i="41"/>
  <c r="X29" i="41"/>
  <c r="FX32" i="41"/>
  <c r="AB30" i="41"/>
  <c r="BD29" i="41"/>
  <c r="BH29" i="41"/>
  <c r="CN30" i="41"/>
  <c r="BD30" i="41"/>
  <c r="BL30" i="41"/>
  <c r="DH29" i="41"/>
  <c r="DD29" i="41"/>
  <c r="EJ30" i="41"/>
  <c r="BP29" i="41"/>
  <c r="GR29" i="41"/>
  <c r="DX29" i="41"/>
  <c r="ER29" i="41"/>
  <c r="AJ29" i="41"/>
  <c r="DP30" i="41"/>
  <c r="BL29" i="41"/>
  <c r="AN29" i="41"/>
  <c r="AB29" i="41"/>
  <c r="CB29" i="41"/>
  <c r="FD30" i="41"/>
  <c r="CV30" i="41"/>
  <c r="P30" i="41"/>
  <c r="CF29" i="41"/>
  <c r="EV29" i="41"/>
  <c r="EN29" i="41"/>
  <c r="CV29" i="41"/>
  <c r="FH30" i="41"/>
  <c r="DH30" i="41"/>
  <c r="L29" i="41"/>
  <c r="AZ30" i="41"/>
  <c r="BX29" i="41"/>
  <c r="CB30" i="41"/>
  <c r="FH29" i="41"/>
  <c r="AN30" i="41"/>
  <c r="CZ29" i="41"/>
  <c r="GB30" i="41"/>
  <c r="AV30" i="41"/>
  <c r="FX29" i="41"/>
  <c r="CN29" i="41"/>
  <c r="FL30" i="41"/>
  <c r="AR29" i="41"/>
  <c r="DT30" i="41"/>
  <c r="X30" i="41"/>
  <c r="BH30" i="41"/>
  <c r="AZ29" i="41"/>
  <c r="FT29" i="41"/>
  <c r="AF29" i="41"/>
  <c r="DX30" i="41"/>
  <c r="DD30" i="41"/>
  <c r="BX30" i="41"/>
  <c r="AF30" i="41"/>
  <c r="GF30" i="41"/>
  <c r="H30" i="41"/>
  <c r="T30" i="41"/>
  <c r="CZ30" i="41"/>
  <c r="GR30" i="41"/>
  <c r="FP29" i="41"/>
  <c r="GJ30" i="41"/>
  <c r="GB29" i="41"/>
  <c r="EZ30" i="41"/>
  <c r="CF30" i="41"/>
  <c r="CR30" i="41"/>
  <c r="GJ29" i="41"/>
  <c r="EV30" i="41"/>
  <c r="AR30" i="41"/>
  <c r="EF30" i="41"/>
  <c r="BT30" i="41"/>
  <c r="EB30" i="41"/>
  <c r="BT29" i="41"/>
  <c r="BP30" i="41"/>
  <c r="DP29" i="41"/>
  <c r="P29" i="41"/>
  <c r="CJ29" i="41"/>
  <c r="GF29" i="41"/>
  <c r="CJ30" i="41"/>
  <c r="L30" i="41"/>
  <c r="CF31" i="41"/>
  <c r="CR31" i="41"/>
  <c r="L31" i="41"/>
  <c r="T31" i="41"/>
  <c r="ER31" i="41"/>
  <c r="BL31" i="41"/>
  <c r="EV31" i="41"/>
  <c r="H31" i="41"/>
  <c r="FL31" i="41"/>
  <c r="FP31" i="41"/>
  <c r="CF37" i="41"/>
  <c r="CB31" i="41"/>
  <c r="GR31" i="41"/>
  <c r="BD31" i="41"/>
  <c r="BP31" i="41"/>
  <c r="GB31" i="41"/>
  <c r="FT31" i="41"/>
  <c r="BX31" i="41"/>
  <c r="DD31" i="41"/>
  <c r="AB31" i="41"/>
  <c r="FX31" i="41"/>
  <c r="EN31" i="41"/>
  <c r="AJ31" i="41"/>
  <c r="BH31" i="41"/>
  <c r="GN31" i="41"/>
  <c r="AR31" i="41"/>
  <c r="CJ31" i="41"/>
  <c r="BT31" i="41"/>
  <c r="AV31" i="41"/>
  <c r="EZ31" i="41"/>
  <c r="CN31" i="41"/>
  <c r="P31" i="41"/>
  <c r="DP31" i="41"/>
  <c r="DH31" i="41"/>
  <c r="EJ31" i="41"/>
  <c r="GF31" i="41"/>
  <c r="AN31" i="41"/>
  <c r="DT31" i="41"/>
  <c r="AF31" i="41"/>
  <c r="CF32" i="41"/>
  <c r="CR32" i="41"/>
  <c r="BD32" i="41"/>
  <c r="X32" i="41"/>
  <c r="GJ32" i="41"/>
  <c r="GF32" i="41"/>
  <c r="CB32" i="41"/>
  <c r="P32" i="41"/>
  <c r="GB37" i="41"/>
  <c r="EJ37" i="41"/>
  <c r="FT39" i="41"/>
  <c r="GF36" i="41"/>
  <c r="GJ36" i="41"/>
  <c r="H36" i="41"/>
  <c r="GR36" i="41"/>
  <c r="BD37" i="41"/>
  <c r="L36" i="41"/>
  <c r="BH37" i="41"/>
  <c r="GF37" i="41"/>
  <c r="T36" i="41"/>
  <c r="BL37" i="41"/>
  <c r="FX36" i="41"/>
  <c r="GN38" i="41"/>
  <c r="FT37" i="41"/>
  <c r="BT37" i="41"/>
  <c r="GR37" i="41"/>
  <c r="AZ37" i="41"/>
  <c r="GN37" i="41"/>
  <c r="CB37" i="41"/>
  <c r="EF37" i="41"/>
  <c r="EN39" i="41"/>
  <c r="BP37" i="41"/>
  <c r="CR39" i="41"/>
  <c r="FD37" i="41"/>
  <c r="AR37" i="41"/>
  <c r="DP37" i="41"/>
  <c r="H37" i="41"/>
  <c r="CF39" i="41"/>
  <c r="ER39" i="41"/>
  <c r="FP37" i="41"/>
  <c r="EV37" i="41"/>
  <c r="FH37" i="41"/>
  <c r="AN37" i="41"/>
  <c r="FL39" i="41"/>
  <c r="CR37" i="41"/>
  <c r="BP38" i="41"/>
  <c r="X37" i="41"/>
  <c r="DL37" i="41"/>
  <c r="CZ37" i="41"/>
  <c r="GJ37" i="41"/>
  <c r="DT37" i="41"/>
  <c r="CV37" i="41"/>
  <c r="GB39" i="41"/>
  <c r="DH37" i="41"/>
  <c r="P37" i="41"/>
  <c r="BX37" i="41"/>
  <c r="EB37" i="41"/>
  <c r="EN37" i="41"/>
  <c r="CN37" i="41"/>
  <c r="CJ37" i="41"/>
  <c r="EZ37" i="41"/>
  <c r="AJ37" i="41"/>
  <c r="FL37" i="41"/>
  <c r="DD37" i="41"/>
  <c r="DX37" i="41"/>
  <c r="ER37" i="41"/>
  <c r="T37" i="41"/>
  <c r="FX37" i="41"/>
  <c r="AB37" i="41"/>
  <c r="L37" i="41"/>
  <c r="AF37" i="41"/>
  <c r="GR39" i="41"/>
  <c r="BD39" i="41"/>
  <c r="AV37" i="41"/>
  <c r="AJ39" i="41"/>
  <c r="J26" i="51"/>
  <c r="K26" i="51" s="1"/>
  <c r="J26" i="93"/>
  <c r="J26" i="95"/>
  <c r="BX40" i="41" l="1"/>
  <c r="DL40" i="41"/>
  <c r="H40" i="41"/>
  <c r="FH40" i="41"/>
  <c r="FD40" i="41"/>
  <c r="DT40" i="41"/>
  <c r="BP40" i="41"/>
  <c r="CV40" i="41"/>
  <c r="X40" i="41"/>
  <c r="BL40" i="41"/>
  <c r="AZ40" i="41"/>
  <c r="EB40" i="41"/>
  <c r="AB40" i="41"/>
  <c r="A36" i="40"/>
  <c r="FT40" i="41"/>
  <c r="BH40" i="41"/>
  <c r="CJ40" i="41"/>
  <c r="FL40" i="41"/>
  <c r="FX40" i="41"/>
  <c r="GF40" i="41"/>
  <c r="C41" i="40"/>
  <c r="DH40" i="41"/>
  <c r="CB40" i="41"/>
  <c r="AR40" i="41"/>
  <c r="DX40" i="41"/>
  <c r="P40" i="41"/>
  <c r="EZ40" i="41"/>
  <c r="GR40" i="41"/>
  <c r="GN40" i="41"/>
  <c r="DP40" i="41"/>
  <c r="L40" i="41"/>
  <c r="AJ40" i="41"/>
  <c r="CZ40" i="41"/>
  <c r="FP40" i="41"/>
  <c r="AV40" i="41"/>
  <c r="BT40" i="41"/>
  <c r="AF40" i="41"/>
  <c r="CR40" i="41"/>
  <c r="EN40" i="41"/>
  <c r="ER40" i="41"/>
  <c r="EV40" i="41"/>
  <c r="EF40" i="41"/>
  <c r="T40" i="41"/>
  <c r="DD40" i="41"/>
  <c r="EJ40" i="41"/>
  <c r="CN40" i="41"/>
  <c r="BD40" i="41"/>
  <c r="AN40" i="41"/>
  <c r="GJ40" i="41"/>
  <c r="GB40" i="41"/>
  <c r="CF40" i="41"/>
  <c r="D39" i="41"/>
  <c r="D38" i="41"/>
  <c r="D37" i="41"/>
  <c r="D31" i="41"/>
  <c r="D19" i="41"/>
  <c r="D30" i="41"/>
  <c r="D22" i="41"/>
  <c r="D23" i="41"/>
  <c r="D20" i="41"/>
  <c r="D29" i="41"/>
  <c r="D21" i="41"/>
  <c r="D32" i="41"/>
  <c r="D28" i="41"/>
  <c r="M28" i="20"/>
  <c r="L28" i="20"/>
  <c r="N28" i="20" s="1"/>
  <c r="D40" i="41" l="1"/>
  <c r="J25" i="51"/>
  <c r="K25" i="51" s="1"/>
  <c r="J25" i="95"/>
  <c r="J15" i="92" l="1"/>
  <c r="J24" i="51" l="1"/>
  <c r="K24" i="51" s="1"/>
  <c r="O24" i="49"/>
  <c r="J24" i="8"/>
  <c r="K24" i="8" s="1"/>
  <c r="J24" i="88"/>
  <c r="K24" i="88" s="1"/>
  <c r="J24" i="16"/>
  <c r="K24" i="16" s="1"/>
  <c r="J24" i="44"/>
  <c r="K24" i="44" s="1"/>
  <c r="J24" i="112"/>
  <c r="K24" i="112" s="1"/>
  <c r="J24" i="95"/>
  <c r="J24" i="85"/>
  <c r="K24" i="85" s="1"/>
  <c r="J24" i="65"/>
  <c r="K24" i="65" s="1"/>
  <c r="J25" i="43"/>
  <c r="K25" i="43" s="1"/>
  <c r="J24" i="57"/>
  <c r="K24" i="57" s="1"/>
  <c r="J24" i="125"/>
  <c r="K24" i="125" s="1"/>
  <c r="J24" i="50" l="1"/>
  <c r="K24" i="50" s="1"/>
  <c r="J23" i="51" l="1"/>
  <c r="K23" i="51"/>
  <c r="J23" i="95"/>
  <c r="J23" i="125"/>
  <c r="K23" i="125" s="1"/>
  <c r="J22" i="51" l="1"/>
  <c r="K22" i="51" s="1"/>
  <c r="J22" i="95"/>
  <c r="J22" i="125"/>
  <c r="K22" i="125" s="1"/>
  <c r="J21" i="95" l="1"/>
  <c r="J21" i="51"/>
  <c r="K21" i="51" s="1"/>
  <c r="B31" i="9"/>
  <c r="B30" i="9"/>
  <c r="B29" i="9"/>
  <c r="B28" i="9"/>
  <c r="B27" i="9"/>
  <c r="B26" i="9"/>
  <c r="B25" i="9"/>
  <c r="B24" i="9"/>
  <c r="B23" i="9"/>
  <c r="B22" i="9"/>
  <c r="B21" i="9"/>
  <c r="B20" i="9"/>
  <c r="B19" i="9"/>
  <c r="B18" i="9"/>
  <c r="B17" i="9"/>
  <c r="B16" i="9"/>
  <c r="B15" i="9"/>
  <c r="B14" i="9"/>
  <c r="B13" i="9"/>
  <c r="B12" i="9"/>
  <c r="B11" i="9"/>
  <c r="B10" i="9"/>
  <c r="A10" i="9"/>
  <c r="A11" i="9" s="1"/>
  <c r="A12" i="9" s="1"/>
  <c r="A13" i="9" s="1"/>
  <c r="A14" i="9" s="1"/>
  <c r="A15" i="9" s="1"/>
  <c r="A16" i="9" s="1"/>
  <c r="A17" i="9" s="1"/>
  <c r="A18" i="9" s="1"/>
  <c r="A19" i="9" s="1"/>
  <c r="A20" i="9" s="1"/>
  <c r="A21" i="9" s="1"/>
  <c r="A22" i="9" s="1"/>
  <c r="A23" i="9" s="1"/>
  <c r="A24" i="9" s="1"/>
  <c r="A25" i="9" s="1"/>
  <c r="A26" i="9" s="1"/>
  <c r="A27" i="9" s="1"/>
  <c r="A28" i="9" s="1"/>
  <c r="A29" i="9" s="1"/>
  <c r="A30" i="9" s="1"/>
  <c r="A31" i="9" s="1"/>
  <c r="M30" i="20"/>
  <c r="L30" i="20"/>
  <c r="J20" i="51" l="1"/>
  <c r="K20" i="51" s="1"/>
  <c r="J20" i="95"/>
  <c r="J19" i="95" l="1"/>
  <c r="J19" i="51" l="1"/>
  <c r="K19" i="51" s="1"/>
  <c r="J18" i="95" l="1"/>
  <c r="J18" i="125"/>
  <c r="K18" i="125" s="1"/>
  <c r="J18" i="51" l="1"/>
  <c r="K18" i="51" s="1"/>
  <c r="J17" i="95" l="1"/>
  <c r="J17" i="125"/>
  <c r="K17" i="125" s="1"/>
  <c r="J16" i="95" l="1"/>
  <c r="J16" i="125"/>
  <c r="K16" i="125" s="1"/>
  <c r="J15" i="95" l="1"/>
  <c r="J15" i="51"/>
  <c r="K15" i="51" s="1"/>
  <c r="J14" i="95" l="1"/>
  <c r="J13" i="95" l="1"/>
  <c r="J13" i="51" l="1"/>
  <c r="K13" i="51" s="1"/>
  <c r="J12" i="95" l="1"/>
  <c r="J11" i="95" l="1"/>
  <c r="E17" i="126" l="1"/>
  <c r="F7" i="126"/>
  <c r="E7" i="126"/>
  <c r="G7" i="126"/>
  <c r="L7" i="126"/>
  <c r="K7" i="126"/>
  <c r="M7" i="126"/>
  <c r="I7" i="126" l="1"/>
  <c r="O7" i="126"/>
  <c r="J7" i="126"/>
  <c r="K16" i="126"/>
  <c r="K25" i="126" s="1"/>
  <c r="K34" i="126" s="1"/>
  <c r="K42" i="126" s="1"/>
  <c r="M16" i="126"/>
  <c r="M25" i="126" s="1"/>
  <c r="M34" i="126" s="1"/>
  <c r="M42" i="126" s="1"/>
  <c r="H6" i="126"/>
  <c r="F16" i="126"/>
  <c r="F25" i="126" s="1"/>
  <c r="F34" i="126" s="1"/>
  <c r="F42" i="126" s="1"/>
  <c r="G16" i="126"/>
  <c r="J11" i="50"/>
  <c r="K11" i="50" s="1"/>
  <c r="F45" i="126" l="1"/>
  <c r="G25" i="126"/>
  <c r="G34" i="126" s="1"/>
  <c r="G42" i="126" s="1"/>
  <c r="H7" i="126"/>
  <c r="O16" i="126"/>
  <c r="O25" i="126" s="1"/>
  <c r="O34" i="126" s="1"/>
  <c r="O42" i="126" s="1"/>
  <c r="M45" i="126"/>
  <c r="K45" i="126"/>
  <c r="J16" i="126"/>
  <c r="J25" i="126" s="1"/>
  <c r="J34" i="126" s="1"/>
  <c r="J42" i="126" s="1"/>
  <c r="I16" i="126"/>
  <c r="H10" i="126"/>
  <c r="J10" i="8"/>
  <c r="K10" i="8" s="1"/>
  <c r="J10" i="44"/>
  <c r="K10" i="44" s="1"/>
  <c r="J10" i="80"/>
  <c r="K10" i="80" s="1"/>
  <c r="J10" i="112"/>
  <c r="K10" i="112" s="1"/>
  <c r="J10" i="95"/>
  <c r="J10" i="85"/>
  <c r="K10" i="85" s="1"/>
  <c r="J10" i="65"/>
  <c r="K10" i="65" s="1"/>
  <c r="J10" i="57"/>
  <c r="K10" i="57" s="1"/>
  <c r="J10" i="111"/>
  <c r="K10" i="111" s="1"/>
  <c r="J10" i="125"/>
  <c r="K10" i="125" s="1"/>
  <c r="G45" i="126" l="1"/>
  <c r="O45" i="126"/>
  <c r="J45" i="126"/>
  <c r="I25" i="126"/>
  <c r="H19" i="126"/>
  <c r="J9" i="95"/>
  <c r="I34" i="126" l="1"/>
  <c r="H28" i="126"/>
  <c r="J9" i="111"/>
  <c r="K9" i="111" s="1"/>
  <c r="I42" i="126" l="1"/>
  <c r="I45" i="126" s="1"/>
  <c r="H37" i="126"/>
  <c r="H44" i="126" s="1"/>
  <c r="J8" i="95"/>
  <c r="D18" i="41" l="1"/>
  <c r="D9" i="41"/>
  <c r="L16" i="126" l="1"/>
  <c r="D41" i="126"/>
  <c r="D24" i="126"/>
  <c r="D33" i="126"/>
  <c r="D40" i="126"/>
  <c r="D23" i="126"/>
  <c r="D39" i="126"/>
  <c r="D14" i="126"/>
  <c r="D12" i="126"/>
  <c r="D22" i="126"/>
  <c r="D32" i="126"/>
  <c r="D15" i="126"/>
  <c r="D30" i="126"/>
  <c r="D13" i="126"/>
  <c r="D21" i="126"/>
  <c r="D31" i="126"/>
  <c r="D27" i="41" l="1"/>
  <c r="J37" i="98"/>
  <c r="K37" i="98" s="1"/>
  <c r="M45" i="20"/>
  <c r="L45" i="20"/>
  <c r="N45" i="20" s="1"/>
  <c r="D36" i="41" l="1"/>
  <c r="J36" i="98"/>
  <c r="K36" i="98" s="1"/>
  <c r="L44" i="20" l="1"/>
  <c r="M44" i="20"/>
  <c r="N44" i="20"/>
  <c r="J37" i="76" l="1"/>
  <c r="K37" i="76" s="1"/>
  <c r="J36" i="76"/>
  <c r="K36" i="76" s="1"/>
  <c r="J35" i="76"/>
  <c r="K35" i="76" s="1"/>
  <c r="J34" i="76"/>
  <c r="K34" i="76" s="1"/>
  <c r="J33" i="76"/>
  <c r="K33" i="76" s="1"/>
  <c r="J32" i="76"/>
  <c r="K32" i="76" s="1"/>
  <c r="J31" i="76"/>
  <c r="K31" i="76" s="1"/>
  <c r="J30" i="76"/>
  <c r="K30" i="76" s="1"/>
  <c r="J29" i="76"/>
  <c r="K29" i="76" s="1"/>
  <c r="J28" i="76"/>
  <c r="K28" i="76" s="1"/>
  <c r="J27" i="76"/>
  <c r="K27" i="76" s="1"/>
  <c r="J26" i="76"/>
  <c r="K26" i="76" s="1"/>
  <c r="J25" i="76"/>
  <c r="K25" i="76" s="1"/>
  <c r="J24" i="76"/>
  <c r="K24" i="76" s="1"/>
  <c r="J23" i="76"/>
  <c r="K23" i="76" s="1"/>
  <c r="J22" i="76"/>
  <c r="K22" i="76" s="1"/>
  <c r="J21" i="76"/>
  <c r="K21" i="76" s="1"/>
  <c r="J20" i="76"/>
  <c r="K20" i="76" s="1"/>
  <c r="J19" i="76"/>
  <c r="K19" i="76" s="1"/>
  <c r="J18" i="76"/>
  <c r="K18" i="76" s="1"/>
  <c r="J17" i="76"/>
  <c r="K17" i="76" s="1"/>
  <c r="J16" i="76"/>
  <c r="K16" i="76" s="1"/>
  <c r="J15" i="76"/>
  <c r="K15" i="76" s="1"/>
  <c r="J14" i="76"/>
  <c r="K14" i="76" s="1"/>
  <c r="J13" i="76"/>
  <c r="K13" i="76" s="1"/>
  <c r="J12" i="76"/>
  <c r="K12" i="76" s="1"/>
  <c r="J11" i="76"/>
  <c r="K11" i="76" s="1"/>
  <c r="J10" i="76"/>
  <c r="K10" i="76" s="1"/>
  <c r="J9" i="76"/>
  <c r="K9" i="76" s="1"/>
  <c r="J8" i="76"/>
  <c r="K8" i="76" s="1"/>
  <c r="A8" i="76"/>
  <c r="A9" i="76" s="1"/>
  <c r="A10" i="76" s="1"/>
  <c r="A11" i="76" s="1"/>
  <c r="A12" i="76" s="1"/>
  <c r="A13" i="76" s="1"/>
  <c r="A14" i="76" s="1"/>
  <c r="A15" i="76" s="1"/>
  <c r="A16" i="76" s="1"/>
  <c r="A17" i="76" s="1"/>
  <c r="A18" i="76" s="1"/>
  <c r="A19" i="76" s="1"/>
  <c r="A20" i="76" s="1"/>
  <c r="A21" i="76" s="1"/>
  <c r="A22" i="76" s="1"/>
  <c r="A23" i="76" s="1"/>
  <c r="A24" i="76" s="1"/>
  <c r="A25" i="76" s="1"/>
  <c r="A26" i="76" s="1"/>
  <c r="A27" i="76" s="1"/>
  <c r="A28" i="76" s="1"/>
  <c r="A29" i="76" s="1"/>
  <c r="A30" i="76" s="1"/>
  <c r="A31" i="76" s="1"/>
  <c r="A32" i="76" s="1"/>
  <c r="A33" i="76" s="1"/>
  <c r="A34" i="76" s="1"/>
  <c r="A35" i="76" s="1"/>
  <c r="A36" i="76" s="1"/>
  <c r="A37" i="76" s="1"/>
  <c r="J7" i="76"/>
  <c r="J37" i="81"/>
  <c r="K37" i="81" s="1"/>
  <c r="J36" i="81"/>
  <c r="K36" i="81" s="1"/>
  <c r="J35" i="81"/>
  <c r="K35" i="81" s="1"/>
  <c r="J34" i="81"/>
  <c r="K34" i="81" s="1"/>
  <c r="J33" i="81"/>
  <c r="K33" i="81" s="1"/>
  <c r="J32" i="81"/>
  <c r="K32" i="81" s="1"/>
  <c r="J31" i="81"/>
  <c r="K31" i="81" s="1"/>
  <c r="J30" i="81"/>
  <c r="K30" i="81" s="1"/>
  <c r="J29" i="81"/>
  <c r="K29" i="81" s="1"/>
  <c r="J28" i="81"/>
  <c r="K28" i="81" s="1"/>
  <c r="J27" i="81"/>
  <c r="K27" i="81" s="1"/>
  <c r="J26" i="81"/>
  <c r="K26" i="81" s="1"/>
  <c r="J25" i="81"/>
  <c r="K25" i="81" s="1"/>
  <c r="J24" i="81"/>
  <c r="K24" i="81" s="1"/>
  <c r="J23" i="81"/>
  <c r="K23" i="81" s="1"/>
  <c r="J22" i="81"/>
  <c r="K22" i="81" s="1"/>
  <c r="J21" i="81"/>
  <c r="K21" i="81" s="1"/>
  <c r="J20" i="81"/>
  <c r="K20" i="81" s="1"/>
  <c r="J19" i="81"/>
  <c r="K19" i="81" s="1"/>
  <c r="J18" i="81"/>
  <c r="K18" i="81" s="1"/>
  <c r="J17" i="81"/>
  <c r="K17" i="81" s="1"/>
  <c r="J16" i="81"/>
  <c r="K16" i="81" s="1"/>
  <c r="J15" i="81"/>
  <c r="K15" i="81" s="1"/>
  <c r="J14" i="81"/>
  <c r="K14" i="81" s="1"/>
  <c r="J13" i="81"/>
  <c r="K13" i="81" s="1"/>
  <c r="J12" i="81"/>
  <c r="K12" i="81" s="1"/>
  <c r="J11" i="81"/>
  <c r="K11" i="81" s="1"/>
  <c r="J10" i="81"/>
  <c r="K10" i="81" s="1"/>
  <c r="J9" i="81"/>
  <c r="K9" i="81" s="1"/>
  <c r="J8" i="81"/>
  <c r="K8" i="81" s="1"/>
  <c r="A8" i="81"/>
  <c r="A9" i="81" s="1"/>
  <c r="A10" i="81" s="1"/>
  <c r="A11" i="81" s="1"/>
  <c r="A12" i="81" s="1"/>
  <c r="A13" i="81" s="1"/>
  <c r="A14" i="81" s="1"/>
  <c r="A15" i="81" s="1"/>
  <c r="A16" i="81" s="1"/>
  <c r="A17" i="81" s="1"/>
  <c r="A18" i="81" s="1"/>
  <c r="A19" i="81" s="1"/>
  <c r="A20" i="81" s="1"/>
  <c r="A21" i="81" s="1"/>
  <c r="A22" i="81" s="1"/>
  <c r="A23" i="81" s="1"/>
  <c r="A24" i="81" s="1"/>
  <c r="A25" i="81" s="1"/>
  <c r="A26" i="81" s="1"/>
  <c r="A27" i="81" s="1"/>
  <c r="A28" i="81" s="1"/>
  <c r="A29" i="81" s="1"/>
  <c r="A30" i="81" s="1"/>
  <c r="A31" i="81" s="1"/>
  <c r="A32" i="81" s="1"/>
  <c r="A33" i="81" s="1"/>
  <c r="A34" i="81" s="1"/>
  <c r="A35" i="81" s="1"/>
  <c r="A36" i="81" s="1"/>
  <c r="A37" i="81" s="1"/>
  <c r="J7" i="81"/>
  <c r="J37" i="84"/>
  <c r="K37" i="84" s="1"/>
  <c r="J36" i="84"/>
  <c r="K36" i="84" s="1"/>
  <c r="J35" i="84"/>
  <c r="K35" i="84" s="1"/>
  <c r="J34" i="84"/>
  <c r="K34" i="84" s="1"/>
  <c r="J33" i="84"/>
  <c r="K33" i="84" s="1"/>
  <c r="J32" i="84"/>
  <c r="K32" i="84" s="1"/>
  <c r="J31" i="84"/>
  <c r="K31" i="84" s="1"/>
  <c r="J30" i="84"/>
  <c r="K30" i="84" s="1"/>
  <c r="J29" i="84"/>
  <c r="K29" i="84" s="1"/>
  <c r="J28" i="84"/>
  <c r="K28" i="84" s="1"/>
  <c r="J27" i="84"/>
  <c r="K27" i="84" s="1"/>
  <c r="J26" i="84"/>
  <c r="K26" i="84" s="1"/>
  <c r="J25" i="84"/>
  <c r="K25" i="84" s="1"/>
  <c r="J24" i="84"/>
  <c r="K24" i="84" s="1"/>
  <c r="J23" i="84"/>
  <c r="K23" i="84" s="1"/>
  <c r="J22" i="84"/>
  <c r="K22" i="84" s="1"/>
  <c r="J21" i="84"/>
  <c r="K21" i="84" s="1"/>
  <c r="J20" i="84"/>
  <c r="K20" i="84" s="1"/>
  <c r="J19" i="84"/>
  <c r="K19" i="84" s="1"/>
  <c r="J18" i="84"/>
  <c r="K18" i="84" s="1"/>
  <c r="J17" i="84"/>
  <c r="K17" i="84" s="1"/>
  <c r="J16" i="84"/>
  <c r="K16" i="84" s="1"/>
  <c r="J15" i="84"/>
  <c r="K15" i="84" s="1"/>
  <c r="J14" i="84"/>
  <c r="K14" i="84" s="1"/>
  <c r="J13" i="84"/>
  <c r="K13" i="84" s="1"/>
  <c r="J12" i="84"/>
  <c r="K12" i="84" s="1"/>
  <c r="J11" i="84"/>
  <c r="K11" i="84" s="1"/>
  <c r="J10" i="84"/>
  <c r="K10" i="84" s="1"/>
  <c r="J9" i="84"/>
  <c r="K9" i="84" s="1"/>
  <c r="J8" i="84"/>
  <c r="K8" i="84" s="1"/>
  <c r="A8" i="84"/>
  <c r="A9" i="84" s="1"/>
  <c r="A10" i="84" s="1"/>
  <c r="A11" i="84" s="1"/>
  <c r="A12" i="84" s="1"/>
  <c r="A13" i="84" s="1"/>
  <c r="A14" i="84" s="1"/>
  <c r="A15" i="84" s="1"/>
  <c r="A16" i="84" s="1"/>
  <c r="A17" i="84" s="1"/>
  <c r="A18" i="84" s="1"/>
  <c r="A19" i="84" s="1"/>
  <c r="A20" i="84" s="1"/>
  <c r="A21" i="84" s="1"/>
  <c r="A22" i="84" s="1"/>
  <c r="A23" i="84" s="1"/>
  <c r="A24" i="84" s="1"/>
  <c r="A25" i="84" s="1"/>
  <c r="A26" i="84" s="1"/>
  <c r="A27" i="84" s="1"/>
  <c r="A28" i="84" s="1"/>
  <c r="A29" i="84" s="1"/>
  <c r="A30" i="84" s="1"/>
  <c r="A31" i="84" s="1"/>
  <c r="A32" i="84" s="1"/>
  <c r="A33" i="84" s="1"/>
  <c r="A34" i="84" s="1"/>
  <c r="A35" i="84" s="1"/>
  <c r="A36" i="84" s="1"/>
  <c r="A37" i="84" s="1"/>
  <c r="J7" i="84"/>
  <c r="O17" i="118"/>
  <c r="B17" i="118"/>
  <c r="O16" i="118"/>
  <c r="B16" i="118"/>
  <c r="O15" i="118"/>
  <c r="B15" i="118"/>
  <c r="O14" i="118"/>
  <c r="B14" i="118"/>
  <c r="O13" i="118"/>
  <c r="B13" i="118"/>
  <c r="O12" i="118"/>
  <c r="B12" i="118"/>
  <c r="O11" i="118"/>
  <c r="B11" i="118"/>
  <c r="O10" i="118"/>
  <c r="B10" i="118"/>
  <c r="O9" i="118"/>
  <c r="B9" i="118"/>
  <c r="O8" i="118"/>
  <c r="B8" i="118"/>
  <c r="A8" i="118"/>
  <c r="A9" i="118" s="1"/>
  <c r="A10" i="118" s="1"/>
  <c r="A11" i="118" s="1"/>
  <c r="A12" i="118" s="1"/>
  <c r="A13" i="118" s="1"/>
  <c r="A14" i="118" s="1"/>
  <c r="A15" i="118" s="1"/>
  <c r="A16" i="118" s="1"/>
  <c r="A17" i="118" s="1"/>
  <c r="P23" i="122"/>
  <c r="B23" i="122"/>
  <c r="P22" i="122"/>
  <c r="B22" i="122"/>
  <c r="P21" i="122"/>
  <c r="B21" i="122"/>
  <c r="P20" i="122"/>
  <c r="B20" i="122"/>
  <c r="P19" i="122"/>
  <c r="B19" i="122"/>
  <c r="P18" i="122"/>
  <c r="B18" i="122"/>
  <c r="P17" i="122"/>
  <c r="B17" i="122"/>
  <c r="P16" i="122"/>
  <c r="B16" i="122"/>
  <c r="P15" i="122"/>
  <c r="B15" i="122"/>
  <c r="P14" i="122"/>
  <c r="B14" i="122"/>
  <c r="P13" i="122"/>
  <c r="B13" i="122"/>
  <c r="P12" i="122"/>
  <c r="B12" i="122"/>
  <c r="P11" i="122"/>
  <c r="B11" i="122"/>
  <c r="P10" i="122"/>
  <c r="B10" i="122"/>
  <c r="P9" i="122"/>
  <c r="B9" i="122"/>
  <c r="A9" i="122"/>
  <c r="A10" i="122" s="1"/>
  <c r="A11" i="122" s="1"/>
  <c r="A12" i="122" s="1"/>
  <c r="A13" i="122" s="1"/>
  <c r="A14" i="122" s="1"/>
  <c r="A15" i="122" s="1"/>
  <c r="A16" i="122" s="1"/>
  <c r="A17" i="122" s="1"/>
  <c r="A18" i="122" s="1"/>
  <c r="A19" i="122" s="1"/>
  <c r="A20" i="122" s="1"/>
  <c r="A21" i="122" s="1"/>
  <c r="A22" i="122" s="1"/>
  <c r="A23" i="122" s="1"/>
  <c r="L20" i="103"/>
  <c r="B18" i="103"/>
  <c r="B17" i="103"/>
  <c r="B16" i="103"/>
  <c r="B15" i="103"/>
  <c r="B14" i="103"/>
  <c r="B13" i="103"/>
  <c r="B12" i="103"/>
  <c r="B11" i="103"/>
  <c r="B10" i="103"/>
  <c r="A10" i="103"/>
  <c r="A11" i="103" s="1"/>
  <c r="A12" i="103" s="1"/>
  <c r="A13" i="103" s="1"/>
  <c r="A14" i="103" s="1"/>
  <c r="A15" i="103" s="1"/>
  <c r="A16" i="103" s="1"/>
  <c r="A17" i="103" s="1"/>
  <c r="A18" i="103" s="1"/>
  <c r="B9" i="103"/>
  <c r="A9" i="103"/>
  <c r="L19" i="102"/>
  <c r="B17" i="102"/>
  <c r="B16" i="102"/>
  <c r="B15" i="102"/>
  <c r="B14" i="102"/>
  <c r="B13" i="102"/>
  <c r="B12" i="102"/>
  <c r="B11" i="102"/>
  <c r="B10" i="102"/>
  <c r="B9" i="102"/>
  <c r="B8" i="102"/>
  <c r="A8" i="102"/>
  <c r="A9" i="102" s="1"/>
  <c r="A10" i="102" s="1"/>
  <c r="A11" i="102" s="1"/>
  <c r="A12" i="102" s="1"/>
  <c r="A13" i="102" s="1"/>
  <c r="A14" i="102" s="1"/>
  <c r="A15" i="102" s="1"/>
  <c r="A16" i="102" s="1"/>
  <c r="A17" i="102" s="1"/>
  <c r="L17" i="101"/>
  <c r="B17" i="101"/>
  <c r="L16" i="101"/>
  <c r="B16" i="101"/>
  <c r="L15" i="101"/>
  <c r="B15" i="101"/>
  <c r="L14" i="101"/>
  <c r="B14" i="101"/>
  <c r="L13" i="101"/>
  <c r="B13" i="101"/>
  <c r="L12" i="101"/>
  <c r="B12" i="101"/>
  <c r="L11" i="101"/>
  <c r="B11" i="101"/>
  <c r="L10" i="101"/>
  <c r="B10" i="101"/>
  <c r="L9" i="101"/>
  <c r="B9" i="101"/>
  <c r="L8" i="101"/>
  <c r="B8" i="101"/>
  <c r="A8" i="101"/>
  <c r="A9" i="101" s="1"/>
  <c r="A10" i="101" s="1"/>
  <c r="A11" i="101" s="1"/>
  <c r="A12" i="101" s="1"/>
  <c r="A13" i="101" s="1"/>
  <c r="A14" i="101" s="1"/>
  <c r="A15" i="101" s="1"/>
  <c r="A16" i="101" s="1"/>
  <c r="A17" i="101" s="1"/>
  <c r="J35" i="98"/>
  <c r="K35" i="98" s="1"/>
  <c r="J34" i="98"/>
  <c r="K34" i="98" s="1"/>
  <c r="J33" i="98"/>
  <c r="K33" i="98" s="1"/>
  <c r="J32" i="98"/>
  <c r="K32" i="98" s="1"/>
  <c r="J31" i="98"/>
  <c r="K31" i="98" s="1"/>
  <c r="J30" i="98"/>
  <c r="K30" i="98" s="1"/>
  <c r="J29" i="98"/>
  <c r="K29" i="98" s="1"/>
  <c r="J28" i="98"/>
  <c r="K28" i="98" s="1"/>
  <c r="J27" i="98"/>
  <c r="K27" i="98" s="1"/>
  <c r="J26" i="98"/>
  <c r="K26" i="98" s="1"/>
  <c r="J25" i="98"/>
  <c r="K25" i="98" s="1"/>
  <c r="J24" i="98"/>
  <c r="K24" i="98" s="1"/>
  <c r="J23" i="98"/>
  <c r="K23" i="98" s="1"/>
  <c r="J22" i="98"/>
  <c r="K22" i="98" s="1"/>
  <c r="J21" i="98"/>
  <c r="K21" i="98" s="1"/>
  <c r="J20" i="98"/>
  <c r="K20" i="98" s="1"/>
  <c r="J19" i="98"/>
  <c r="K19" i="98" s="1"/>
  <c r="J18" i="98"/>
  <c r="K18" i="98" s="1"/>
  <c r="J17" i="98"/>
  <c r="K17" i="98" s="1"/>
  <c r="J16" i="98"/>
  <c r="K16" i="98" s="1"/>
  <c r="J15" i="98"/>
  <c r="K15" i="98" s="1"/>
  <c r="J14" i="98"/>
  <c r="K14" i="98" s="1"/>
  <c r="J13" i="98"/>
  <c r="K13" i="98" s="1"/>
  <c r="J12" i="98"/>
  <c r="K12" i="98" s="1"/>
  <c r="J11" i="98"/>
  <c r="K11" i="98" s="1"/>
  <c r="J10" i="98"/>
  <c r="K10" i="98" s="1"/>
  <c r="J9" i="98"/>
  <c r="K9" i="98" s="1"/>
  <c r="K8" i="98"/>
  <c r="A8" i="98"/>
  <c r="A9" i="98" s="1"/>
  <c r="A10" i="98" s="1"/>
  <c r="A11" i="98" s="1"/>
  <c r="A12" i="98" s="1"/>
  <c r="A13" i="98" s="1"/>
  <c r="A14" i="98" s="1"/>
  <c r="A15" i="98" s="1"/>
  <c r="A16" i="98" s="1"/>
  <c r="A17" i="98" s="1"/>
  <c r="A18" i="98" s="1"/>
  <c r="A19" i="98" s="1"/>
  <c r="A20" i="98" s="1"/>
  <c r="A21" i="98" s="1"/>
  <c r="A22" i="98" s="1"/>
  <c r="A23" i="98" s="1"/>
  <c r="A24" i="98" s="1"/>
  <c r="A25" i="98" s="1"/>
  <c r="A26" i="98" s="1"/>
  <c r="A27" i="98" s="1"/>
  <c r="A28" i="98" s="1"/>
  <c r="A29" i="98" s="1"/>
  <c r="A30" i="98" s="1"/>
  <c r="A31" i="98" s="1"/>
  <c r="A32" i="98" s="1"/>
  <c r="A33" i="98" s="1"/>
  <c r="A34" i="98" s="1"/>
  <c r="A35" i="98" s="1"/>
  <c r="A36" i="98" s="1"/>
  <c r="A37" i="98" s="1"/>
  <c r="G7" i="98"/>
  <c r="G39" i="98" s="1"/>
  <c r="G40" i="98" s="1"/>
  <c r="J37" i="90"/>
  <c r="K37" i="90" s="1"/>
  <c r="J36" i="90"/>
  <c r="K36" i="90" s="1"/>
  <c r="J35" i="90"/>
  <c r="K35" i="90" s="1"/>
  <c r="J34" i="90"/>
  <c r="K34" i="90" s="1"/>
  <c r="J33" i="90"/>
  <c r="K33" i="90" s="1"/>
  <c r="J32" i="90"/>
  <c r="K32" i="90" s="1"/>
  <c r="J31" i="90"/>
  <c r="K31" i="90" s="1"/>
  <c r="J30" i="90"/>
  <c r="K30" i="90" s="1"/>
  <c r="J29" i="90"/>
  <c r="K29" i="90" s="1"/>
  <c r="J28" i="90"/>
  <c r="K28" i="90" s="1"/>
  <c r="J27" i="90"/>
  <c r="K27" i="90" s="1"/>
  <c r="J26" i="90"/>
  <c r="K26" i="90" s="1"/>
  <c r="J25" i="90"/>
  <c r="K25" i="90" s="1"/>
  <c r="J24" i="90"/>
  <c r="K24" i="90" s="1"/>
  <c r="J23" i="90"/>
  <c r="K23" i="90" s="1"/>
  <c r="J22" i="90"/>
  <c r="K22" i="90" s="1"/>
  <c r="J21" i="90"/>
  <c r="K21" i="90" s="1"/>
  <c r="J20" i="90"/>
  <c r="K20" i="90" s="1"/>
  <c r="J19" i="90"/>
  <c r="K19" i="90" s="1"/>
  <c r="J18" i="90"/>
  <c r="K18" i="90" s="1"/>
  <c r="J17" i="90"/>
  <c r="K17" i="90" s="1"/>
  <c r="J16" i="90"/>
  <c r="K16" i="90" s="1"/>
  <c r="J15" i="90"/>
  <c r="K15" i="90" s="1"/>
  <c r="J14" i="90"/>
  <c r="K14" i="90" s="1"/>
  <c r="J13" i="90"/>
  <c r="K13" i="90" s="1"/>
  <c r="J12" i="90"/>
  <c r="K12" i="90" s="1"/>
  <c r="J11" i="90"/>
  <c r="K11" i="90" s="1"/>
  <c r="J10" i="90"/>
  <c r="K10" i="90" s="1"/>
  <c r="J9" i="90"/>
  <c r="K9" i="90" s="1"/>
  <c r="J8" i="90"/>
  <c r="A8" i="90"/>
  <c r="A9" i="90" s="1"/>
  <c r="A10" i="90" s="1"/>
  <c r="A11" i="90" s="1"/>
  <c r="A12" i="90" s="1"/>
  <c r="A13" i="90" s="1"/>
  <c r="A14" i="90" s="1"/>
  <c r="A15" i="90" s="1"/>
  <c r="A16" i="90" s="1"/>
  <c r="A17" i="90" s="1"/>
  <c r="A18" i="90" s="1"/>
  <c r="A19" i="90" s="1"/>
  <c r="A20" i="90" s="1"/>
  <c r="A21" i="90" s="1"/>
  <c r="A22" i="90" s="1"/>
  <c r="A23" i="90" s="1"/>
  <c r="A24" i="90" s="1"/>
  <c r="A25" i="90" s="1"/>
  <c r="A26" i="90" s="1"/>
  <c r="A27" i="90" s="1"/>
  <c r="A28" i="90" s="1"/>
  <c r="A29" i="90" s="1"/>
  <c r="A30" i="90" s="1"/>
  <c r="A31" i="90" s="1"/>
  <c r="A32" i="90" s="1"/>
  <c r="A33" i="90" s="1"/>
  <c r="A34" i="90" s="1"/>
  <c r="A35" i="90" s="1"/>
  <c r="A36" i="90" s="1"/>
  <c r="A37" i="90" s="1"/>
  <c r="J7" i="90"/>
  <c r="K7" i="90" s="1"/>
  <c r="J37" i="83"/>
  <c r="K37" i="83" s="1"/>
  <c r="J36" i="83"/>
  <c r="K36" i="83" s="1"/>
  <c r="J35" i="83"/>
  <c r="K35" i="83" s="1"/>
  <c r="J34" i="83"/>
  <c r="K34" i="83" s="1"/>
  <c r="J33" i="83"/>
  <c r="K33" i="83" s="1"/>
  <c r="J32" i="83"/>
  <c r="K32" i="83" s="1"/>
  <c r="J31" i="83"/>
  <c r="K31" i="83" s="1"/>
  <c r="J30" i="83"/>
  <c r="K30" i="83" s="1"/>
  <c r="J29" i="83"/>
  <c r="K29" i="83" s="1"/>
  <c r="J28" i="83"/>
  <c r="K28" i="83" s="1"/>
  <c r="J27" i="83"/>
  <c r="K27" i="83" s="1"/>
  <c r="J26" i="83"/>
  <c r="K26" i="83" s="1"/>
  <c r="J25" i="83"/>
  <c r="K25" i="83" s="1"/>
  <c r="J24" i="83"/>
  <c r="K24" i="83" s="1"/>
  <c r="J23" i="83"/>
  <c r="K23" i="83" s="1"/>
  <c r="J22" i="83"/>
  <c r="K22" i="83" s="1"/>
  <c r="J21" i="83"/>
  <c r="K21" i="83" s="1"/>
  <c r="J20" i="83"/>
  <c r="K20" i="83" s="1"/>
  <c r="J19" i="83"/>
  <c r="K19" i="83" s="1"/>
  <c r="J18" i="83"/>
  <c r="K18" i="83" s="1"/>
  <c r="J17" i="83"/>
  <c r="K17" i="83" s="1"/>
  <c r="J16" i="83"/>
  <c r="K16" i="83" s="1"/>
  <c r="J15" i="83"/>
  <c r="K15" i="83" s="1"/>
  <c r="J14" i="83"/>
  <c r="K14" i="83" s="1"/>
  <c r="J13" i="83"/>
  <c r="K13" i="83" s="1"/>
  <c r="J12" i="83"/>
  <c r="K12" i="83" s="1"/>
  <c r="J11" i="83"/>
  <c r="K11" i="83" s="1"/>
  <c r="J10" i="83"/>
  <c r="K10" i="83" s="1"/>
  <c r="J9" i="83"/>
  <c r="K9" i="83" s="1"/>
  <c r="J8" i="83"/>
  <c r="A8" i="83"/>
  <c r="A9" i="83" s="1"/>
  <c r="A10" i="83" s="1"/>
  <c r="A11" i="83" s="1"/>
  <c r="A12" i="83" s="1"/>
  <c r="A13" i="83" s="1"/>
  <c r="A14" i="83" s="1"/>
  <c r="A15" i="83" s="1"/>
  <c r="A16" i="83" s="1"/>
  <c r="A17" i="83" s="1"/>
  <c r="A18" i="83" s="1"/>
  <c r="A19" i="83" s="1"/>
  <c r="A20" i="83" s="1"/>
  <c r="A21" i="83" s="1"/>
  <c r="A22" i="83" s="1"/>
  <c r="A23" i="83" s="1"/>
  <c r="A24" i="83" s="1"/>
  <c r="A25" i="83" s="1"/>
  <c r="A26" i="83" s="1"/>
  <c r="A27" i="83" s="1"/>
  <c r="A28" i="83" s="1"/>
  <c r="A29" i="83" s="1"/>
  <c r="A30" i="83" s="1"/>
  <c r="A31" i="83" s="1"/>
  <c r="A32" i="83" s="1"/>
  <c r="A33" i="83" s="1"/>
  <c r="A34" i="83" s="1"/>
  <c r="A35" i="83" s="1"/>
  <c r="A36" i="83" s="1"/>
  <c r="A37" i="83" s="1"/>
  <c r="J7" i="83"/>
  <c r="K7" i="83" s="1"/>
  <c r="K26" i="48"/>
  <c r="F8" i="48"/>
  <c r="F9" i="48" s="1"/>
  <c r="D8" i="48"/>
  <c r="A8" i="48"/>
  <c r="A9" i="48" s="1"/>
  <c r="A10" i="48" s="1"/>
  <c r="A11" i="48" s="1"/>
  <c r="A12" i="48" s="1"/>
  <c r="A13" i="48" s="1"/>
  <c r="A14" i="48" s="1"/>
  <c r="A15" i="48" s="1"/>
  <c r="A16" i="48" s="1"/>
  <c r="A17" i="48" s="1"/>
  <c r="A18" i="48" s="1"/>
  <c r="A19" i="48" s="1"/>
  <c r="A20" i="48" s="1"/>
  <c r="A21" i="48" s="1"/>
  <c r="A22" i="48" s="1"/>
  <c r="A23" i="48" s="1"/>
  <c r="A24" i="48" s="1"/>
  <c r="A25" i="48" s="1"/>
  <c r="A26" i="48" s="1"/>
  <c r="A27" i="48" s="1"/>
  <c r="A28" i="48" s="1"/>
  <c r="A29" i="48" s="1"/>
  <c r="A30" i="48" s="1"/>
  <c r="A31" i="48" s="1"/>
  <c r="A32" i="48" s="1"/>
  <c r="A33" i="48" s="1"/>
  <c r="A34" i="48" s="1"/>
  <c r="K7" i="48"/>
  <c r="L4" i="48"/>
  <c r="J37" i="96"/>
  <c r="K37" i="96" s="1"/>
  <c r="J36" i="96"/>
  <c r="K36" i="96" s="1"/>
  <c r="J35" i="96"/>
  <c r="K35" i="96" s="1"/>
  <c r="J34" i="96"/>
  <c r="K34" i="96" s="1"/>
  <c r="J33" i="96"/>
  <c r="K33" i="96" s="1"/>
  <c r="J32" i="96"/>
  <c r="K32" i="96" s="1"/>
  <c r="J31" i="96"/>
  <c r="K31" i="96" s="1"/>
  <c r="J30" i="96"/>
  <c r="K30" i="96" s="1"/>
  <c r="J29" i="96"/>
  <c r="K29" i="96" s="1"/>
  <c r="J28" i="96"/>
  <c r="K28" i="96" s="1"/>
  <c r="J27" i="96"/>
  <c r="K27" i="96" s="1"/>
  <c r="J26" i="96"/>
  <c r="K26" i="96" s="1"/>
  <c r="J25" i="96"/>
  <c r="K25" i="96" s="1"/>
  <c r="J24" i="96"/>
  <c r="K24" i="96" s="1"/>
  <c r="J23" i="96"/>
  <c r="K23" i="96" s="1"/>
  <c r="J22" i="96"/>
  <c r="K22" i="96" s="1"/>
  <c r="J21" i="96"/>
  <c r="K21" i="96" s="1"/>
  <c r="J20" i="96"/>
  <c r="K20" i="96" s="1"/>
  <c r="J19" i="96"/>
  <c r="K19" i="96" s="1"/>
  <c r="J18" i="96"/>
  <c r="K18" i="96" s="1"/>
  <c r="J17" i="96"/>
  <c r="K17" i="96" s="1"/>
  <c r="J16" i="96"/>
  <c r="K16" i="96" s="1"/>
  <c r="J15" i="96"/>
  <c r="K15" i="96" s="1"/>
  <c r="J14" i="96"/>
  <c r="K14" i="96" s="1"/>
  <c r="J13" i="96"/>
  <c r="K13" i="96" s="1"/>
  <c r="J12" i="96"/>
  <c r="K12" i="96" s="1"/>
  <c r="J11" i="96"/>
  <c r="K11" i="96" s="1"/>
  <c r="J10" i="96"/>
  <c r="K10" i="96" s="1"/>
  <c r="J9" i="96"/>
  <c r="K9" i="96" s="1"/>
  <c r="J8" i="96"/>
  <c r="K8" i="96" s="1"/>
  <c r="A8" i="96"/>
  <c r="A9" i="96" s="1"/>
  <c r="A10" i="96" s="1"/>
  <c r="A11" i="96" s="1"/>
  <c r="A12" i="96" s="1"/>
  <c r="A13" i="96" s="1"/>
  <c r="A14" i="96" s="1"/>
  <c r="A15" i="96" s="1"/>
  <c r="A16" i="96" s="1"/>
  <c r="A17" i="96" s="1"/>
  <c r="A18" i="96" s="1"/>
  <c r="A19" i="96" s="1"/>
  <c r="A20" i="96" s="1"/>
  <c r="A21" i="96" s="1"/>
  <c r="A22" i="96" s="1"/>
  <c r="A23" i="96" s="1"/>
  <c r="A24" i="96" s="1"/>
  <c r="A25" i="96" s="1"/>
  <c r="A26" i="96" s="1"/>
  <c r="A27" i="96" s="1"/>
  <c r="A28" i="96" s="1"/>
  <c r="A29" i="96" s="1"/>
  <c r="A30" i="96" s="1"/>
  <c r="A31" i="96" s="1"/>
  <c r="A32" i="96" s="1"/>
  <c r="A33" i="96" s="1"/>
  <c r="A34" i="96" s="1"/>
  <c r="A35" i="96" s="1"/>
  <c r="A36" i="96" s="1"/>
  <c r="A37" i="96" s="1"/>
  <c r="J7" i="96"/>
  <c r="J34" i="92"/>
  <c r="K34" i="92" s="1"/>
  <c r="J32" i="92"/>
  <c r="K32" i="92" s="1"/>
  <c r="J31" i="92"/>
  <c r="K31" i="92" s="1"/>
  <c r="J29" i="92"/>
  <c r="K29" i="92" s="1"/>
  <c r="J28" i="92"/>
  <c r="K28" i="92" s="1"/>
  <c r="J27" i="92"/>
  <c r="K27" i="92" s="1"/>
  <c r="J24" i="92"/>
  <c r="K24" i="92" s="1"/>
  <c r="J22" i="92"/>
  <c r="K22" i="92" s="1"/>
  <c r="J21" i="92"/>
  <c r="K21" i="92" s="1"/>
  <c r="K20" i="92"/>
  <c r="J19" i="92"/>
  <c r="K19" i="92" s="1"/>
  <c r="J18" i="92"/>
  <c r="K18" i="92" s="1"/>
  <c r="J17" i="92"/>
  <c r="K17" i="92" s="1"/>
  <c r="J16" i="92"/>
  <c r="K16" i="92" s="1"/>
  <c r="K15" i="92"/>
  <c r="J12" i="92"/>
  <c r="K12" i="92" s="1"/>
  <c r="J11" i="92"/>
  <c r="K11" i="92" s="1"/>
  <c r="J10" i="92"/>
  <c r="K10" i="92" s="1"/>
  <c r="J9" i="92"/>
  <c r="K9" i="92" s="1"/>
  <c r="J8" i="92"/>
  <c r="K8" i="92" s="1"/>
  <c r="A8" i="92"/>
  <c r="A9" i="92" s="1"/>
  <c r="A10" i="92" s="1"/>
  <c r="A11" i="92" s="1"/>
  <c r="A12" i="92" s="1"/>
  <c r="A13" i="92" s="1"/>
  <c r="A14" i="92" s="1"/>
  <c r="A15" i="92" s="1"/>
  <c r="A16" i="92" s="1"/>
  <c r="A17" i="92" s="1"/>
  <c r="A18" i="92" s="1"/>
  <c r="A19" i="92" s="1"/>
  <c r="A20" i="92" s="1"/>
  <c r="A21" i="92" s="1"/>
  <c r="A22" i="92" s="1"/>
  <c r="A23" i="92" s="1"/>
  <c r="A24" i="92" s="1"/>
  <c r="A25" i="92" s="1"/>
  <c r="A26" i="92" s="1"/>
  <c r="A27" i="92" s="1"/>
  <c r="A28" i="92" s="1"/>
  <c r="A29" i="92" s="1"/>
  <c r="A30" i="92" s="1"/>
  <c r="A31" i="92" s="1"/>
  <c r="A32" i="92" s="1"/>
  <c r="A33" i="92" s="1"/>
  <c r="A34" i="92" s="1"/>
  <c r="J7" i="92"/>
  <c r="K7" i="92" s="1"/>
  <c r="J34" i="91"/>
  <c r="K34" i="91" s="1"/>
  <c r="J33" i="91"/>
  <c r="K33" i="91" s="1"/>
  <c r="J32" i="91"/>
  <c r="K32" i="91" s="1"/>
  <c r="J31" i="91"/>
  <c r="K31" i="91" s="1"/>
  <c r="J30" i="91"/>
  <c r="K30" i="91" s="1"/>
  <c r="J29" i="91"/>
  <c r="K29" i="91" s="1"/>
  <c r="J28" i="91"/>
  <c r="K28" i="91" s="1"/>
  <c r="J27" i="91"/>
  <c r="K27" i="91" s="1"/>
  <c r="J26" i="91"/>
  <c r="K26" i="91" s="1"/>
  <c r="J25" i="91"/>
  <c r="K25" i="91" s="1"/>
  <c r="J24" i="91"/>
  <c r="K24" i="91" s="1"/>
  <c r="J23" i="91"/>
  <c r="K23" i="91" s="1"/>
  <c r="J22" i="91"/>
  <c r="K22" i="91" s="1"/>
  <c r="J21" i="91"/>
  <c r="K21" i="91" s="1"/>
  <c r="J20" i="91"/>
  <c r="K20" i="91" s="1"/>
  <c r="J19" i="91"/>
  <c r="K19" i="91" s="1"/>
  <c r="J18" i="91"/>
  <c r="K18" i="91" s="1"/>
  <c r="J17" i="91"/>
  <c r="K17" i="91" s="1"/>
  <c r="J16" i="91"/>
  <c r="K16" i="91" s="1"/>
  <c r="K15" i="91"/>
  <c r="K14" i="91"/>
  <c r="J13" i="91"/>
  <c r="K13" i="91" s="1"/>
  <c r="J12" i="91"/>
  <c r="K12" i="91" s="1"/>
  <c r="J11" i="91"/>
  <c r="K11" i="91" s="1"/>
  <c r="J10" i="91"/>
  <c r="K10" i="91" s="1"/>
  <c r="J9" i="91"/>
  <c r="K9" i="91" s="1"/>
  <c r="J8" i="91"/>
  <c r="K8" i="91" s="1"/>
  <c r="A8" i="91"/>
  <c r="A9" i="91" s="1"/>
  <c r="A10" i="91" s="1"/>
  <c r="A11" i="91" s="1"/>
  <c r="A12" i="91" s="1"/>
  <c r="A13" i="91" s="1"/>
  <c r="A14" i="91" s="1"/>
  <c r="A15" i="91" s="1"/>
  <c r="A16" i="91" s="1"/>
  <c r="A17" i="91" s="1"/>
  <c r="A18" i="91" s="1"/>
  <c r="A19" i="91" s="1"/>
  <c r="A20" i="91" s="1"/>
  <c r="A21" i="91" s="1"/>
  <c r="A22" i="91" s="1"/>
  <c r="A23" i="91" s="1"/>
  <c r="A24" i="91" s="1"/>
  <c r="A25" i="91" s="1"/>
  <c r="A26" i="91" s="1"/>
  <c r="A27" i="91" s="1"/>
  <c r="A28" i="91" s="1"/>
  <c r="A29" i="91" s="1"/>
  <c r="A30" i="91" s="1"/>
  <c r="A31" i="91" s="1"/>
  <c r="A32" i="91" s="1"/>
  <c r="A33" i="91" s="1"/>
  <c r="A34" i="91" s="1"/>
  <c r="J7" i="91"/>
  <c r="K7" i="91" s="1"/>
  <c r="N55" i="79"/>
  <c r="Q53" i="79"/>
  <c r="R53" i="79" s="1"/>
  <c r="P53" i="79"/>
  <c r="O53" i="79"/>
  <c r="B53" i="79"/>
  <c r="Q52" i="79"/>
  <c r="R52" i="79" s="1"/>
  <c r="P52" i="79"/>
  <c r="O52" i="79"/>
  <c r="B52" i="79"/>
  <c r="Q51" i="79"/>
  <c r="R51" i="79" s="1"/>
  <c r="P51" i="79"/>
  <c r="O51" i="79"/>
  <c r="B51" i="79"/>
  <c r="Q50" i="79"/>
  <c r="R50" i="79" s="1"/>
  <c r="P50" i="79"/>
  <c r="O50" i="79"/>
  <c r="B50" i="79"/>
  <c r="Q49" i="79"/>
  <c r="R49" i="79" s="1"/>
  <c r="P49" i="79"/>
  <c r="O49" i="79"/>
  <c r="B49" i="79"/>
  <c r="B48" i="79"/>
  <c r="Q47" i="79"/>
  <c r="R47" i="79" s="1"/>
  <c r="P47" i="79"/>
  <c r="O47" i="79"/>
  <c r="B47" i="79"/>
  <c r="Q46" i="79"/>
  <c r="R46" i="79" s="1"/>
  <c r="P46" i="79"/>
  <c r="O46" i="79"/>
  <c r="B46" i="79"/>
  <c r="Q45" i="79"/>
  <c r="R45" i="79" s="1"/>
  <c r="P45" i="79"/>
  <c r="O45" i="79"/>
  <c r="B45" i="79"/>
  <c r="B44" i="79"/>
  <c r="Q43" i="79"/>
  <c r="R43" i="79" s="1"/>
  <c r="P43" i="79"/>
  <c r="O43" i="79"/>
  <c r="B43" i="79"/>
  <c r="Q42" i="79"/>
  <c r="R42" i="79" s="1"/>
  <c r="P42" i="79"/>
  <c r="O42" i="79"/>
  <c r="B42" i="79"/>
  <c r="Q41" i="79"/>
  <c r="R41" i="79" s="1"/>
  <c r="P41" i="79"/>
  <c r="O41" i="79"/>
  <c r="B41" i="79"/>
  <c r="Q40" i="79"/>
  <c r="R40" i="79" s="1"/>
  <c r="P40" i="79"/>
  <c r="O40" i="79"/>
  <c r="B40" i="79"/>
  <c r="B39" i="79"/>
  <c r="B38" i="79"/>
  <c r="Q37" i="79"/>
  <c r="R37" i="79" s="1"/>
  <c r="P37" i="79"/>
  <c r="O37" i="79"/>
  <c r="B37" i="79"/>
  <c r="B36" i="79"/>
  <c r="B35" i="79"/>
  <c r="Q34" i="79"/>
  <c r="R34" i="79" s="1"/>
  <c r="P34" i="79"/>
  <c r="O34" i="79"/>
  <c r="B34" i="79"/>
  <c r="Q33" i="79"/>
  <c r="R33" i="79" s="1"/>
  <c r="P33" i="79"/>
  <c r="O33" i="79"/>
  <c r="B33" i="79"/>
  <c r="B32" i="79"/>
  <c r="B31" i="79"/>
  <c r="B30" i="79"/>
  <c r="B29" i="79"/>
  <c r="B28" i="79"/>
  <c r="Q27" i="79"/>
  <c r="R27" i="79" s="1"/>
  <c r="P27" i="79"/>
  <c r="O27" i="79"/>
  <c r="B27" i="79"/>
  <c r="Q26" i="79"/>
  <c r="R26" i="79" s="1"/>
  <c r="P26" i="79"/>
  <c r="O26" i="79"/>
  <c r="B26" i="79"/>
  <c r="Q25" i="79"/>
  <c r="R25" i="79" s="1"/>
  <c r="B25" i="79"/>
  <c r="Q24" i="79"/>
  <c r="B24" i="79"/>
  <c r="P23" i="79"/>
  <c r="B23" i="79"/>
  <c r="Q22" i="79"/>
  <c r="R22" i="79" s="1"/>
  <c r="B22" i="79"/>
  <c r="Q21" i="79"/>
  <c r="P21" i="79"/>
  <c r="B21" i="79"/>
  <c r="Q20" i="79"/>
  <c r="B20" i="79"/>
  <c r="Q19" i="79"/>
  <c r="R19" i="79" s="1"/>
  <c r="P19" i="79"/>
  <c r="B19" i="79"/>
  <c r="Q18" i="79"/>
  <c r="P18" i="79"/>
  <c r="B18" i="79"/>
  <c r="Q17" i="79"/>
  <c r="R17" i="79" s="1"/>
  <c r="P17" i="79"/>
  <c r="B17" i="79"/>
  <c r="Q16" i="79"/>
  <c r="R16" i="79" s="1"/>
  <c r="B16" i="79"/>
  <c r="Q15" i="79"/>
  <c r="B15" i="79"/>
  <c r="B14" i="79"/>
  <c r="Q13" i="79"/>
  <c r="R13" i="79" s="1"/>
  <c r="B13" i="79"/>
  <c r="Q12" i="79"/>
  <c r="P12" i="79"/>
  <c r="B12" i="79"/>
  <c r="B11" i="79"/>
  <c r="Q10" i="79"/>
  <c r="R10" i="79" s="1"/>
  <c r="P10" i="79"/>
  <c r="B10" i="79"/>
  <c r="B9" i="79"/>
  <c r="A9" i="79"/>
  <c r="A10" i="79" s="1"/>
  <c r="A11" i="79" s="1"/>
  <c r="A12" i="79" s="1"/>
  <c r="A13" i="79" s="1"/>
  <c r="A14" i="79" s="1"/>
  <c r="A15" i="79" s="1"/>
  <c r="A16" i="79" s="1"/>
  <c r="A17" i="79" s="1"/>
  <c r="A18" i="79" s="1"/>
  <c r="A19" i="79" s="1"/>
  <c r="A20" i="79" s="1"/>
  <c r="A21" i="79" s="1"/>
  <c r="A22" i="79" s="1"/>
  <c r="A23" i="79" s="1"/>
  <c r="A24" i="79" s="1"/>
  <c r="A25" i="79" s="1"/>
  <c r="A26" i="79" s="1"/>
  <c r="A27" i="79" s="1"/>
  <c r="A28" i="79" s="1"/>
  <c r="A29" i="79" s="1"/>
  <c r="A30" i="79" s="1"/>
  <c r="A31" i="79" s="1"/>
  <c r="A32" i="79" s="1"/>
  <c r="A33" i="79" s="1"/>
  <c r="A34" i="79" s="1"/>
  <c r="A35" i="79" s="1"/>
  <c r="A36" i="79" s="1"/>
  <c r="A37" i="79" s="1"/>
  <c r="A38" i="79" s="1"/>
  <c r="A39" i="79" s="1"/>
  <c r="A40" i="79" s="1"/>
  <c r="A41" i="79" s="1"/>
  <c r="A42" i="79" s="1"/>
  <c r="A43" i="79" s="1"/>
  <c r="A44" i="79" s="1"/>
  <c r="A45" i="79" s="1"/>
  <c r="A46" i="79" s="1"/>
  <c r="A47" i="79" s="1"/>
  <c r="A48" i="79" s="1"/>
  <c r="A49" i="79" s="1"/>
  <c r="A50" i="79" s="1"/>
  <c r="A51" i="79" s="1"/>
  <c r="A52" i="79" s="1"/>
  <c r="A53" i="79" s="1"/>
  <c r="B8" i="79"/>
  <c r="N78" i="72"/>
  <c r="M78" i="72"/>
  <c r="O78" i="72" s="1"/>
  <c r="B78" i="72"/>
  <c r="N77" i="72"/>
  <c r="M77" i="72"/>
  <c r="O77" i="72" s="1"/>
  <c r="B77" i="72"/>
  <c r="N76" i="72"/>
  <c r="M76" i="72"/>
  <c r="O76" i="72" s="1"/>
  <c r="B76" i="72"/>
  <c r="N75" i="72"/>
  <c r="M75" i="72"/>
  <c r="O75" i="72" s="1"/>
  <c r="B75" i="72"/>
  <c r="N74" i="72"/>
  <c r="M74" i="72"/>
  <c r="O74" i="72" s="1"/>
  <c r="B74" i="72"/>
  <c r="N73" i="72"/>
  <c r="M73" i="72"/>
  <c r="O73" i="72" s="1"/>
  <c r="B73" i="72"/>
  <c r="N72" i="72"/>
  <c r="M72" i="72"/>
  <c r="O72" i="72" s="1"/>
  <c r="B72" i="72"/>
  <c r="N71" i="72"/>
  <c r="M71" i="72"/>
  <c r="O71" i="72" s="1"/>
  <c r="B71" i="72"/>
  <c r="N70" i="72"/>
  <c r="M70" i="72"/>
  <c r="O70" i="72" s="1"/>
  <c r="B70" i="72"/>
  <c r="N69" i="72"/>
  <c r="M69" i="72"/>
  <c r="O69" i="72" s="1"/>
  <c r="B69" i="72"/>
  <c r="N68" i="72"/>
  <c r="M68" i="72"/>
  <c r="O68" i="72" s="1"/>
  <c r="B68" i="72"/>
  <c r="N67" i="72"/>
  <c r="M67" i="72"/>
  <c r="O67" i="72" s="1"/>
  <c r="B67" i="72"/>
  <c r="N66" i="72"/>
  <c r="M66" i="72"/>
  <c r="O66" i="72" s="1"/>
  <c r="B66" i="72"/>
  <c r="N65" i="72"/>
  <c r="M65" i="72"/>
  <c r="O65" i="72" s="1"/>
  <c r="B65" i="72"/>
  <c r="N64" i="72"/>
  <c r="M64" i="72"/>
  <c r="O64" i="72" s="1"/>
  <c r="B64" i="72"/>
  <c r="N63" i="72"/>
  <c r="M63" i="72"/>
  <c r="O63" i="72" s="1"/>
  <c r="B63" i="72"/>
  <c r="N62" i="72"/>
  <c r="M62" i="72"/>
  <c r="O62" i="72" s="1"/>
  <c r="B62" i="72"/>
  <c r="N61" i="72"/>
  <c r="M61" i="72"/>
  <c r="O61" i="72" s="1"/>
  <c r="B61" i="72"/>
  <c r="N60" i="72"/>
  <c r="M60" i="72"/>
  <c r="O60" i="72" s="1"/>
  <c r="B60" i="72"/>
  <c r="N59" i="72"/>
  <c r="M59" i="72"/>
  <c r="O59" i="72" s="1"/>
  <c r="B59" i="72"/>
  <c r="N58" i="72"/>
  <c r="M58" i="72"/>
  <c r="O58" i="72" s="1"/>
  <c r="B58" i="72"/>
  <c r="N57" i="72"/>
  <c r="M57" i="72"/>
  <c r="O57" i="72" s="1"/>
  <c r="B57" i="72"/>
  <c r="N56" i="72"/>
  <c r="M56" i="72"/>
  <c r="O56" i="72" s="1"/>
  <c r="B56" i="72"/>
  <c r="N55" i="72"/>
  <c r="M55" i="72"/>
  <c r="O55" i="72" s="1"/>
  <c r="B55" i="72"/>
  <c r="N54" i="72"/>
  <c r="M54" i="72"/>
  <c r="O54" i="72" s="1"/>
  <c r="B54" i="72"/>
  <c r="N53" i="72"/>
  <c r="M53" i="72"/>
  <c r="O53" i="72" s="1"/>
  <c r="B53" i="72"/>
  <c r="O52" i="72"/>
  <c r="N52" i="72"/>
  <c r="M52" i="72"/>
  <c r="B52" i="72"/>
  <c r="N51" i="72"/>
  <c r="M51" i="72"/>
  <c r="O51" i="72" s="1"/>
  <c r="B51" i="72"/>
  <c r="N50" i="72"/>
  <c r="M50" i="72"/>
  <c r="O50" i="72" s="1"/>
  <c r="B50" i="72"/>
  <c r="N49" i="72"/>
  <c r="M49" i="72"/>
  <c r="O49" i="72" s="1"/>
  <c r="B49" i="72"/>
  <c r="N48" i="72"/>
  <c r="M48" i="72"/>
  <c r="O48" i="72" s="1"/>
  <c r="B48" i="72"/>
  <c r="O47" i="72"/>
  <c r="N47" i="72"/>
  <c r="M47" i="72"/>
  <c r="B47" i="72"/>
  <c r="N46" i="72"/>
  <c r="M46" i="72"/>
  <c r="O46" i="72" s="1"/>
  <c r="B46" i="72"/>
  <c r="N45" i="72"/>
  <c r="M45" i="72"/>
  <c r="O45" i="72" s="1"/>
  <c r="B45" i="72"/>
  <c r="N44" i="72"/>
  <c r="M44" i="72"/>
  <c r="O44" i="72" s="1"/>
  <c r="B44" i="72"/>
  <c r="N43" i="72"/>
  <c r="M43" i="72"/>
  <c r="O43" i="72" s="1"/>
  <c r="B43" i="72"/>
  <c r="N42" i="72"/>
  <c r="M42" i="72"/>
  <c r="O42" i="72" s="1"/>
  <c r="B42" i="72"/>
  <c r="N41" i="72"/>
  <c r="M41" i="72"/>
  <c r="O41" i="72" s="1"/>
  <c r="B41" i="72"/>
  <c r="N40" i="72"/>
  <c r="M40" i="72"/>
  <c r="O40" i="72" s="1"/>
  <c r="B40" i="72"/>
  <c r="N39" i="72"/>
  <c r="M39" i="72"/>
  <c r="O39" i="72" s="1"/>
  <c r="B39" i="72"/>
  <c r="N38" i="72"/>
  <c r="M38" i="72"/>
  <c r="O38" i="72" s="1"/>
  <c r="B38" i="72"/>
  <c r="N37" i="72"/>
  <c r="M37" i="72"/>
  <c r="O37" i="72" s="1"/>
  <c r="B37" i="72"/>
  <c r="N36" i="72"/>
  <c r="M36" i="72"/>
  <c r="O36" i="72" s="1"/>
  <c r="B36" i="72"/>
  <c r="N35" i="72"/>
  <c r="M35" i="72"/>
  <c r="O35" i="72" s="1"/>
  <c r="B35" i="72"/>
  <c r="N34" i="72"/>
  <c r="M34" i="72"/>
  <c r="O34" i="72" s="1"/>
  <c r="B34" i="72"/>
  <c r="N33" i="72"/>
  <c r="M33" i="72"/>
  <c r="O33" i="72" s="1"/>
  <c r="B33" i="72"/>
  <c r="N32" i="72"/>
  <c r="M32" i="72"/>
  <c r="O32" i="72" s="1"/>
  <c r="B32" i="72"/>
  <c r="N31" i="72"/>
  <c r="M31" i="72"/>
  <c r="O31" i="72" s="1"/>
  <c r="B31" i="72"/>
  <c r="N30" i="72"/>
  <c r="M30" i="72"/>
  <c r="O30" i="72" s="1"/>
  <c r="B30" i="72"/>
  <c r="N29" i="72"/>
  <c r="M29" i="72"/>
  <c r="O29" i="72" s="1"/>
  <c r="B29" i="72"/>
  <c r="N28" i="72"/>
  <c r="M28" i="72"/>
  <c r="O28" i="72" s="1"/>
  <c r="B28" i="72"/>
  <c r="N27" i="72"/>
  <c r="M27" i="72"/>
  <c r="O27" i="72" s="1"/>
  <c r="B27" i="72"/>
  <c r="B26" i="72"/>
  <c r="N25" i="72"/>
  <c r="M25" i="72"/>
  <c r="O25" i="72" s="1"/>
  <c r="B25" i="72"/>
  <c r="N24" i="72"/>
  <c r="M24" i="72"/>
  <c r="O24" i="72" s="1"/>
  <c r="B24" i="72"/>
  <c r="N23" i="72"/>
  <c r="O23" i="72"/>
  <c r="B23" i="72"/>
  <c r="N22" i="72"/>
  <c r="M22" i="72"/>
  <c r="O22" i="72" s="1"/>
  <c r="B22" i="72"/>
  <c r="N21" i="72"/>
  <c r="M21" i="72"/>
  <c r="O21" i="72" s="1"/>
  <c r="B21" i="72"/>
  <c r="B20" i="72"/>
  <c r="N19" i="72"/>
  <c r="M19" i="72"/>
  <c r="O19" i="72" s="1"/>
  <c r="B19" i="72"/>
  <c r="B18" i="72"/>
  <c r="N17" i="72"/>
  <c r="M17" i="72"/>
  <c r="O17" i="72" s="1"/>
  <c r="B17" i="72"/>
  <c r="N16" i="72"/>
  <c r="M16" i="72"/>
  <c r="O16" i="72" s="1"/>
  <c r="B16" i="72"/>
  <c r="N15" i="72"/>
  <c r="M15" i="72"/>
  <c r="O15" i="72" s="1"/>
  <c r="B15" i="72"/>
  <c r="B14" i="72"/>
  <c r="M13" i="72"/>
  <c r="O13" i="72" s="1"/>
  <c r="B13" i="72"/>
  <c r="B12" i="72"/>
  <c r="B11" i="72"/>
  <c r="A11" i="72"/>
  <c r="A12" i="72" s="1"/>
  <c r="A13" i="72" s="1"/>
  <c r="A14" i="72" s="1"/>
  <c r="A15" i="72" s="1"/>
  <c r="A16" i="72" s="1"/>
  <c r="A17" i="72" s="1"/>
  <c r="A18" i="72" s="1"/>
  <c r="A19" i="72" s="1"/>
  <c r="A20" i="72" s="1"/>
  <c r="A21" i="72" s="1"/>
  <c r="A22" i="72" s="1"/>
  <c r="A23" i="72" s="1"/>
  <c r="A24" i="72" s="1"/>
  <c r="A25" i="72" s="1"/>
  <c r="A26" i="72" s="1"/>
  <c r="A27" i="72" s="1"/>
  <c r="A28" i="72" s="1"/>
  <c r="A29" i="72" s="1"/>
  <c r="A30" i="72" s="1"/>
  <c r="A31" i="72" s="1"/>
  <c r="A32" i="72" s="1"/>
  <c r="A33" i="72" s="1"/>
  <c r="A34" i="72" s="1"/>
  <c r="A35" i="72" s="1"/>
  <c r="A36" i="72" s="1"/>
  <c r="A37" i="72" s="1"/>
  <c r="A38" i="72" s="1"/>
  <c r="A39" i="72" s="1"/>
  <c r="A40" i="72" s="1"/>
  <c r="A41" i="72" s="1"/>
  <c r="A42" i="72" s="1"/>
  <c r="A43" i="72" s="1"/>
  <c r="A44" i="72" s="1"/>
  <c r="A45" i="72" s="1"/>
  <c r="A46" i="72" s="1"/>
  <c r="A47" i="72" s="1"/>
  <c r="A48" i="72" s="1"/>
  <c r="A49" i="72" s="1"/>
  <c r="A50" i="72" s="1"/>
  <c r="A51" i="72" s="1"/>
  <c r="A52" i="72" s="1"/>
  <c r="A53" i="72" s="1"/>
  <c r="A54" i="72" s="1"/>
  <c r="A55" i="72" s="1"/>
  <c r="A56" i="72" s="1"/>
  <c r="A57" i="72" s="1"/>
  <c r="A58" i="72" s="1"/>
  <c r="A59" i="72" s="1"/>
  <c r="A60" i="72" s="1"/>
  <c r="A61" i="72" s="1"/>
  <c r="A62" i="72" s="1"/>
  <c r="A63" i="72" s="1"/>
  <c r="A64" i="72" s="1"/>
  <c r="A65" i="72" s="1"/>
  <c r="A66" i="72" s="1"/>
  <c r="A67" i="72" s="1"/>
  <c r="A68" i="72" s="1"/>
  <c r="A69" i="72" s="1"/>
  <c r="A70" i="72" s="1"/>
  <c r="A71" i="72" s="1"/>
  <c r="A72" i="72" s="1"/>
  <c r="A73" i="72" s="1"/>
  <c r="A74" i="72" s="1"/>
  <c r="A75" i="72" s="1"/>
  <c r="A76" i="72" s="1"/>
  <c r="A77" i="72" s="1"/>
  <c r="A78" i="72" s="1"/>
  <c r="B10" i="72"/>
  <c r="B9" i="72"/>
  <c r="A9" i="72"/>
  <c r="N8" i="72"/>
  <c r="B8" i="72"/>
  <c r="P31" i="74"/>
  <c r="M31" i="74"/>
  <c r="L31" i="74"/>
  <c r="L2" i="74"/>
  <c r="O12" i="68"/>
  <c r="B12" i="68"/>
  <c r="O11" i="68"/>
  <c r="B11" i="68"/>
  <c r="O10" i="68"/>
  <c r="B10" i="68"/>
  <c r="O9" i="68"/>
  <c r="B9" i="68"/>
  <c r="A9" i="68"/>
  <c r="A10" i="68" s="1"/>
  <c r="A11" i="68" s="1"/>
  <c r="A12" i="68" s="1"/>
  <c r="O8" i="68"/>
  <c r="B8" i="68"/>
  <c r="M55" i="20"/>
  <c r="L55" i="20"/>
  <c r="N55" i="20" s="1"/>
  <c r="B55" i="20"/>
  <c r="M54" i="20"/>
  <c r="L54" i="20"/>
  <c r="N54" i="20" s="1"/>
  <c r="B54" i="20"/>
  <c r="M53" i="20"/>
  <c r="L53" i="20"/>
  <c r="N53" i="20" s="1"/>
  <c r="B53" i="20"/>
  <c r="M52" i="20"/>
  <c r="L52" i="20"/>
  <c r="N52" i="20" s="1"/>
  <c r="B52" i="20"/>
  <c r="M51" i="20"/>
  <c r="L51" i="20"/>
  <c r="N51" i="20" s="1"/>
  <c r="B51" i="20"/>
  <c r="M50" i="20"/>
  <c r="L50" i="20"/>
  <c r="N50" i="20" s="1"/>
  <c r="B50" i="20"/>
  <c r="M49" i="20"/>
  <c r="L49" i="20"/>
  <c r="N49" i="20" s="1"/>
  <c r="B49" i="20"/>
  <c r="M48" i="20"/>
  <c r="L48" i="20"/>
  <c r="N48" i="20" s="1"/>
  <c r="B48" i="20"/>
  <c r="M47" i="20"/>
  <c r="L47" i="20"/>
  <c r="N47" i="20" s="1"/>
  <c r="B47" i="20"/>
  <c r="M46" i="20"/>
  <c r="L46" i="20"/>
  <c r="N46" i="20" s="1"/>
  <c r="B46" i="20"/>
  <c r="B45" i="20"/>
  <c r="B44" i="20"/>
  <c r="B43" i="20"/>
  <c r="B42" i="20"/>
  <c r="B41" i="20"/>
  <c r="B40" i="20"/>
  <c r="B39" i="20"/>
  <c r="B38" i="20"/>
  <c r="B37" i="20"/>
  <c r="B36" i="20"/>
  <c r="B35" i="20"/>
  <c r="B34" i="20"/>
  <c r="B33" i="20"/>
  <c r="B32" i="20"/>
  <c r="B31" i="20"/>
  <c r="N30" i="20"/>
  <c r="B30" i="20"/>
  <c r="B29" i="20"/>
  <c r="B28" i="20"/>
  <c r="B27" i="20"/>
  <c r="B26" i="20"/>
  <c r="B25" i="20"/>
  <c r="B24" i="20"/>
  <c r="B23" i="20"/>
  <c r="B22" i="20"/>
  <c r="B21" i="20"/>
  <c r="B20" i="20"/>
  <c r="B19" i="20"/>
  <c r="B18" i="20"/>
  <c r="B17" i="20"/>
  <c r="B16" i="20"/>
  <c r="B15" i="20"/>
  <c r="B14" i="20"/>
  <c r="B13" i="20"/>
  <c r="B12" i="20"/>
  <c r="B11" i="20"/>
  <c r="B10" i="20"/>
  <c r="B9" i="20"/>
  <c r="B8" i="20"/>
  <c r="A8" i="20"/>
  <c r="A9" i="20" s="1"/>
  <c r="A10" i="20" s="1"/>
  <c r="A11" i="20" s="1"/>
  <c r="A12" i="20" s="1"/>
  <c r="A13" i="20" s="1"/>
  <c r="A14" i="20" s="1"/>
  <c r="A15" i="20" s="1"/>
  <c r="A16" i="20" s="1"/>
  <c r="A17" i="20" s="1"/>
  <c r="A18" i="20" s="1"/>
  <c r="A19" i="20" s="1"/>
  <c r="A20" i="20" s="1"/>
  <c r="A21" i="20" s="1"/>
  <c r="A22" i="20" s="1"/>
  <c r="A23" i="20" s="1"/>
  <c r="A24" i="20" s="1"/>
  <c r="A25" i="20" s="1"/>
  <c r="A26" i="20" s="1"/>
  <c r="A27" i="20" s="1"/>
  <c r="A28" i="20" s="1"/>
  <c r="A29" i="20" s="1"/>
  <c r="A30" i="20" s="1"/>
  <c r="A31" i="20" s="1"/>
  <c r="A32" i="20" s="1"/>
  <c r="A33" i="20" s="1"/>
  <c r="A34" i="20" s="1"/>
  <c r="A35" i="20" s="1"/>
  <c r="A36" i="20" s="1"/>
  <c r="A37" i="20" s="1"/>
  <c r="A38" i="20" s="1"/>
  <c r="A39" i="20" s="1"/>
  <c r="A40" i="20" s="1"/>
  <c r="A41" i="20" s="1"/>
  <c r="A42" i="20" s="1"/>
  <c r="A43" i="20" s="1"/>
  <c r="A44" i="20" s="1"/>
  <c r="A45" i="20" s="1"/>
  <c r="A46" i="20" s="1"/>
  <c r="A47" i="20" s="1"/>
  <c r="A48" i="20" s="1"/>
  <c r="A49" i="20" s="1"/>
  <c r="A50" i="20" s="1"/>
  <c r="A51" i="20" s="1"/>
  <c r="A52" i="20" s="1"/>
  <c r="A53" i="20" s="1"/>
  <c r="A54" i="20" s="1"/>
  <c r="A55" i="20" s="1"/>
  <c r="O19" i="13"/>
  <c r="B17" i="13"/>
  <c r="B16" i="13"/>
  <c r="B15" i="13"/>
  <c r="B14" i="13"/>
  <c r="B13" i="13"/>
  <c r="B12" i="13"/>
  <c r="B11" i="13"/>
  <c r="B10" i="13"/>
  <c r="B9" i="13"/>
  <c r="B8" i="13"/>
  <c r="A8" i="13"/>
  <c r="A9" i="13" s="1"/>
  <c r="A10" i="13" s="1"/>
  <c r="A11" i="13" s="1"/>
  <c r="A12" i="13" s="1"/>
  <c r="A13" i="13" s="1"/>
  <c r="A14" i="13" s="1"/>
  <c r="A15" i="13" s="1"/>
  <c r="A16" i="13" s="1"/>
  <c r="A17" i="13" s="1"/>
  <c r="B47" i="9"/>
  <c r="B46" i="9"/>
  <c r="B45" i="9"/>
  <c r="B44" i="9"/>
  <c r="B43" i="9"/>
  <c r="B42" i="9"/>
  <c r="B41" i="9"/>
  <c r="B40" i="9"/>
  <c r="B39" i="9"/>
  <c r="B38" i="9"/>
  <c r="B37" i="9"/>
  <c r="B36" i="9"/>
  <c r="B35" i="9"/>
  <c r="B34" i="9"/>
  <c r="B33" i="9"/>
  <c r="B32" i="9"/>
  <c r="A32" i="9"/>
  <c r="A33" i="9" s="1"/>
  <c r="A34" i="9" s="1"/>
  <c r="A35" i="9" s="1"/>
  <c r="A36" i="9" s="1"/>
  <c r="A37" i="9" s="1"/>
  <c r="A38" i="9" s="1"/>
  <c r="A39" i="9" s="1"/>
  <c r="A40" i="9" s="1"/>
  <c r="A41" i="9" s="1"/>
  <c r="A42" i="9" s="1"/>
  <c r="A43" i="9" s="1"/>
  <c r="A44" i="9" s="1"/>
  <c r="A45" i="9" s="1"/>
  <c r="A46" i="9" s="1"/>
  <c r="A47" i="9" s="1"/>
  <c r="M13" i="37"/>
  <c r="B11" i="37"/>
  <c r="B10" i="37"/>
  <c r="B9" i="37"/>
  <c r="A9" i="37"/>
  <c r="A10" i="37" s="1"/>
  <c r="A11" i="37" s="1"/>
  <c r="B8" i="37"/>
  <c r="O14" i="42"/>
  <c r="O13" i="42"/>
  <c r="O12" i="42"/>
  <c r="O11" i="42"/>
  <c r="O10" i="42"/>
  <c r="O9" i="42"/>
  <c r="B9" i="42"/>
  <c r="A9" i="42"/>
  <c r="A10" i="42" s="1"/>
  <c r="A11" i="42" s="1"/>
  <c r="A12" i="42" s="1"/>
  <c r="A13" i="42" s="1"/>
  <c r="A14" i="42" s="1"/>
  <c r="A15" i="42" s="1"/>
  <c r="O8" i="42"/>
  <c r="B8" i="42"/>
  <c r="J17" i="51"/>
  <c r="K17" i="51" s="1"/>
  <c r="J16" i="51"/>
  <c r="K16" i="51" s="1"/>
  <c r="J14" i="51"/>
  <c r="K14" i="51" s="1"/>
  <c r="J12" i="51"/>
  <c r="K12" i="51" s="1"/>
  <c r="J11" i="51"/>
  <c r="K11" i="51" s="1"/>
  <c r="J10" i="51"/>
  <c r="K10" i="51" s="1"/>
  <c r="F10" i="51"/>
  <c r="F11" i="51" s="1"/>
  <c r="F12" i="51" s="1"/>
  <c r="F13" i="51" s="1"/>
  <c r="F14" i="51" s="1"/>
  <c r="F15" i="51" s="1"/>
  <c r="F16" i="51" s="1"/>
  <c r="F17" i="51" s="1"/>
  <c r="F18" i="51" s="1"/>
  <c r="F19" i="51" s="1"/>
  <c r="F20" i="51" s="1"/>
  <c r="F21" i="51" s="1"/>
  <c r="F22" i="51" s="1"/>
  <c r="F23" i="51" s="1"/>
  <c r="F24" i="51" s="1"/>
  <c r="F25" i="51" s="1"/>
  <c r="F26" i="51" s="1"/>
  <c r="F27" i="51" s="1"/>
  <c r="F28" i="51" s="1"/>
  <c r="F29" i="51" s="1"/>
  <c r="F30" i="51" s="1"/>
  <c r="F31" i="51" s="1"/>
  <c r="F32" i="51" s="1"/>
  <c r="F33" i="51" s="1"/>
  <c r="F34" i="51" s="1"/>
  <c r="F35" i="51" s="1"/>
  <c r="F36" i="51" s="1"/>
  <c r="F37" i="51" s="1"/>
  <c r="J9" i="51"/>
  <c r="K9" i="51" s="1"/>
  <c r="J8" i="51"/>
  <c r="K8" i="51" s="1"/>
  <c r="F8" i="51"/>
  <c r="F9" i="51" s="1"/>
  <c r="D8" i="51"/>
  <c r="D9" i="51" s="1"/>
  <c r="D10" i="51" s="1"/>
  <c r="D11" i="51" s="1"/>
  <c r="D12" i="51" s="1"/>
  <c r="D13" i="51" s="1"/>
  <c r="D14" i="51" s="1"/>
  <c r="D15" i="51" s="1"/>
  <c r="D16" i="51" s="1"/>
  <c r="D17" i="51" s="1"/>
  <c r="D18" i="51" s="1"/>
  <c r="D19" i="51" s="1"/>
  <c r="D20" i="51" s="1"/>
  <c r="D21" i="51" s="1"/>
  <c r="D22" i="51" s="1"/>
  <c r="D23" i="51" s="1"/>
  <c r="D24" i="51" s="1"/>
  <c r="D25" i="51" s="1"/>
  <c r="D26" i="51" s="1"/>
  <c r="D27" i="51" s="1"/>
  <c r="D28" i="51" s="1"/>
  <c r="D29" i="51" s="1"/>
  <c r="D30" i="51" s="1"/>
  <c r="D31" i="51" s="1"/>
  <c r="D32" i="51" s="1"/>
  <c r="D33" i="51" s="1"/>
  <c r="D34" i="51" s="1"/>
  <c r="D35" i="51" s="1"/>
  <c r="D36" i="51" s="1"/>
  <c r="D37" i="51" s="1"/>
  <c r="A8" i="51"/>
  <c r="A9" i="51" s="1"/>
  <c r="A10" i="51" s="1"/>
  <c r="A11" i="51" s="1"/>
  <c r="A12" i="51" s="1"/>
  <c r="A13" i="51" s="1"/>
  <c r="A14" i="51" s="1"/>
  <c r="A15" i="51" s="1"/>
  <c r="A16" i="51" s="1"/>
  <c r="A17" i="51" s="1"/>
  <c r="A18" i="51" s="1"/>
  <c r="A19" i="51" s="1"/>
  <c r="A20" i="51" s="1"/>
  <c r="A21" i="51" s="1"/>
  <c r="A22" i="51" s="1"/>
  <c r="A23" i="51" s="1"/>
  <c r="A24" i="51" s="1"/>
  <c r="A25" i="51" s="1"/>
  <c r="A26" i="51" s="1"/>
  <c r="A27" i="51" s="1"/>
  <c r="A28" i="51" s="1"/>
  <c r="A29" i="51" s="1"/>
  <c r="A30" i="51" s="1"/>
  <c r="A31" i="51" s="1"/>
  <c r="A32" i="51" s="1"/>
  <c r="A33" i="51" s="1"/>
  <c r="A34" i="51" s="1"/>
  <c r="A35" i="51" s="1"/>
  <c r="A36" i="51" s="1"/>
  <c r="A37" i="51" s="1"/>
  <c r="J7" i="51"/>
  <c r="K7" i="51" s="1"/>
  <c r="J34" i="21"/>
  <c r="K34" i="21" s="1"/>
  <c r="J33" i="21"/>
  <c r="K33" i="21" s="1"/>
  <c r="J32" i="21"/>
  <c r="K32" i="21" s="1"/>
  <c r="J31" i="21"/>
  <c r="K31" i="21" s="1"/>
  <c r="J30" i="21"/>
  <c r="K30" i="21" s="1"/>
  <c r="J29" i="21"/>
  <c r="K29" i="21" s="1"/>
  <c r="J28" i="21"/>
  <c r="K28" i="21" s="1"/>
  <c r="J27" i="21"/>
  <c r="K27" i="21" s="1"/>
  <c r="J26" i="21"/>
  <c r="K26" i="21" s="1"/>
  <c r="J25" i="21"/>
  <c r="K25" i="21" s="1"/>
  <c r="J24" i="21"/>
  <c r="K24" i="21" s="1"/>
  <c r="J23" i="21"/>
  <c r="K23" i="21" s="1"/>
  <c r="J22" i="21"/>
  <c r="K22" i="21" s="1"/>
  <c r="J21" i="21"/>
  <c r="K21" i="21" s="1"/>
  <c r="J20" i="21"/>
  <c r="K20" i="21" s="1"/>
  <c r="J19" i="21"/>
  <c r="K19" i="21" s="1"/>
  <c r="J18" i="21"/>
  <c r="K18" i="21" s="1"/>
  <c r="J17" i="21"/>
  <c r="K17" i="21" s="1"/>
  <c r="J16" i="21"/>
  <c r="K16" i="21" s="1"/>
  <c r="J15" i="21"/>
  <c r="K15" i="21" s="1"/>
  <c r="J14" i="21"/>
  <c r="K14" i="21" s="1"/>
  <c r="J13" i="21"/>
  <c r="K13" i="21" s="1"/>
  <c r="J12" i="21"/>
  <c r="K12" i="21" s="1"/>
  <c r="J11" i="21"/>
  <c r="K11" i="21" s="1"/>
  <c r="J10" i="21"/>
  <c r="K10" i="21" s="1"/>
  <c r="J9" i="21"/>
  <c r="K9" i="21" s="1"/>
  <c r="J8" i="21"/>
  <c r="K8" i="21" s="1"/>
  <c r="F8" i="21"/>
  <c r="F9" i="21" s="1"/>
  <c r="F10" i="21" s="1"/>
  <c r="F11" i="21" s="1"/>
  <c r="F12" i="21" s="1"/>
  <c r="F13" i="21" s="1"/>
  <c r="F14" i="21" s="1"/>
  <c r="F15" i="21" s="1"/>
  <c r="F16" i="21" s="1"/>
  <c r="F17" i="21" s="1"/>
  <c r="F18" i="21" s="1"/>
  <c r="F19" i="21" s="1"/>
  <c r="F20" i="21" s="1"/>
  <c r="F21" i="21" s="1"/>
  <c r="F22" i="21" s="1"/>
  <c r="F23" i="21" s="1"/>
  <c r="F24" i="21" s="1"/>
  <c r="F25" i="21" s="1"/>
  <c r="F26" i="21" s="1"/>
  <c r="F27" i="21" s="1"/>
  <c r="F28" i="21" s="1"/>
  <c r="F29" i="21" s="1"/>
  <c r="F30" i="21" s="1"/>
  <c r="F31" i="21" s="1"/>
  <c r="F32" i="21" s="1"/>
  <c r="F33" i="21" s="1"/>
  <c r="F34" i="21" s="1"/>
  <c r="A8" i="21"/>
  <c r="A9" i="21" s="1"/>
  <c r="A10" i="21" s="1"/>
  <c r="A11" i="21" s="1"/>
  <c r="A12" i="21" s="1"/>
  <c r="A13" i="21" s="1"/>
  <c r="A14" i="21" s="1"/>
  <c r="A15" i="21" s="1"/>
  <c r="A16" i="21" s="1"/>
  <c r="A17" i="21" s="1"/>
  <c r="A18" i="21" s="1"/>
  <c r="A19" i="21" s="1"/>
  <c r="A20" i="21" s="1"/>
  <c r="A21" i="21" s="1"/>
  <c r="A22" i="21" s="1"/>
  <c r="A23" i="21" s="1"/>
  <c r="A24" i="21" s="1"/>
  <c r="A25" i="21" s="1"/>
  <c r="A26" i="21" s="1"/>
  <c r="A27" i="21" s="1"/>
  <c r="A28" i="21" s="1"/>
  <c r="A29" i="21" s="1"/>
  <c r="A30" i="21" s="1"/>
  <c r="A31" i="21" s="1"/>
  <c r="A32" i="21" s="1"/>
  <c r="A33" i="21" s="1"/>
  <c r="A34" i="21" s="1"/>
  <c r="J7" i="21"/>
  <c r="K7" i="21" s="1"/>
  <c r="A8" i="71"/>
  <c r="A9" i="71" s="1"/>
  <c r="A10" i="71" s="1"/>
  <c r="A11" i="71" s="1"/>
  <c r="A12" i="71" s="1"/>
  <c r="A13" i="71" s="1"/>
  <c r="A14" i="71" s="1"/>
  <c r="A15" i="71" s="1"/>
  <c r="A16" i="71" s="1"/>
  <c r="A17" i="71" s="1"/>
  <c r="A18" i="71" s="1"/>
  <c r="A19" i="71" s="1"/>
  <c r="A20" i="71" s="1"/>
  <c r="A21" i="71" s="1"/>
  <c r="A22" i="71" s="1"/>
  <c r="A23" i="71" s="1"/>
  <c r="A24" i="71" s="1"/>
  <c r="A25" i="71" s="1"/>
  <c r="A26" i="71" s="1"/>
  <c r="A27" i="71" s="1"/>
  <c r="A28" i="71" s="1"/>
  <c r="A29" i="71" s="1"/>
  <c r="A30" i="71" s="1"/>
  <c r="A31" i="71" s="1"/>
  <c r="A32" i="71" s="1"/>
  <c r="A33" i="71" s="1"/>
  <c r="A34" i="71" s="1"/>
  <c r="A35" i="71" s="1"/>
  <c r="A36" i="71" s="1"/>
  <c r="A37" i="71" s="1"/>
  <c r="J7" i="71"/>
  <c r="J39" i="71" s="1"/>
  <c r="O34" i="49"/>
  <c r="O33" i="49"/>
  <c r="O32" i="49"/>
  <c r="O31" i="49"/>
  <c r="O30" i="49"/>
  <c r="O29" i="49"/>
  <c r="O28" i="49"/>
  <c r="O27" i="49"/>
  <c r="O26" i="49"/>
  <c r="O25" i="49"/>
  <c r="O23" i="49"/>
  <c r="O22" i="49"/>
  <c r="O21" i="49"/>
  <c r="O20" i="49"/>
  <c r="O19" i="49"/>
  <c r="O18" i="49"/>
  <c r="O17" i="49"/>
  <c r="O16" i="49"/>
  <c r="O15" i="49"/>
  <c r="O14" i="49"/>
  <c r="O13" i="49"/>
  <c r="O12" i="49"/>
  <c r="O11" i="49"/>
  <c r="O10" i="49"/>
  <c r="F10" i="49"/>
  <c r="F11" i="49" s="1"/>
  <c r="F12" i="49" s="1"/>
  <c r="F13" i="49" s="1"/>
  <c r="F14" i="49" s="1"/>
  <c r="F15" i="49" s="1"/>
  <c r="F16" i="49" s="1"/>
  <c r="F17" i="49" s="1"/>
  <c r="F18" i="49" s="1"/>
  <c r="F19" i="49" s="1"/>
  <c r="F20" i="49" s="1"/>
  <c r="F21" i="49" s="1"/>
  <c r="F22" i="49" s="1"/>
  <c r="F23" i="49" s="1"/>
  <c r="F24" i="49" s="1"/>
  <c r="F25" i="49" s="1"/>
  <c r="F26" i="49" s="1"/>
  <c r="F27" i="49" s="1"/>
  <c r="F28" i="49" s="1"/>
  <c r="F29" i="49" s="1"/>
  <c r="F30" i="49" s="1"/>
  <c r="F31" i="49" s="1"/>
  <c r="F32" i="49" s="1"/>
  <c r="F33" i="49" s="1"/>
  <c r="F34" i="49" s="1"/>
  <c r="O9" i="49"/>
  <c r="O8" i="49"/>
  <c r="D8" i="49"/>
  <c r="D9" i="49" s="1"/>
  <c r="D10" i="49" s="1"/>
  <c r="D11" i="49" s="1"/>
  <c r="D12" i="49" s="1"/>
  <c r="D13" i="49" s="1"/>
  <c r="D14" i="49" s="1"/>
  <c r="D15" i="49" s="1"/>
  <c r="D16" i="49" s="1"/>
  <c r="D17" i="49" s="1"/>
  <c r="D18" i="49" s="1"/>
  <c r="D19" i="49" s="1"/>
  <c r="D20" i="49" s="1"/>
  <c r="D21" i="49" s="1"/>
  <c r="D22" i="49" s="1"/>
  <c r="D23" i="49" s="1"/>
  <c r="D24" i="49" s="1"/>
  <c r="D25" i="49" s="1"/>
  <c r="D26" i="49" s="1"/>
  <c r="D27" i="49" s="1"/>
  <c r="D28" i="49" s="1"/>
  <c r="D31" i="49" s="1"/>
  <c r="D32" i="49" s="1"/>
  <c r="D33" i="49" s="1"/>
  <c r="D34" i="49" s="1"/>
  <c r="A8" i="49"/>
  <c r="A9" i="49" s="1"/>
  <c r="A10" i="49" s="1"/>
  <c r="A11" i="49" s="1"/>
  <c r="A12" i="49" s="1"/>
  <c r="A13" i="49" s="1"/>
  <c r="A14" i="49" s="1"/>
  <c r="A15" i="49" s="1"/>
  <c r="A16" i="49" s="1"/>
  <c r="A17" i="49" s="1"/>
  <c r="A18" i="49" s="1"/>
  <c r="A19" i="49" s="1"/>
  <c r="A20" i="49" s="1"/>
  <c r="A21" i="49" s="1"/>
  <c r="A22" i="49" s="1"/>
  <c r="A23" i="49" s="1"/>
  <c r="A24" i="49" s="1"/>
  <c r="A25" i="49" s="1"/>
  <c r="A26" i="49" s="1"/>
  <c r="A27" i="49" s="1"/>
  <c r="A28" i="49" s="1"/>
  <c r="A29" i="49" s="1"/>
  <c r="A30" i="49" s="1"/>
  <c r="A31" i="49" s="1"/>
  <c r="A32" i="49" s="1"/>
  <c r="A33" i="49" s="1"/>
  <c r="A34" i="49" s="1"/>
  <c r="O7" i="49"/>
  <c r="J34" i="67"/>
  <c r="K34" i="67" s="1"/>
  <c r="J33" i="67"/>
  <c r="K33" i="67" s="1"/>
  <c r="J32" i="67"/>
  <c r="K32" i="67" s="1"/>
  <c r="J31" i="67"/>
  <c r="K31" i="67" s="1"/>
  <c r="J30" i="67"/>
  <c r="K30" i="67" s="1"/>
  <c r="J29" i="67"/>
  <c r="K29" i="67" s="1"/>
  <c r="J28" i="67"/>
  <c r="K28" i="67" s="1"/>
  <c r="J27" i="67"/>
  <c r="K27" i="67" s="1"/>
  <c r="J26" i="67"/>
  <c r="K26" i="67" s="1"/>
  <c r="J25" i="67"/>
  <c r="K25" i="67" s="1"/>
  <c r="J24" i="67"/>
  <c r="K24" i="67" s="1"/>
  <c r="J23" i="67"/>
  <c r="K23" i="67" s="1"/>
  <c r="J22" i="67"/>
  <c r="K22" i="67" s="1"/>
  <c r="J21" i="67"/>
  <c r="K21" i="67" s="1"/>
  <c r="J20" i="67"/>
  <c r="K20" i="67" s="1"/>
  <c r="J19" i="67"/>
  <c r="K19" i="67" s="1"/>
  <c r="J18" i="67"/>
  <c r="K18" i="67" s="1"/>
  <c r="J17" i="67"/>
  <c r="K17" i="67" s="1"/>
  <c r="J16" i="67"/>
  <c r="K16" i="67" s="1"/>
  <c r="J15" i="67"/>
  <c r="K15" i="67" s="1"/>
  <c r="J14" i="67"/>
  <c r="K14" i="67" s="1"/>
  <c r="J13" i="67"/>
  <c r="K13" i="67" s="1"/>
  <c r="J12" i="67"/>
  <c r="K12" i="67" s="1"/>
  <c r="J11" i="67"/>
  <c r="K11" i="67" s="1"/>
  <c r="J10" i="67"/>
  <c r="K10" i="67" s="1"/>
  <c r="J9" i="67"/>
  <c r="K9" i="67" s="1"/>
  <c r="J8" i="67"/>
  <c r="K8" i="67" s="1"/>
  <c r="F8" i="67"/>
  <c r="F9" i="67" s="1"/>
  <c r="F10" i="67" s="1"/>
  <c r="F11" i="67" s="1"/>
  <c r="F12" i="67" s="1"/>
  <c r="F13" i="67" s="1"/>
  <c r="F14" i="67" s="1"/>
  <c r="F15" i="67" s="1"/>
  <c r="F16" i="67" s="1"/>
  <c r="F17" i="67" s="1"/>
  <c r="F18" i="67" s="1"/>
  <c r="F19" i="67" s="1"/>
  <c r="F20" i="67" s="1"/>
  <c r="F21" i="67" s="1"/>
  <c r="F22" i="67" s="1"/>
  <c r="F23" i="67" s="1"/>
  <c r="F24" i="67" s="1"/>
  <c r="F25" i="67" s="1"/>
  <c r="F26" i="67" s="1"/>
  <c r="F27" i="67" s="1"/>
  <c r="F28" i="67" s="1"/>
  <c r="F29" i="67" s="1"/>
  <c r="F30" i="67" s="1"/>
  <c r="F31" i="67" s="1"/>
  <c r="F32" i="67" s="1"/>
  <c r="F33" i="67" s="1"/>
  <c r="F34" i="67" s="1"/>
  <c r="D8" i="67"/>
  <c r="D9" i="67" s="1"/>
  <c r="D10" i="67" s="1"/>
  <c r="D11" i="67" s="1"/>
  <c r="D12" i="67" s="1"/>
  <c r="D13" i="67" s="1"/>
  <c r="D14" i="67" s="1"/>
  <c r="D15" i="67" s="1"/>
  <c r="D16" i="67" s="1"/>
  <c r="D17" i="67" s="1"/>
  <c r="D18" i="67" s="1"/>
  <c r="D19" i="67" s="1"/>
  <c r="D20" i="67" s="1"/>
  <c r="D21" i="67" s="1"/>
  <c r="D22" i="67" s="1"/>
  <c r="D23" i="67" s="1"/>
  <c r="D24" i="67" s="1"/>
  <c r="D25" i="67" s="1"/>
  <c r="D26" i="67" s="1"/>
  <c r="D27" i="67" s="1"/>
  <c r="D28" i="67" s="1"/>
  <c r="D29" i="67" s="1"/>
  <c r="D30" i="67" s="1"/>
  <c r="D31" i="67" s="1"/>
  <c r="D32" i="67" s="1"/>
  <c r="D33" i="67" s="1"/>
  <c r="D34" i="67" s="1"/>
  <c r="A8" i="67"/>
  <c r="A9" i="67" s="1"/>
  <c r="A10" i="67" s="1"/>
  <c r="A11" i="67" s="1"/>
  <c r="A12" i="67" s="1"/>
  <c r="A13" i="67" s="1"/>
  <c r="A14" i="67" s="1"/>
  <c r="A15" i="67" s="1"/>
  <c r="A16" i="67" s="1"/>
  <c r="A17" i="67" s="1"/>
  <c r="A18" i="67" s="1"/>
  <c r="A19" i="67" s="1"/>
  <c r="A20" i="67" s="1"/>
  <c r="A21" i="67" s="1"/>
  <c r="A22" i="67" s="1"/>
  <c r="A23" i="67" s="1"/>
  <c r="A24" i="67" s="1"/>
  <c r="A25" i="67" s="1"/>
  <c r="A26" i="67" s="1"/>
  <c r="A27" i="67" s="1"/>
  <c r="A28" i="67" s="1"/>
  <c r="A29" i="67" s="1"/>
  <c r="A30" i="67" s="1"/>
  <c r="A31" i="67" s="1"/>
  <c r="A32" i="67" s="1"/>
  <c r="A33" i="67" s="1"/>
  <c r="A34" i="67" s="1"/>
  <c r="J7" i="67"/>
  <c r="K7" i="67" s="1"/>
  <c r="J35" i="66"/>
  <c r="K35" i="66" s="1"/>
  <c r="J34" i="66"/>
  <c r="K34" i="66" s="1"/>
  <c r="J33" i="66"/>
  <c r="K33" i="66" s="1"/>
  <c r="J32" i="66"/>
  <c r="K32" i="66" s="1"/>
  <c r="J31" i="66"/>
  <c r="K31" i="66" s="1"/>
  <c r="J30" i="66"/>
  <c r="K30" i="66" s="1"/>
  <c r="J29" i="66"/>
  <c r="K29" i="66" s="1"/>
  <c r="J28" i="66"/>
  <c r="K28" i="66" s="1"/>
  <c r="J27" i="66"/>
  <c r="K27" i="66" s="1"/>
  <c r="J26" i="66"/>
  <c r="K26" i="66" s="1"/>
  <c r="J25" i="66"/>
  <c r="K25" i="66" s="1"/>
  <c r="J24" i="66"/>
  <c r="K24" i="66" s="1"/>
  <c r="J23" i="66"/>
  <c r="K23" i="66" s="1"/>
  <c r="J22" i="66"/>
  <c r="K22" i="66" s="1"/>
  <c r="J21" i="66"/>
  <c r="K21" i="66" s="1"/>
  <c r="J20" i="66"/>
  <c r="K20" i="66" s="1"/>
  <c r="J19" i="66"/>
  <c r="K19" i="66" s="1"/>
  <c r="J18" i="66"/>
  <c r="K18" i="66" s="1"/>
  <c r="J17" i="66"/>
  <c r="K17" i="66" s="1"/>
  <c r="J16" i="66"/>
  <c r="K16" i="66" s="1"/>
  <c r="J15" i="66"/>
  <c r="K15" i="66" s="1"/>
  <c r="J14" i="66"/>
  <c r="K14" i="66" s="1"/>
  <c r="J13" i="66"/>
  <c r="K13" i="66" s="1"/>
  <c r="J12" i="66"/>
  <c r="K12" i="66" s="1"/>
  <c r="J11" i="66"/>
  <c r="K11" i="66" s="1"/>
  <c r="J10" i="66"/>
  <c r="K10" i="66" s="1"/>
  <c r="J9" i="66"/>
  <c r="K9" i="66" s="1"/>
  <c r="F9" i="66"/>
  <c r="F10" i="66" s="1"/>
  <c r="F11" i="66" s="1"/>
  <c r="F12" i="66" s="1"/>
  <c r="F13" i="66" s="1"/>
  <c r="F14" i="66" s="1"/>
  <c r="F15" i="66" s="1"/>
  <c r="F16" i="66" s="1"/>
  <c r="F17" i="66" s="1"/>
  <c r="F18" i="66" s="1"/>
  <c r="F19" i="66" s="1"/>
  <c r="F20" i="66" s="1"/>
  <c r="F21" i="66" s="1"/>
  <c r="F22" i="66" s="1"/>
  <c r="F23" i="66" s="1"/>
  <c r="F24" i="66" s="1"/>
  <c r="F25" i="66" s="1"/>
  <c r="F26" i="66" s="1"/>
  <c r="F27" i="66" s="1"/>
  <c r="F28" i="66" s="1"/>
  <c r="F29" i="66" s="1"/>
  <c r="F30" i="66" s="1"/>
  <c r="F31" i="66" s="1"/>
  <c r="F32" i="66" s="1"/>
  <c r="F33" i="66" s="1"/>
  <c r="F34" i="66" s="1"/>
  <c r="F35" i="66" s="1"/>
  <c r="D9" i="66"/>
  <c r="D10" i="66" s="1"/>
  <c r="D11" i="66" s="1"/>
  <c r="D12" i="66" s="1"/>
  <c r="D13" i="66" s="1"/>
  <c r="D14" i="66" s="1"/>
  <c r="D15" i="66" s="1"/>
  <c r="D16" i="66" s="1"/>
  <c r="D17" i="66" s="1"/>
  <c r="D18" i="66" s="1"/>
  <c r="D19" i="66" s="1"/>
  <c r="D20" i="66" s="1"/>
  <c r="D21" i="66" s="1"/>
  <c r="D22" i="66" s="1"/>
  <c r="D23" i="66" s="1"/>
  <c r="D24" i="66" s="1"/>
  <c r="D25" i="66" s="1"/>
  <c r="D26" i="66" s="1"/>
  <c r="D27" i="66" s="1"/>
  <c r="D28" i="66" s="1"/>
  <c r="D29" i="66" s="1"/>
  <c r="D30" i="66" s="1"/>
  <c r="D31" i="66" s="1"/>
  <c r="D32" i="66" s="1"/>
  <c r="D33" i="66" s="1"/>
  <c r="D34" i="66" s="1"/>
  <c r="D35" i="66" s="1"/>
  <c r="A9" i="66"/>
  <c r="A10" i="66" s="1"/>
  <c r="A11" i="66" s="1"/>
  <c r="A12" i="66" s="1"/>
  <c r="A13" i="66" s="1"/>
  <c r="A14" i="66" s="1"/>
  <c r="A15" i="66" s="1"/>
  <c r="A16" i="66" s="1"/>
  <c r="A17" i="66" s="1"/>
  <c r="A18" i="66" s="1"/>
  <c r="A19" i="66" s="1"/>
  <c r="A20" i="66" s="1"/>
  <c r="A21" i="66" s="1"/>
  <c r="A22" i="66" s="1"/>
  <c r="A23" i="66" s="1"/>
  <c r="A24" i="66" s="1"/>
  <c r="A25" i="66" s="1"/>
  <c r="A26" i="66" s="1"/>
  <c r="A27" i="66" s="1"/>
  <c r="A28" i="66" s="1"/>
  <c r="A29" i="66" s="1"/>
  <c r="A30" i="66" s="1"/>
  <c r="A31" i="66" s="1"/>
  <c r="A32" i="66" s="1"/>
  <c r="A33" i="66" s="1"/>
  <c r="A34" i="66" s="1"/>
  <c r="A35" i="66" s="1"/>
  <c r="J8" i="66"/>
  <c r="K8" i="66" s="1"/>
  <c r="J37" i="3"/>
  <c r="K37" i="3" s="1"/>
  <c r="J36" i="3"/>
  <c r="K36" i="3" s="1"/>
  <c r="J35" i="3"/>
  <c r="K35" i="3" s="1"/>
  <c r="J34" i="3"/>
  <c r="K34" i="3" s="1"/>
  <c r="J33" i="3"/>
  <c r="K33" i="3" s="1"/>
  <c r="J32" i="3"/>
  <c r="K32" i="3" s="1"/>
  <c r="J31" i="3"/>
  <c r="K31" i="3" s="1"/>
  <c r="J30" i="3"/>
  <c r="K30" i="3" s="1"/>
  <c r="J29" i="3"/>
  <c r="K29" i="3" s="1"/>
  <c r="J28" i="3"/>
  <c r="K28" i="3" s="1"/>
  <c r="J27" i="3"/>
  <c r="K27" i="3" s="1"/>
  <c r="J26" i="3"/>
  <c r="K26" i="3" s="1"/>
  <c r="J25" i="3"/>
  <c r="K25" i="3" s="1"/>
  <c r="J24" i="3"/>
  <c r="K24" i="3" s="1"/>
  <c r="J23" i="3"/>
  <c r="K23" i="3" s="1"/>
  <c r="J22" i="3"/>
  <c r="K22" i="3" s="1"/>
  <c r="J21" i="3"/>
  <c r="K21" i="3" s="1"/>
  <c r="J20" i="3"/>
  <c r="K20" i="3" s="1"/>
  <c r="J19" i="3"/>
  <c r="K19" i="3" s="1"/>
  <c r="J18" i="3"/>
  <c r="K18" i="3" s="1"/>
  <c r="J17" i="3"/>
  <c r="K17" i="3" s="1"/>
  <c r="J16" i="3"/>
  <c r="K16" i="3" s="1"/>
  <c r="J15" i="3"/>
  <c r="K15" i="3" s="1"/>
  <c r="J14" i="3"/>
  <c r="K14" i="3" s="1"/>
  <c r="J13" i="3"/>
  <c r="K13" i="3" s="1"/>
  <c r="J12" i="3"/>
  <c r="K12" i="3" s="1"/>
  <c r="J11" i="3"/>
  <c r="K11" i="3" s="1"/>
  <c r="J10" i="3"/>
  <c r="K10" i="3" s="1"/>
  <c r="J9" i="3"/>
  <c r="K9" i="3" s="1"/>
  <c r="J8" i="3"/>
  <c r="K8" i="3" s="1"/>
  <c r="A8" i="3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J7" i="3"/>
  <c r="L4" i="3"/>
  <c r="J37" i="36"/>
  <c r="K37" i="36" s="1"/>
  <c r="J36" i="36"/>
  <c r="K36" i="36" s="1"/>
  <c r="J35" i="36"/>
  <c r="K35" i="36" s="1"/>
  <c r="J34" i="36"/>
  <c r="K34" i="36" s="1"/>
  <c r="J33" i="36"/>
  <c r="K33" i="36" s="1"/>
  <c r="J32" i="36"/>
  <c r="K32" i="36" s="1"/>
  <c r="J31" i="36"/>
  <c r="K31" i="36" s="1"/>
  <c r="J30" i="36"/>
  <c r="K30" i="36" s="1"/>
  <c r="J29" i="36"/>
  <c r="K29" i="36" s="1"/>
  <c r="J28" i="36"/>
  <c r="K28" i="36" s="1"/>
  <c r="J27" i="36"/>
  <c r="K27" i="36" s="1"/>
  <c r="J26" i="36"/>
  <c r="K26" i="36" s="1"/>
  <c r="J25" i="36"/>
  <c r="K25" i="36" s="1"/>
  <c r="J24" i="36"/>
  <c r="K24" i="36" s="1"/>
  <c r="J23" i="36"/>
  <c r="K23" i="36" s="1"/>
  <c r="J22" i="36"/>
  <c r="K22" i="36" s="1"/>
  <c r="J21" i="36"/>
  <c r="K21" i="36" s="1"/>
  <c r="J20" i="36"/>
  <c r="K20" i="36" s="1"/>
  <c r="J19" i="36"/>
  <c r="K19" i="36" s="1"/>
  <c r="J18" i="36"/>
  <c r="K18" i="36" s="1"/>
  <c r="J17" i="36"/>
  <c r="K17" i="36" s="1"/>
  <c r="J16" i="36"/>
  <c r="K16" i="36" s="1"/>
  <c r="J15" i="36"/>
  <c r="K15" i="36" s="1"/>
  <c r="J14" i="36"/>
  <c r="K14" i="36" s="1"/>
  <c r="J13" i="36"/>
  <c r="K13" i="36" s="1"/>
  <c r="J12" i="36"/>
  <c r="K12" i="36" s="1"/>
  <c r="J11" i="36"/>
  <c r="K11" i="36" s="1"/>
  <c r="J10" i="36"/>
  <c r="K10" i="36" s="1"/>
  <c r="J9" i="36"/>
  <c r="K9" i="36" s="1"/>
  <c r="J8" i="36"/>
  <c r="K8" i="36" s="1"/>
  <c r="A8" i="36"/>
  <c r="A9" i="36" s="1"/>
  <c r="A10" i="36" s="1"/>
  <c r="A11" i="36" s="1"/>
  <c r="A12" i="36" s="1"/>
  <c r="A13" i="36" s="1"/>
  <c r="A14" i="36" s="1"/>
  <c r="A15" i="36" s="1"/>
  <c r="A16" i="36" s="1"/>
  <c r="A17" i="36" s="1"/>
  <c r="A18" i="36" s="1"/>
  <c r="A19" i="36" s="1"/>
  <c r="A20" i="36" s="1"/>
  <c r="A21" i="36" s="1"/>
  <c r="A22" i="36" s="1"/>
  <c r="A23" i="36" s="1"/>
  <c r="A24" i="36" s="1"/>
  <c r="A25" i="36" s="1"/>
  <c r="A26" i="36" s="1"/>
  <c r="A27" i="36" s="1"/>
  <c r="A28" i="36" s="1"/>
  <c r="A29" i="36" s="1"/>
  <c r="A30" i="36" s="1"/>
  <c r="A31" i="36" s="1"/>
  <c r="A32" i="36" s="1"/>
  <c r="A33" i="36" s="1"/>
  <c r="A34" i="36" s="1"/>
  <c r="A35" i="36" s="1"/>
  <c r="A36" i="36" s="1"/>
  <c r="A37" i="36" s="1"/>
  <c r="J7" i="36"/>
  <c r="J34" i="8"/>
  <c r="K34" i="8" s="1"/>
  <c r="J33" i="8"/>
  <c r="K33" i="8" s="1"/>
  <c r="J32" i="8"/>
  <c r="K32" i="8" s="1"/>
  <c r="J30" i="8"/>
  <c r="K30" i="8" s="1"/>
  <c r="J29" i="8"/>
  <c r="K29" i="8" s="1"/>
  <c r="J28" i="8"/>
  <c r="K28" i="8" s="1"/>
  <c r="J27" i="8"/>
  <c r="K27" i="8" s="1"/>
  <c r="J26" i="8"/>
  <c r="K26" i="8" s="1"/>
  <c r="J25" i="8"/>
  <c r="K25" i="8" s="1"/>
  <c r="J23" i="8"/>
  <c r="K23" i="8" s="1"/>
  <c r="J20" i="8"/>
  <c r="K20" i="8" s="1"/>
  <c r="J19" i="8"/>
  <c r="K19" i="8" s="1"/>
  <c r="J18" i="8"/>
  <c r="K18" i="8" s="1"/>
  <c r="J17" i="8"/>
  <c r="K17" i="8" s="1"/>
  <c r="J16" i="8"/>
  <c r="K16" i="8" s="1"/>
  <c r="J15" i="8"/>
  <c r="K15" i="8" s="1"/>
  <c r="J14" i="8"/>
  <c r="K14" i="8" s="1"/>
  <c r="J13" i="8"/>
  <c r="K13" i="8" s="1"/>
  <c r="J12" i="8"/>
  <c r="K12" i="8" s="1"/>
  <c r="J11" i="8"/>
  <c r="K11" i="8" s="1"/>
  <c r="J9" i="8"/>
  <c r="K9" i="8" s="1"/>
  <c r="J8" i="8"/>
  <c r="K8" i="8" s="1"/>
  <c r="A8" i="8"/>
  <c r="A9" i="8" s="1"/>
  <c r="A10" i="8" s="1"/>
  <c r="A11" i="8" s="1"/>
  <c r="A12" i="8" s="1"/>
  <c r="A13" i="8" s="1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34" i="8" s="1"/>
  <c r="J7" i="8"/>
  <c r="K7" i="8" s="1"/>
  <c r="J37" i="69"/>
  <c r="K37" i="69" s="1"/>
  <c r="L37" i="69" s="1"/>
  <c r="D37" i="69"/>
  <c r="J36" i="69"/>
  <c r="K36" i="69" s="1"/>
  <c r="L36" i="69" s="1"/>
  <c r="D36" i="69"/>
  <c r="J35" i="69"/>
  <c r="K35" i="69" s="1"/>
  <c r="L35" i="69" s="1"/>
  <c r="D35" i="69"/>
  <c r="J34" i="69"/>
  <c r="K34" i="69" s="1"/>
  <c r="L34" i="69" s="1"/>
  <c r="D34" i="69"/>
  <c r="J33" i="69"/>
  <c r="K33" i="69" s="1"/>
  <c r="L33" i="69" s="1"/>
  <c r="D33" i="69"/>
  <c r="J32" i="69"/>
  <c r="K32" i="69" s="1"/>
  <c r="L32" i="69" s="1"/>
  <c r="D32" i="69"/>
  <c r="J31" i="69"/>
  <c r="K31" i="69" s="1"/>
  <c r="L31" i="69" s="1"/>
  <c r="D31" i="69"/>
  <c r="J30" i="69"/>
  <c r="K30" i="69" s="1"/>
  <c r="L30" i="69" s="1"/>
  <c r="D30" i="69"/>
  <c r="K29" i="69"/>
  <c r="L29" i="69" s="1"/>
  <c r="J29" i="69"/>
  <c r="D29" i="69"/>
  <c r="J28" i="69"/>
  <c r="K28" i="69" s="1"/>
  <c r="L28" i="69" s="1"/>
  <c r="D28" i="69"/>
  <c r="J27" i="69"/>
  <c r="K27" i="69" s="1"/>
  <c r="L27" i="69" s="1"/>
  <c r="D27" i="69"/>
  <c r="J26" i="69"/>
  <c r="K26" i="69" s="1"/>
  <c r="L26" i="69" s="1"/>
  <c r="D26" i="69"/>
  <c r="J25" i="69"/>
  <c r="K25" i="69" s="1"/>
  <c r="L25" i="69" s="1"/>
  <c r="D25" i="69"/>
  <c r="J24" i="69"/>
  <c r="K24" i="69" s="1"/>
  <c r="L24" i="69" s="1"/>
  <c r="D24" i="69"/>
  <c r="J23" i="69"/>
  <c r="K23" i="69" s="1"/>
  <c r="L23" i="69" s="1"/>
  <c r="D23" i="69"/>
  <c r="J22" i="69"/>
  <c r="K22" i="69" s="1"/>
  <c r="L22" i="69" s="1"/>
  <c r="D22" i="69"/>
  <c r="J21" i="69"/>
  <c r="K21" i="69" s="1"/>
  <c r="L21" i="69" s="1"/>
  <c r="D21" i="69"/>
  <c r="J20" i="69"/>
  <c r="K20" i="69" s="1"/>
  <c r="L20" i="69" s="1"/>
  <c r="J19" i="69"/>
  <c r="K19" i="69" s="1"/>
  <c r="L19" i="69" s="1"/>
  <c r="D19" i="69"/>
  <c r="J18" i="69"/>
  <c r="K18" i="69" s="1"/>
  <c r="L18" i="69" s="1"/>
  <c r="D18" i="69"/>
  <c r="J17" i="69"/>
  <c r="K17" i="69" s="1"/>
  <c r="L17" i="69" s="1"/>
  <c r="D17" i="69"/>
  <c r="J16" i="69"/>
  <c r="K16" i="69" s="1"/>
  <c r="L16" i="69" s="1"/>
  <c r="D16" i="69"/>
  <c r="J15" i="69"/>
  <c r="K15" i="69" s="1"/>
  <c r="L15" i="69" s="1"/>
  <c r="D15" i="69"/>
  <c r="J14" i="69"/>
  <c r="K14" i="69" s="1"/>
  <c r="L14" i="69" s="1"/>
  <c r="D14" i="69"/>
  <c r="J13" i="69"/>
  <c r="K13" i="69" s="1"/>
  <c r="L13" i="69" s="1"/>
  <c r="D13" i="69"/>
  <c r="J12" i="69"/>
  <c r="K12" i="69" s="1"/>
  <c r="L12" i="69" s="1"/>
  <c r="D12" i="69"/>
  <c r="J11" i="69"/>
  <c r="K11" i="69" s="1"/>
  <c r="L11" i="69" s="1"/>
  <c r="D11" i="69"/>
  <c r="J10" i="69"/>
  <c r="K10" i="69" s="1"/>
  <c r="L10" i="69" s="1"/>
  <c r="D10" i="69"/>
  <c r="J9" i="69"/>
  <c r="K9" i="69" s="1"/>
  <c r="L9" i="69" s="1"/>
  <c r="D9" i="69"/>
  <c r="K8" i="69"/>
  <c r="L8" i="69" s="1"/>
  <c r="J8" i="69"/>
  <c r="D8" i="69"/>
  <c r="A8" i="69"/>
  <c r="A9" i="69" s="1"/>
  <c r="A10" i="69" s="1"/>
  <c r="A11" i="69" s="1"/>
  <c r="A12" i="69" s="1"/>
  <c r="A13" i="69" s="1"/>
  <c r="A14" i="69" s="1"/>
  <c r="A15" i="69" s="1"/>
  <c r="A16" i="69" s="1"/>
  <c r="A17" i="69" s="1"/>
  <c r="A18" i="69" s="1"/>
  <c r="A19" i="69" s="1"/>
  <c r="A20" i="69" s="1"/>
  <c r="A21" i="69" s="1"/>
  <c r="A22" i="69" s="1"/>
  <c r="A23" i="69" s="1"/>
  <c r="A24" i="69" s="1"/>
  <c r="A25" i="69" s="1"/>
  <c r="A26" i="69" s="1"/>
  <c r="A27" i="69" s="1"/>
  <c r="A28" i="69" s="1"/>
  <c r="A29" i="69" s="1"/>
  <c r="A30" i="69" s="1"/>
  <c r="A31" i="69" s="1"/>
  <c r="A32" i="69" s="1"/>
  <c r="A33" i="69" s="1"/>
  <c r="A34" i="69" s="1"/>
  <c r="A35" i="69" s="1"/>
  <c r="A36" i="69" s="1"/>
  <c r="A37" i="69" s="1"/>
  <c r="J7" i="69"/>
  <c r="K7" i="69" s="1"/>
  <c r="L7" i="69" s="1"/>
  <c r="J37" i="73"/>
  <c r="K37" i="73" s="1"/>
  <c r="L37" i="73" s="1"/>
  <c r="D37" i="73"/>
  <c r="J36" i="73"/>
  <c r="K36" i="73" s="1"/>
  <c r="L36" i="73" s="1"/>
  <c r="D36" i="73"/>
  <c r="J35" i="73"/>
  <c r="K35" i="73" s="1"/>
  <c r="L35" i="73" s="1"/>
  <c r="D35" i="73"/>
  <c r="J34" i="73"/>
  <c r="K34" i="73" s="1"/>
  <c r="L34" i="73" s="1"/>
  <c r="D34" i="73"/>
  <c r="J33" i="73"/>
  <c r="K33" i="73" s="1"/>
  <c r="L33" i="73" s="1"/>
  <c r="D33" i="73"/>
  <c r="J32" i="73"/>
  <c r="K32" i="73" s="1"/>
  <c r="L32" i="73" s="1"/>
  <c r="D32" i="73"/>
  <c r="J31" i="73"/>
  <c r="K31" i="73" s="1"/>
  <c r="L31" i="73" s="1"/>
  <c r="D31" i="73"/>
  <c r="J30" i="73"/>
  <c r="K30" i="73" s="1"/>
  <c r="L30" i="73" s="1"/>
  <c r="D30" i="73"/>
  <c r="J29" i="73"/>
  <c r="K29" i="73" s="1"/>
  <c r="L29" i="73" s="1"/>
  <c r="D29" i="73"/>
  <c r="J28" i="73"/>
  <c r="K28" i="73" s="1"/>
  <c r="L28" i="73" s="1"/>
  <c r="D28" i="73"/>
  <c r="J27" i="73"/>
  <c r="K27" i="73" s="1"/>
  <c r="L27" i="73" s="1"/>
  <c r="D27" i="73"/>
  <c r="J26" i="73"/>
  <c r="K26" i="73" s="1"/>
  <c r="L26" i="73" s="1"/>
  <c r="D26" i="73"/>
  <c r="J25" i="73"/>
  <c r="K25" i="73" s="1"/>
  <c r="L25" i="73" s="1"/>
  <c r="D25" i="73"/>
  <c r="J24" i="73"/>
  <c r="K24" i="73" s="1"/>
  <c r="L24" i="73" s="1"/>
  <c r="D24" i="73"/>
  <c r="J23" i="73"/>
  <c r="K23" i="73" s="1"/>
  <c r="L23" i="73" s="1"/>
  <c r="D23" i="73"/>
  <c r="J22" i="73"/>
  <c r="K22" i="73" s="1"/>
  <c r="L22" i="73" s="1"/>
  <c r="D22" i="73"/>
  <c r="J21" i="73"/>
  <c r="K21" i="73" s="1"/>
  <c r="L21" i="73" s="1"/>
  <c r="D21" i="73"/>
  <c r="J20" i="73"/>
  <c r="K20" i="73" s="1"/>
  <c r="L20" i="73" s="1"/>
  <c r="D20" i="73"/>
  <c r="J19" i="73"/>
  <c r="K19" i="73" s="1"/>
  <c r="L19" i="73" s="1"/>
  <c r="D19" i="73"/>
  <c r="J18" i="73"/>
  <c r="K18" i="73" s="1"/>
  <c r="L18" i="73" s="1"/>
  <c r="D18" i="73"/>
  <c r="J17" i="73"/>
  <c r="K17" i="73" s="1"/>
  <c r="L17" i="73" s="1"/>
  <c r="D17" i="73"/>
  <c r="J16" i="73"/>
  <c r="K16" i="73" s="1"/>
  <c r="L16" i="73" s="1"/>
  <c r="D16" i="73"/>
  <c r="J15" i="73"/>
  <c r="K15" i="73" s="1"/>
  <c r="L15" i="73" s="1"/>
  <c r="D15" i="73"/>
  <c r="J14" i="73"/>
  <c r="K14" i="73" s="1"/>
  <c r="L14" i="73" s="1"/>
  <c r="D14" i="73"/>
  <c r="J13" i="73"/>
  <c r="K13" i="73" s="1"/>
  <c r="L13" i="73" s="1"/>
  <c r="D13" i="73"/>
  <c r="J12" i="73"/>
  <c r="K12" i="73" s="1"/>
  <c r="L12" i="73" s="1"/>
  <c r="D12" i="73"/>
  <c r="J11" i="73"/>
  <c r="K11" i="73" s="1"/>
  <c r="L11" i="73" s="1"/>
  <c r="D11" i="73"/>
  <c r="J10" i="73"/>
  <c r="K10" i="73" s="1"/>
  <c r="L10" i="73" s="1"/>
  <c r="D10" i="73"/>
  <c r="J9" i="73"/>
  <c r="K9" i="73" s="1"/>
  <c r="L9" i="73" s="1"/>
  <c r="D9" i="73"/>
  <c r="J8" i="73"/>
  <c r="K8" i="73" s="1"/>
  <c r="L8" i="73" s="1"/>
  <c r="D8" i="73"/>
  <c r="A8" i="73"/>
  <c r="A9" i="73" s="1"/>
  <c r="A10" i="73" s="1"/>
  <c r="A11" i="73" s="1"/>
  <c r="A12" i="73" s="1"/>
  <c r="A13" i="73" s="1"/>
  <c r="A14" i="73" s="1"/>
  <c r="A15" i="73" s="1"/>
  <c r="A16" i="73" s="1"/>
  <c r="A17" i="73" s="1"/>
  <c r="A18" i="73" s="1"/>
  <c r="A19" i="73" s="1"/>
  <c r="A20" i="73" s="1"/>
  <c r="A21" i="73" s="1"/>
  <c r="A22" i="73" s="1"/>
  <c r="A23" i="73" s="1"/>
  <c r="A24" i="73" s="1"/>
  <c r="A25" i="73" s="1"/>
  <c r="A26" i="73" s="1"/>
  <c r="A27" i="73" s="1"/>
  <c r="A28" i="73" s="1"/>
  <c r="A29" i="73" s="1"/>
  <c r="A30" i="73" s="1"/>
  <c r="A31" i="73" s="1"/>
  <c r="A32" i="73" s="1"/>
  <c r="A33" i="73" s="1"/>
  <c r="A34" i="73" s="1"/>
  <c r="A35" i="73" s="1"/>
  <c r="A36" i="73" s="1"/>
  <c r="A37" i="73" s="1"/>
  <c r="J7" i="73"/>
  <c r="O26" i="78"/>
  <c r="P26" i="78" s="1"/>
  <c r="B26" i="78"/>
  <c r="O25" i="78"/>
  <c r="P25" i="78" s="1"/>
  <c r="B25" i="78"/>
  <c r="M24" i="78"/>
  <c r="O24" i="78" s="1"/>
  <c r="P24" i="78" s="1"/>
  <c r="B24" i="78"/>
  <c r="O23" i="78"/>
  <c r="P23" i="78" s="1"/>
  <c r="B23" i="78"/>
  <c r="O22" i="78"/>
  <c r="P22" i="78" s="1"/>
  <c r="B22" i="78"/>
  <c r="O21" i="78"/>
  <c r="P21" i="78" s="1"/>
  <c r="B21" i="78"/>
  <c r="O20" i="78"/>
  <c r="P20" i="78" s="1"/>
  <c r="B20" i="78"/>
  <c r="O19" i="78"/>
  <c r="B19" i="78"/>
  <c r="O18" i="78"/>
  <c r="P18" i="78" s="1"/>
  <c r="B18" i="78"/>
  <c r="O17" i="78"/>
  <c r="P17" i="78" s="1"/>
  <c r="B17" i="78"/>
  <c r="O16" i="78"/>
  <c r="P16" i="78" s="1"/>
  <c r="B16" i="78"/>
  <c r="P15" i="78"/>
  <c r="O15" i="78"/>
  <c r="B15" i="78"/>
  <c r="M14" i="78"/>
  <c r="O14" i="78" s="1"/>
  <c r="P14" i="78" s="1"/>
  <c r="B14" i="78"/>
  <c r="M13" i="78"/>
  <c r="O13" i="78" s="1"/>
  <c r="P13" i="78" s="1"/>
  <c r="B13" i="78"/>
  <c r="O12" i="78"/>
  <c r="P12" i="78" s="1"/>
  <c r="B12" i="78"/>
  <c r="O11" i="78"/>
  <c r="P11" i="78" s="1"/>
  <c r="B11" i="78"/>
  <c r="O10" i="78"/>
  <c r="P10" i="78" s="1"/>
  <c r="B10" i="78"/>
  <c r="O9" i="78"/>
  <c r="P9" i="78" s="1"/>
  <c r="B9" i="78"/>
  <c r="O8" i="78"/>
  <c r="P8" i="78" s="1"/>
  <c r="B8" i="78"/>
  <c r="A8" i="78"/>
  <c r="A9" i="78" s="1"/>
  <c r="A10" i="78" s="1"/>
  <c r="A11" i="78" s="1"/>
  <c r="A12" i="78" s="1"/>
  <c r="A13" i="78" s="1"/>
  <c r="A14" i="78" s="1"/>
  <c r="A15" i="78" s="1"/>
  <c r="A16" i="78" s="1"/>
  <c r="A17" i="78" s="1"/>
  <c r="A18" i="78" s="1"/>
  <c r="A19" i="78" s="1"/>
  <c r="A20" i="78" s="1"/>
  <c r="A21" i="78" s="1"/>
  <c r="A22" i="78" s="1"/>
  <c r="A23" i="78" s="1"/>
  <c r="A24" i="78" s="1"/>
  <c r="A25" i="78" s="1"/>
  <c r="A26" i="78" s="1"/>
  <c r="J35" i="50"/>
  <c r="K35" i="50" s="1"/>
  <c r="J34" i="50"/>
  <c r="K34" i="50" s="1"/>
  <c r="J33" i="50"/>
  <c r="K33" i="50" s="1"/>
  <c r="J32" i="50"/>
  <c r="K32" i="50" s="1"/>
  <c r="J31" i="50"/>
  <c r="K31" i="50" s="1"/>
  <c r="J30" i="50"/>
  <c r="K30" i="50" s="1"/>
  <c r="J29" i="50"/>
  <c r="K29" i="50" s="1"/>
  <c r="J28" i="50"/>
  <c r="K28" i="50" s="1"/>
  <c r="J27" i="50"/>
  <c r="K27" i="50" s="1"/>
  <c r="J26" i="50"/>
  <c r="K26" i="50" s="1"/>
  <c r="F26" i="50"/>
  <c r="F27" i="50" s="1"/>
  <c r="F28" i="50" s="1"/>
  <c r="F29" i="50" s="1"/>
  <c r="F30" i="50" s="1"/>
  <c r="F31" i="50" s="1"/>
  <c r="F32" i="50" s="1"/>
  <c r="F33" i="50" s="1"/>
  <c r="F34" i="50" s="1"/>
  <c r="F35" i="50" s="1"/>
  <c r="J25" i="50"/>
  <c r="K25" i="50" s="1"/>
  <c r="J23" i="50"/>
  <c r="K23" i="50" s="1"/>
  <c r="J22" i="50"/>
  <c r="K22" i="50" s="1"/>
  <c r="J21" i="50"/>
  <c r="K21" i="50" s="1"/>
  <c r="J20" i="50"/>
  <c r="K20" i="50" s="1"/>
  <c r="J19" i="50"/>
  <c r="K19" i="50" s="1"/>
  <c r="J18" i="50"/>
  <c r="K18" i="50" s="1"/>
  <c r="J17" i="50"/>
  <c r="K17" i="50" s="1"/>
  <c r="J16" i="50"/>
  <c r="K16" i="50" s="1"/>
  <c r="J15" i="50"/>
  <c r="K15" i="50" s="1"/>
  <c r="J14" i="50"/>
  <c r="K14" i="50" s="1"/>
  <c r="J13" i="50"/>
  <c r="K13" i="50" s="1"/>
  <c r="J12" i="50"/>
  <c r="K12" i="50" s="1"/>
  <c r="J10" i="50"/>
  <c r="K10" i="50" s="1"/>
  <c r="J9" i="50"/>
  <c r="K9" i="50" s="1"/>
  <c r="F9" i="50"/>
  <c r="F10" i="50" s="1"/>
  <c r="F11" i="50" s="1"/>
  <c r="F12" i="50" s="1"/>
  <c r="F13" i="50" s="1"/>
  <c r="F14" i="50" s="1"/>
  <c r="F15" i="50" s="1"/>
  <c r="F16" i="50" s="1"/>
  <c r="F17" i="50" s="1"/>
  <c r="F18" i="50" s="1"/>
  <c r="F19" i="50" s="1"/>
  <c r="F20" i="50" s="1"/>
  <c r="F21" i="50" s="1"/>
  <c r="F22" i="50" s="1"/>
  <c r="F23" i="50" s="1"/>
  <c r="F24" i="50" s="1"/>
  <c r="A9" i="50"/>
  <c r="A10" i="50" s="1"/>
  <c r="A11" i="50" s="1"/>
  <c r="A12" i="50" s="1"/>
  <c r="A13" i="50" s="1"/>
  <c r="A14" i="50" s="1"/>
  <c r="A15" i="50" s="1"/>
  <c r="A16" i="50" s="1"/>
  <c r="A17" i="50" s="1"/>
  <c r="A18" i="50" s="1"/>
  <c r="A19" i="50" s="1"/>
  <c r="A20" i="50" s="1"/>
  <c r="A21" i="50" s="1"/>
  <c r="A22" i="50" s="1"/>
  <c r="A23" i="50" s="1"/>
  <c r="A24" i="50" s="1"/>
  <c r="A25" i="50" s="1"/>
  <c r="A26" i="50" s="1"/>
  <c r="A27" i="50" s="1"/>
  <c r="A28" i="50" s="1"/>
  <c r="A29" i="50" s="1"/>
  <c r="A30" i="50" s="1"/>
  <c r="A31" i="50" s="1"/>
  <c r="A32" i="50" s="1"/>
  <c r="A33" i="50" s="1"/>
  <c r="A34" i="50" s="1"/>
  <c r="A35" i="50" s="1"/>
  <c r="J8" i="50"/>
  <c r="K8" i="50" s="1"/>
  <c r="J34" i="93"/>
  <c r="K34" i="93" s="1"/>
  <c r="J33" i="93"/>
  <c r="K33" i="93" s="1"/>
  <c r="J32" i="93"/>
  <c r="K32" i="93" s="1"/>
  <c r="J31" i="93"/>
  <c r="K31" i="93" s="1"/>
  <c r="J30" i="93"/>
  <c r="K30" i="93" s="1"/>
  <c r="J29" i="93"/>
  <c r="K29" i="93" s="1"/>
  <c r="J28" i="93"/>
  <c r="K28" i="93" s="1"/>
  <c r="J27" i="93"/>
  <c r="K27" i="93" s="1"/>
  <c r="K26" i="93"/>
  <c r="J25" i="93"/>
  <c r="K25" i="93" s="1"/>
  <c r="J24" i="93"/>
  <c r="K24" i="93" s="1"/>
  <c r="J23" i="93"/>
  <c r="K23" i="93" s="1"/>
  <c r="J22" i="93"/>
  <c r="K22" i="93" s="1"/>
  <c r="J21" i="93"/>
  <c r="K21" i="93" s="1"/>
  <c r="J20" i="93"/>
  <c r="K20" i="93" s="1"/>
  <c r="J19" i="93"/>
  <c r="K19" i="93" s="1"/>
  <c r="J18" i="93"/>
  <c r="K18" i="93" s="1"/>
  <c r="J17" i="93"/>
  <c r="K17" i="93" s="1"/>
  <c r="J16" i="93"/>
  <c r="K16" i="93" s="1"/>
  <c r="J15" i="93"/>
  <c r="K15" i="93" s="1"/>
  <c r="J14" i="93"/>
  <c r="K14" i="93" s="1"/>
  <c r="J13" i="93"/>
  <c r="K13" i="93" s="1"/>
  <c r="J12" i="93"/>
  <c r="K12" i="93" s="1"/>
  <c r="J11" i="93"/>
  <c r="K11" i="93" s="1"/>
  <c r="J10" i="93"/>
  <c r="K10" i="93" s="1"/>
  <c r="J9" i="93"/>
  <c r="K9" i="93" s="1"/>
  <c r="J8" i="93"/>
  <c r="K8" i="93" s="1"/>
  <c r="A8" i="93"/>
  <c r="A9" i="93" s="1"/>
  <c r="A10" i="93" s="1"/>
  <c r="A11" i="93" s="1"/>
  <c r="A12" i="93" s="1"/>
  <c r="A13" i="93" s="1"/>
  <c r="A14" i="93" s="1"/>
  <c r="A15" i="93" s="1"/>
  <c r="A16" i="93" s="1"/>
  <c r="A17" i="93" s="1"/>
  <c r="A18" i="93" s="1"/>
  <c r="A19" i="93" s="1"/>
  <c r="A20" i="93" s="1"/>
  <c r="A21" i="93" s="1"/>
  <c r="A22" i="93" s="1"/>
  <c r="A23" i="93" s="1"/>
  <c r="A24" i="93" s="1"/>
  <c r="A25" i="93" s="1"/>
  <c r="A26" i="93" s="1"/>
  <c r="A27" i="93" s="1"/>
  <c r="A28" i="93" s="1"/>
  <c r="A29" i="93" s="1"/>
  <c r="A30" i="93" s="1"/>
  <c r="A31" i="93" s="1"/>
  <c r="A32" i="93" s="1"/>
  <c r="A33" i="93" s="1"/>
  <c r="A34" i="93" s="1"/>
  <c r="J7" i="93"/>
  <c r="K7" i="93" s="1"/>
  <c r="H37" i="70"/>
  <c r="J37" i="70" s="1"/>
  <c r="K37" i="70" s="1"/>
  <c r="D37" i="70"/>
  <c r="H36" i="70"/>
  <c r="J36" i="70" s="1"/>
  <c r="K36" i="70" s="1"/>
  <c r="D36" i="70"/>
  <c r="H35" i="70"/>
  <c r="J35" i="70" s="1"/>
  <c r="K35" i="70" s="1"/>
  <c r="D35" i="70"/>
  <c r="H34" i="70"/>
  <c r="J34" i="70" s="1"/>
  <c r="K34" i="70" s="1"/>
  <c r="D34" i="70"/>
  <c r="H33" i="70"/>
  <c r="J33" i="70" s="1"/>
  <c r="K33" i="70" s="1"/>
  <c r="D33" i="70"/>
  <c r="H32" i="70"/>
  <c r="J32" i="70" s="1"/>
  <c r="K32" i="70" s="1"/>
  <c r="D32" i="70"/>
  <c r="H31" i="70"/>
  <c r="J31" i="70" s="1"/>
  <c r="K31" i="70" s="1"/>
  <c r="D31" i="70"/>
  <c r="H30" i="70"/>
  <c r="J30" i="70" s="1"/>
  <c r="K30" i="70" s="1"/>
  <c r="D30" i="70"/>
  <c r="H29" i="70"/>
  <c r="J29" i="70" s="1"/>
  <c r="K29" i="70" s="1"/>
  <c r="D29" i="70"/>
  <c r="H28" i="70"/>
  <c r="J28" i="70" s="1"/>
  <c r="K28" i="70" s="1"/>
  <c r="D28" i="70"/>
  <c r="H27" i="70"/>
  <c r="J27" i="70" s="1"/>
  <c r="K27" i="70" s="1"/>
  <c r="D27" i="70"/>
  <c r="H26" i="70"/>
  <c r="J26" i="70" s="1"/>
  <c r="K26" i="70" s="1"/>
  <c r="D26" i="70"/>
  <c r="H25" i="70"/>
  <c r="J25" i="70" s="1"/>
  <c r="K25" i="70" s="1"/>
  <c r="D25" i="70"/>
  <c r="H24" i="70"/>
  <c r="J24" i="70" s="1"/>
  <c r="K24" i="70" s="1"/>
  <c r="D24" i="70"/>
  <c r="H23" i="70"/>
  <c r="J23" i="70" s="1"/>
  <c r="K23" i="70" s="1"/>
  <c r="D23" i="70"/>
  <c r="H22" i="70"/>
  <c r="J22" i="70" s="1"/>
  <c r="K22" i="70" s="1"/>
  <c r="D22" i="70"/>
  <c r="H21" i="70"/>
  <c r="J21" i="70" s="1"/>
  <c r="K21" i="70" s="1"/>
  <c r="D21" i="70"/>
  <c r="H20" i="70"/>
  <c r="J20" i="70" s="1"/>
  <c r="K20" i="70" s="1"/>
  <c r="D20" i="70"/>
  <c r="H19" i="70"/>
  <c r="J19" i="70" s="1"/>
  <c r="K19" i="70" s="1"/>
  <c r="D19" i="70"/>
  <c r="H18" i="70"/>
  <c r="J18" i="70" s="1"/>
  <c r="K18" i="70" s="1"/>
  <c r="D18" i="70"/>
  <c r="H17" i="70"/>
  <c r="J17" i="70" s="1"/>
  <c r="K17" i="70" s="1"/>
  <c r="D17" i="70"/>
  <c r="H16" i="70"/>
  <c r="J16" i="70" s="1"/>
  <c r="K16" i="70" s="1"/>
  <c r="D16" i="70"/>
  <c r="H15" i="70"/>
  <c r="J15" i="70" s="1"/>
  <c r="K15" i="70" s="1"/>
  <c r="D15" i="70"/>
  <c r="H14" i="70"/>
  <c r="J14" i="70" s="1"/>
  <c r="K14" i="70" s="1"/>
  <c r="D14" i="70"/>
  <c r="H13" i="70"/>
  <c r="J13" i="70" s="1"/>
  <c r="K13" i="70" s="1"/>
  <c r="D13" i="70"/>
  <c r="H12" i="70"/>
  <c r="J12" i="70" s="1"/>
  <c r="K12" i="70" s="1"/>
  <c r="D12" i="70"/>
  <c r="H11" i="70"/>
  <c r="J11" i="70" s="1"/>
  <c r="K11" i="70" s="1"/>
  <c r="D11" i="70"/>
  <c r="H10" i="70"/>
  <c r="J10" i="70" s="1"/>
  <c r="K10" i="70" s="1"/>
  <c r="D10" i="70"/>
  <c r="H9" i="70"/>
  <c r="J9" i="70" s="1"/>
  <c r="K9" i="70" s="1"/>
  <c r="D9" i="70"/>
  <c r="H8" i="70"/>
  <c r="J8" i="70" s="1"/>
  <c r="K8" i="70" s="1"/>
  <c r="D8" i="70"/>
  <c r="A8" i="70"/>
  <c r="A9" i="70" s="1"/>
  <c r="A10" i="70" s="1"/>
  <c r="A11" i="70" s="1"/>
  <c r="A12" i="70" s="1"/>
  <c r="A13" i="70" s="1"/>
  <c r="A14" i="70" s="1"/>
  <c r="A15" i="70" s="1"/>
  <c r="A16" i="70" s="1"/>
  <c r="A17" i="70" s="1"/>
  <c r="A18" i="70" s="1"/>
  <c r="A19" i="70" s="1"/>
  <c r="A20" i="70" s="1"/>
  <c r="A21" i="70" s="1"/>
  <c r="A22" i="70" s="1"/>
  <c r="A23" i="70" s="1"/>
  <c r="A24" i="70" s="1"/>
  <c r="A25" i="70" s="1"/>
  <c r="A26" i="70" s="1"/>
  <c r="A27" i="70" s="1"/>
  <c r="A28" i="70" s="1"/>
  <c r="A29" i="70" s="1"/>
  <c r="A30" i="70" s="1"/>
  <c r="A31" i="70" s="1"/>
  <c r="A32" i="70" s="1"/>
  <c r="A33" i="70" s="1"/>
  <c r="A34" i="70" s="1"/>
  <c r="A35" i="70" s="1"/>
  <c r="A36" i="70" s="1"/>
  <c r="A37" i="70" s="1"/>
  <c r="J7" i="70"/>
  <c r="K34" i="88"/>
  <c r="J33" i="88"/>
  <c r="K33" i="88" s="1"/>
  <c r="J32" i="88"/>
  <c r="K32" i="88" s="1"/>
  <c r="J31" i="88"/>
  <c r="K31" i="88" s="1"/>
  <c r="J30" i="88"/>
  <c r="K30" i="88" s="1"/>
  <c r="J29" i="88"/>
  <c r="K29" i="88" s="1"/>
  <c r="J28" i="88"/>
  <c r="K28" i="88" s="1"/>
  <c r="J27" i="88"/>
  <c r="K27" i="88" s="1"/>
  <c r="J26" i="88"/>
  <c r="K26" i="88" s="1"/>
  <c r="J25" i="88"/>
  <c r="K25" i="88" s="1"/>
  <c r="J22" i="88"/>
  <c r="K22" i="88" s="1"/>
  <c r="J21" i="88"/>
  <c r="K21" i="88" s="1"/>
  <c r="J20" i="88"/>
  <c r="K20" i="88" s="1"/>
  <c r="J19" i="88"/>
  <c r="K19" i="88" s="1"/>
  <c r="J18" i="88"/>
  <c r="K18" i="88" s="1"/>
  <c r="J17" i="88"/>
  <c r="K17" i="88" s="1"/>
  <c r="J16" i="88"/>
  <c r="K16" i="88" s="1"/>
  <c r="J15" i="88"/>
  <c r="K15" i="88" s="1"/>
  <c r="J14" i="88"/>
  <c r="K14" i="88" s="1"/>
  <c r="J13" i="88"/>
  <c r="K13" i="88" s="1"/>
  <c r="J12" i="88"/>
  <c r="K12" i="88" s="1"/>
  <c r="J11" i="88"/>
  <c r="K11" i="88" s="1"/>
  <c r="J10" i="88"/>
  <c r="K10" i="88" s="1"/>
  <c r="J9" i="88"/>
  <c r="K9" i="88" s="1"/>
  <c r="J8" i="88"/>
  <c r="K8" i="88" s="1"/>
  <c r="A8" i="88"/>
  <c r="A9" i="88" s="1"/>
  <c r="A10" i="88" s="1"/>
  <c r="A11" i="88" s="1"/>
  <c r="A12" i="88" s="1"/>
  <c r="A13" i="88" s="1"/>
  <c r="A14" i="88" s="1"/>
  <c r="A15" i="88" s="1"/>
  <c r="A16" i="88" s="1"/>
  <c r="A17" i="88" s="1"/>
  <c r="A18" i="88" s="1"/>
  <c r="A19" i="88" s="1"/>
  <c r="A20" i="88" s="1"/>
  <c r="A21" i="88" s="1"/>
  <c r="A22" i="88" s="1"/>
  <c r="A23" i="88" s="1"/>
  <c r="A24" i="88" s="1"/>
  <c r="A25" i="88" s="1"/>
  <c r="A26" i="88" s="1"/>
  <c r="A27" i="88" s="1"/>
  <c r="A28" i="88" s="1"/>
  <c r="A29" i="88" s="1"/>
  <c r="A30" i="88" s="1"/>
  <c r="A31" i="88" s="1"/>
  <c r="A32" i="88" s="1"/>
  <c r="A33" i="88" s="1"/>
  <c r="A34" i="88" s="1"/>
  <c r="J7" i="88"/>
  <c r="K7" i="88" s="1"/>
  <c r="J33" i="75"/>
  <c r="K33" i="75" s="1"/>
  <c r="J32" i="75"/>
  <c r="K32" i="75" s="1"/>
  <c r="J31" i="75"/>
  <c r="K31" i="75" s="1"/>
  <c r="J30" i="75"/>
  <c r="K30" i="75" s="1"/>
  <c r="J29" i="75"/>
  <c r="K29" i="75" s="1"/>
  <c r="J28" i="75"/>
  <c r="K28" i="75" s="1"/>
  <c r="J27" i="75"/>
  <c r="K27" i="75" s="1"/>
  <c r="J26" i="75"/>
  <c r="K26" i="75" s="1"/>
  <c r="J25" i="75"/>
  <c r="K25" i="75" s="1"/>
  <c r="J24" i="75"/>
  <c r="K24" i="75" s="1"/>
  <c r="J23" i="75"/>
  <c r="K23" i="75" s="1"/>
  <c r="J22" i="75"/>
  <c r="K22" i="75" s="1"/>
  <c r="J21" i="75"/>
  <c r="K21" i="75" s="1"/>
  <c r="J20" i="75"/>
  <c r="K20" i="75" s="1"/>
  <c r="J19" i="75"/>
  <c r="K19" i="75" s="1"/>
  <c r="J18" i="75"/>
  <c r="K18" i="75" s="1"/>
  <c r="J17" i="75"/>
  <c r="K17" i="75" s="1"/>
  <c r="J16" i="75"/>
  <c r="K16" i="75" s="1"/>
  <c r="J15" i="75"/>
  <c r="K15" i="75" s="1"/>
  <c r="J14" i="75"/>
  <c r="K14" i="75" s="1"/>
  <c r="J13" i="75"/>
  <c r="K13" i="75" s="1"/>
  <c r="J12" i="75"/>
  <c r="K12" i="75" s="1"/>
  <c r="J11" i="75"/>
  <c r="K11" i="75" s="1"/>
  <c r="J10" i="75"/>
  <c r="K10" i="75" s="1"/>
  <c r="J9" i="75"/>
  <c r="K9" i="75" s="1"/>
  <c r="J8" i="75"/>
  <c r="K8" i="75" s="1"/>
  <c r="A8" i="75"/>
  <c r="A9" i="75" s="1"/>
  <c r="A10" i="75" s="1"/>
  <c r="A11" i="75" s="1"/>
  <c r="A12" i="75" s="1"/>
  <c r="A13" i="75" s="1"/>
  <c r="A14" i="75" s="1"/>
  <c r="A15" i="75" s="1"/>
  <c r="A16" i="75" s="1"/>
  <c r="A17" i="75" s="1"/>
  <c r="A18" i="75" s="1"/>
  <c r="A19" i="75" s="1"/>
  <c r="A20" i="75" s="1"/>
  <c r="A21" i="75" s="1"/>
  <c r="A22" i="75" s="1"/>
  <c r="A23" i="75" s="1"/>
  <c r="A24" i="75" s="1"/>
  <c r="A25" i="75" s="1"/>
  <c r="A26" i="75" s="1"/>
  <c r="A27" i="75" s="1"/>
  <c r="A28" i="75" s="1"/>
  <c r="A29" i="75" s="1"/>
  <c r="A30" i="75" s="1"/>
  <c r="A31" i="75" s="1"/>
  <c r="A32" i="75" s="1"/>
  <c r="A33" i="75" s="1"/>
  <c r="A34" i="75" s="1"/>
  <c r="J7" i="75"/>
  <c r="K7" i="75" s="1"/>
  <c r="J34" i="77"/>
  <c r="K34" i="77" s="1"/>
  <c r="J33" i="77"/>
  <c r="K33" i="77" s="1"/>
  <c r="J32" i="77"/>
  <c r="K32" i="77" s="1"/>
  <c r="J31" i="77"/>
  <c r="K31" i="77" s="1"/>
  <c r="J30" i="77"/>
  <c r="K30" i="77" s="1"/>
  <c r="J29" i="77"/>
  <c r="K29" i="77" s="1"/>
  <c r="J28" i="77"/>
  <c r="K28" i="77" s="1"/>
  <c r="J27" i="77"/>
  <c r="K27" i="77" s="1"/>
  <c r="J26" i="77"/>
  <c r="K26" i="77" s="1"/>
  <c r="J25" i="77"/>
  <c r="K25" i="77" s="1"/>
  <c r="J24" i="77"/>
  <c r="K24" i="77" s="1"/>
  <c r="J23" i="77"/>
  <c r="K23" i="77" s="1"/>
  <c r="J22" i="77"/>
  <c r="K22" i="77" s="1"/>
  <c r="J21" i="77"/>
  <c r="K21" i="77" s="1"/>
  <c r="J20" i="77"/>
  <c r="K20" i="77" s="1"/>
  <c r="J19" i="77"/>
  <c r="K19" i="77" s="1"/>
  <c r="J18" i="77"/>
  <c r="K18" i="77" s="1"/>
  <c r="J17" i="77"/>
  <c r="K17" i="77" s="1"/>
  <c r="J16" i="77"/>
  <c r="K16" i="77" s="1"/>
  <c r="J15" i="77"/>
  <c r="K15" i="77" s="1"/>
  <c r="J14" i="77"/>
  <c r="K14" i="77" s="1"/>
  <c r="J13" i="77"/>
  <c r="K13" i="77" s="1"/>
  <c r="J12" i="77"/>
  <c r="K12" i="77" s="1"/>
  <c r="J11" i="77"/>
  <c r="K11" i="77" s="1"/>
  <c r="J10" i="77"/>
  <c r="K10" i="77" s="1"/>
  <c r="J9" i="77"/>
  <c r="K9" i="77" s="1"/>
  <c r="J8" i="77"/>
  <c r="K8" i="77" s="1"/>
  <c r="A8" i="77"/>
  <c r="A9" i="77" s="1"/>
  <c r="A10" i="77" s="1"/>
  <c r="A11" i="77" s="1"/>
  <c r="A12" i="77" s="1"/>
  <c r="A13" i="77" s="1"/>
  <c r="A14" i="77" s="1"/>
  <c r="A15" i="77" s="1"/>
  <c r="A16" i="77" s="1"/>
  <c r="A17" i="77" s="1"/>
  <c r="A18" i="77" s="1"/>
  <c r="A19" i="77" s="1"/>
  <c r="A20" i="77" s="1"/>
  <c r="A21" i="77" s="1"/>
  <c r="A22" i="77" s="1"/>
  <c r="A23" i="77" s="1"/>
  <c r="A24" i="77" s="1"/>
  <c r="A25" i="77" s="1"/>
  <c r="A26" i="77" s="1"/>
  <c r="A27" i="77" s="1"/>
  <c r="A28" i="77" s="1"/>
  <c r="A29" i="77" s="1"/>
  <c r="A30" i="77" s="1"/>
  <c r="A31" i="77" s="1"/>
  <c r="A32" i="77" s="1"/>
  <c r="A33" i="77" s="1"/>
  <c r="A34" i="77" s="1"/>
  <c r="J7" i="77"/>
  <c r="K7" i="77" s="1"/>
  <c r="J34" i="46"/>
  <c r="K34" i="46" s="1"/>
  <c r="J33" i="46"/>
  <c r="K33" i="46" s="1"/>
  <c r="J32" i="46"/>
  <c r="K32" i="46" s="1"/>
  <c r="J31" i="46"/>
  <c r="K31" i="46" s="1"/>
  <c r="J30" i="46"/>
  <c r="K30" i="46" s="1"/>
  <c r="J29" i="46"/>
  <c r="K29" i="46" s="1"/>
  <c r="J28" i="46"/>
  <c r="K28" i="46" s="1"/>
  <c r="J27" i="46"/>
  <c r="K27" i="46" s="1"/>
  <c r="J26" i="46"/>
  <c r="K26" i="46" s="1"/>
  <c r="J25" i="46"/>
  <c r="K25" i="46" s="1"/>
  <c r="J24" i="46"/>
  <c r="K24" i="46" s="1"/>
  <c r="J23" i="46"/>
  <c r="K23" i="46" s="1"/>
  <c r="J22" i="46"/>
  <c r="K22" i="46" s="1"/>
  <c r="J21" i="46"/>
  <c r="K21" i="46" s="1"/>
  <c r="J20" i="46"/>
  <c r="K20" i="46" s="1"/>
  <c r="J19" i="46"/>
  <c r="K19" i="46" s="1"/>
  <c r="J18" i="46"/>
  <c r="K18" i="46" s="1"/>
  <c r="J17" i="46"/>
  <c r="K17" i="46" s="1"/>
  <c r="J16" i="46"/>
  <c r="K16" i="46" s="1"/>
  <c r="J15" i="46"/>
  <c r="K15" i="46" s="1"/>
  <c r="J14" i="46"/>
  <c r="K14" i="46" s="1"/>
  <c r="J13" i="46"/>
  <c r="K13" i="46" s="1"/>
  <c r="J12" i="46"/>
  <c r="K12" i="46" s="1"/>
  <c r="J11" i="46"/>
  <c r="K11" i="46" s="1"/>
  <c r="J10" i="46"/>
  <c r="K10" i="46" s="1"/>
  <c r="J9" i="46"/>
  <c r="K9" i="46" s="1"/>
  <c r="J8" i="46"/>
  <c r="K8" i="46" s="1"/>
  <c r="A8" i="46"/>
  <c r="A9" i="46" s="1"/>
  <c r="A10" i="46" s="1"/>
  <c r="A11" i="46" s="1"/>
  <c r="A12" i="46" s="1"/>
  <c r="A13" i="46" s="1"/>
  <c r="A14" i="46" s="1"/>
  <c r="A15" i="46" s="1"/>
  <c r="A16" i="46" s="1"/>
  <c r="A17" i="46" s="1"/>
  <c r="A18" i="46" s="1"/>
  <c r="A19" i="46" s="1"/>
  <c r="A20" i="46" s="1"/>
  <c r="A21" i="46" s="1"/>
  <c r="A22" i="46" s="1"/>
  <c r="A23" i="46" s="1"/>
  <c r="A24" i="46" s="1"/>
  <c r="A25" i="46" s="1"/>
  <c r="A26" i="46" s="1"/>
  <c r="A27" i="46" s="1"/>
  <c r="A28" i="46" s="1"/>
  <c r="A29" i="46" s="1"/>
  <c r="A30" i="46" s="1"/>
  <c r="A31" i="46" s="1"/>
  <c r="A32" i="46" s="1"/>
  <c r="A33" i="46" s="1"/>
  <c r="A34" i="46" s="1"/>
  <c r="J7" i="46"/>
  <c r="K7" i="46" s="1"/>
  <c r="J34" i="22"/>
  <c r="K34" i="22" s="1"/>
  <c r="J33" i="22"/>
  <c r="K33" i="22" s="1"/>
  <c r="J32" i="22"/>
  <c r="K32" i="22" s="1"/>
  <c r="J31" i="22"/>
  <c r="K31" i="22" s="1"/>
  <c r="J30" i="22"/>
  <c r="K30" i="22" s="1"/>
  <c r="J29" i="22"/>
  <c r="K29" i="22" s="1"/>
  <c r="J28" i="22"/>
  <c r="K28" i="22" s="1"/>
  <c r="J27" i="22"/>
  <c r="K27" i="22" s="1"/>
  <c r="J26" i="22"/>
  <c r="K26" i="22" s="1"/>
  <c r="J25" i="22"/>
  <c r="K25" i="22" s="1"/>
  <c r="J24" i="22"/>
  <c r="K24" i="22" s="1"/>
  <c r="J23" i="22"/>
  <c r="K23" i="22" s="1"/>
  <c r="J22" i="22"/>
  <c r="K22" i="22" s="1"/>
  <c r="J21" i="22"/>
  <c r="K21" i="22" s="1"/>
  <c r="J20" i="22"/>
  <c r="K20" i="22" s="1"/>
  <c r="J19" i="22"/>
  <c r="K19" i="22" s="1"/>
  <c r="J18" i="22"/>
  <c r="K18" i="22" s="1"/>
  <c r="J17" i="22"/>
  <c r="K17" i="22" s="1"/>
  <c r="J16" i="22"/>
  <c r="K16" i="22" s="1"/>
  <c r="J15" i="22"/>
  <c r="K15" i="22" s="1"/>
  <c r="J14" i="22"/>
  <c r="K14" i="22" s="1"/>
  <c r="J13" i="22"/>
  <c r="K13" i="22" s="1"/>
  <c r="J12" i="22"/>
  <c r="K12" i="22" s="1"/>
  <c r="J11" i="22"/>
  <c r="K11" i="22" s="1"/>
  <c r="J10" i="22"/>
  <c r="K10" i="22" s="1"/>
  <c r="J9" i="22"/>
  <c r="K9" i="22" s="1"/>
  <c r="J8" i="22"/>
  <c r="K8" i="22" s="1"/>
  <c r="A8" i="22"/>
  <c r="A9" i="22" s="1"/>
  <c r="A10" i="22" s="1"/>
  <c r="A11" i="22" s="1"/>
  <c r="A12" i="22" s="1"/>
  <c r="A13" i="22" s="1"/>
  <c r="A14" i="22" s="1"/>
  <c r="A15" i="22" s="1"/>
  <c r="A16" i="22" s="1"/>
  <c r="A17" i="22" s="1"/>
  <c r="A18" i="22" s="1"/>
  <c r="A19" i="22" s="1"/>
  <c r="A20" i="22" s="1"/>
  <c r="A21" i="22" s="1"/>
  <c r="A22" i="22" s="1"/>
  <c r="A23" i="22" s="1"/>
  <c r="A24" i="22" s="1"/>
  <c r="A25" i="22" s="1"/>
  <c r="A26" i="22" s="1"/>
  <c r="A27" i="22" s="1"/>
  <c r="A28" i="22" s="1"/>
  <c r="A29" i="22" s="1"/>
  <c r="A30" i="22" s="1"/>
  <c r="A31" i="22" s="1"/>
  <c r="A32" i="22" s="1"/>
  <c r="A33" i="22" s="1"/>
  <c r="A34" i="22" s="1"/>
  <c r="J7" i="22"/>
  <c r="K7" i="22" s="1"/>
  <c r="J34" i="64"/>
  <c r="K34" i="64" s="1"/>
  <c r="K33" i="64"/>
  <c r="J32" i="64"/>
  <c r="K32" i="64" s="1"/>
  <c r="J31" i="64"/>
  <c r="K31" i="64" s="1"/>
  <c r="J30" i="64"/>
  <c r="K30" i="64" s="1"/>
  <c r="J29" i="64"/>
  <c r="K29" i="64" s="1"/>
  <c r="J28" i="64"/>
  <c r="K28" i="64" s="1"/>
  <c r="J27" i="64"/>
  <c r="K27" i="64" s="1"/>
  <c r="J26" i="64"/>
  <c r="K26" i="64" s="1"/>
  <c r="J25" i="64"/>
  <c r="K25" i="64" s="1"/>
  <c r="J24" i="64"/>
  <c r="K24" i="64" s="1"/>
  <c r="J23" i="64"/>
  <c r="K23" i="64" s="1"/>
  <c r="J22" i="64"/>
  <c r="K22" i="64" s="1"/>
  <c r="J21" i="64"/>
  <c r="K21" i="64" s="1"/>
  <c r="J20" i="64"/>
  <c r="K20" i="64" s="1"/>
  <c r="J19" i="64"/>
  <c r="K19" i="64" s="1"/>
  <c r="J18" i="64"/>
  <c r="K18" i="64" s="1"/>
  <c r="J17" i="64"/>
  <c r="K17" i="64" s="1"/>
  <c r="J16" i="64"/>
  <c r="K16" i="64" s="1"/>
  <c r="J15" i="64"/>
  <c r="K15" i="64" s="1"/>
  <c r="J14" i="64"/>
  <c r="K14" i="64" s="1"/>
  <c r="J13" i="64"/>
  <c r="K13" i="64" s="1"/>
  <c r="J12" i="64"/>
  <c r="K12" i="64" s="1"/>
  <c r="J11" i="64"/>
  <c r="K11" i="64" s="1"/>
  <c r="J10" i="64"/>
  <c r="K10" i="64" s="1"/>
  <c r="J9" i="64"/>
  <c r="K9" i="64" s="1"/>
  <c r="J8" i="64"/>
  <c r="K8" i="64" s="1"/>
  <c r="A8" i="64"/>
  <c r="A9" i="64" s="1"/>
  <c r="A10" i="64" s="1"/>
  <c r="A11" i="64" s="1"/>
  <c r="A12" i="64" s="1"/>
  <c r="A13" i="64" s="1"/>
  <c r="A14" i="64" s="1"/>
  <c r="A15" i="64" s="1"/>
  <c r="A16" i="64" s="1"/>
  <c r="A17" i="64" s="1"/>
  <c r="A18" i="64" s="1"/>
  <c r="A19" i="64" s="1"/>
  <c r="A20" i="64" s="1"/>
  <c r="A21" i="64" s="1"/>
  <c r="A22" i="64" s="1"/>
  <c r="A23" i="64" s="1"/>
  <c r="A24" i="64" s="1"/>
  <c r="A25" i="64" s="1"/>
  <c r="A26" i="64" s="1"/>
  <c r="A27" i="64" s="1"/>
  <c r="A28" i="64" s="1"/>
  <c r="A29" i="64" s="1"/>
  <c r="A30" i="64" s="1"/>
  <c r="A31" i="64" s="1"/>
  <c r="A32" i="64" s="1"/>
  <c r="A33" i="64" s="1"/>
  <c r="A34" i="64" s="1"/>
  <c r="J7" i="64"/>
  <c r="K7" i="64" s="1"/>
  <c r="J34" i="14"/>
  <c r="K34" i="14" s="1"/>
  <c r="J33" i="14"/>
  <c r="K33" i="14" s="1"/>
  <c r="J32" i="14"/>
  <c r="K32" i="14" s="1"/>
  <c r="J31" i="14"/>
  <c r="K31" i="14" s="1"/>
  <c r="J30" i="14"/>
  <c r="K30" i="14" s="1"/>
  <c r="J29" i="14"/>
  <c r="K29" i="14" s="1"/>
  <c r="J28" i="14"/>
  <c r="K28" i="14" s="1"/>
  <c r="J27" i="14"/>
  <c r="K27" i="14" s="1"/>
  <c r="J26" i="14"/>
  <c r="K26" i="14" s="1"/>
  <c r="J25" i="14"/>
  <c r="K25" i="14" s="1"/>
  <c r="J24" i="14"/>
  <c r="K24" i="14" s="1"/>
  <c r="J23" i="14"/>
  <c r="K23" i="14" s="1"/>
  <c r="J22" i="14"/>
  <c r="K22" i="14" s="1"/>
  <c r="J21" i="14"/>
  <c r="K21" i="14" s="1"/>
  <c r="J20" i="14"/>
  <c r="K20" i="14" s="1"/>
  <c r="J19" i="14"/>
  <c r="K19" i="14" s="1"/>
  <c r="J18" i="14"/>
  <c r="K18" i="14" s="1"/>
  <c r="J17" i="14"/>
  <c r="K17" i="14" s="1"/>
  <c r="J16" i="14"/>
  <c r="K16" i="14" s="1"/>
  <c r="J15" i="14"/>
  <c r="K15" i="14" s="1"/>
  <c r="J14" i="14"/>
  <c r="K14" i="14" s="1"/>
  <c r="J13" i="14"/>
  <c r="K13" i="14" s="1"/>
  <c r="J12" i="14"/>
  <c r="K12" i="14" s="1"/>
  <c r="J11" i="14"/>
  <c r="K11" i="14" s="1"/>
  <c r="J10" i="14"/>
  <c r="K10" i="14" s="1"/>
  <c r="J9" i="14"/>
  <c r="K9" i="14" s="1"/>
  <c r="J8" i="14"/>
  <c r="K8" i="14" s="1"/>
  <c r="A8" i="14"/>
  <c r="A9" i="14" s="1"/>
  <c r="A10" i="14" s="1"/>
  <c r="A11" i="14" s="1"/>
  <c r="A12" i="14" s="1"/>
  <c r="A13" i="14" s="1"/>
  <c r="A14" i="14" s="1"/>
  <c r="A15" i="14" s="1"/>
  <c r="A16" i="14" s="1"/>
  <c r="A17" i="14" s="1"/>
  <c r="A18" i="14" s="1"/>
  <c r="A19" i="14" s="1"/>
  <c r="A20" i="14" s="1"/>
  <c r="A21" i="14" s="1"/>
  <c r="A22" i="14" s="1"/>
  <c r="A23" i="14" s="1"/>
  <c r="A24" i="14" s="1"/>
  <c r="A25" i="14" s="1"/>
  <c r="A26" i="14" s="1"/>
  <c r="A27" i="14" s="1"/>
  <c r="A28" i="14" s="1"/>
  <c r="A29" i="14" s="1"/>
  <c r="A30" i="14" s="1"/>
  <c r="A31" i="14" s="1"/>
  <c r="A32" i="14" s="1"/>
  <c r="A33" i="14" s="1"/>
  <c r="A34" i="14" s="1"/>
  <c r="J7" i="14"/>
  <c r="K7" i="14" s="1"/>
  <c r="N35" i="18"/>
  <c r="P35" i="18" s="1"/>
  <c r="N32" i="18"/>
  <c r="P32" i="18" s="1"/>
  <c r="J32" i="18"/>
  <c r="K32" i="18" s="1"/>
  <c r="N26" i="18"/>
  <c r="P26" i="18" s="1"/>
  <c r="J26" i="18"/>
  <c r="K26" i="18" s="1"/>
  <c r="N25" i="18"/>
  <c r="P25" i="18" s="1"/>
  <c r="J25" i="18"/>
  <c r="K25" i="18" s="1"/>
  <c r="N24" i="18"/>
  <c r="P24" i="18" s="1"/>
  <c r="J24" i="18"/>
  <c r="K24" i="18" s="1"/>
  <c r="N23" i="18"/>
  <c r="P23" i="18" s="1"/>
  <c r="J23" i="18"/>
  <c r="K23" i="18" s="1"/>
  <c r="N22" i="18"/>
  <c r="P22" i="18" s="1"/>
  <c r="J22" i="18"/>
  <c r="K22" i="18" s="1"/>
  <c r="N21" i="18"/>
  <c r="P21" i="18" s="1"/>
  <c r="J21" i="18"/>
  <c r="K21" i="18" s="1"/>
  <c r="N20" i="18"/>
  <c r="P20" i="18" s="1"/>
  <c r="J20" i="18"/>
  <c r="K20" i="18" s="1"/>
  <c r="D20" i="18"/>
  <c r="D21" i="18" s="1"/>
  <c r="D22" i="18" s="1"/>
  <c r="D23" i="18" s="1"/>
  <c r="D24" i="18" s="1"/>
  <c r="D25" i="18" s="1"/>
  <c r="D26" i="18" s="1"/>
  <c r="D27" i="18" s="1"/>
  <c r="D28" i="18" s="1"/>
  <c r="D29" i="18" s="1"/>
  <c r="D30" i="18" s="1"/>
  <c r="D31" i="18" s="1"/>
  <c r="D32" i="18" s="1"/>
  <c r="D33" i="18" s="1"/>
  <c r="D34" i="18" s="1"/>
  <c r="N19" i="18"/>
  <c r="P19" i="18" s="1"/>
  <c r="J19" i="18"/>
  <c r="K19" i="18" s="1"/>
  <c r="N18" i="18"/>
  <c r="P18" i="18" s="1"/>
  <c r="J18" i="18"/>
  <c r="K18" i="18" s="1"/>
  <c r="N17" i="18"/>
  <c r="P17" i="18" s="1"/>
  <c r="J17" i="18"/>
  <c r="K17" i="18" s="1"/>
  <c r="N16" i="18"/>
  <c r="P16" i="18" s="1"/>
  <c r="J16" i="18"/>
  <c r="K16" i="18" s="1"/>
  <c r="N15" i="18"/>
  <c r="P15" i="18" s="1"/>
  <c r="J15" i="18"/>
  <c r="K15" i="18" s="1"/>
  <c r="N14" i="18"/>
  <c r="P14" i="18" s="1"/>
  <c r="J14" i="18"/>
  <c r="K14" i="18" s="1"/>
  <c r="N13" i="18"/>
  <c r="P13" i="18" s="1"/>
  <c r="J13" i="18"/>
  <c r="K13" i="18" s="1"/>
  <c r="N12" i="18"/>
  <c r="P12" i="18" s="1"/>
  <c r="J12" i="18"/>
  <c r="K12" i="18" s="1"/>
  <c r="N11" i="18"/>
  <c r="J11" i="18"/>
  <c r="K11" i="18" s="1"/>
  <c r="N10" i="18"/>
  <c r="P10" i="18" s="1"/>
  <c r="J10" i="18"/>
  <c r="K10" i="18" s="1"/>
  <c r="N9" i="18"/>
  <c r="P9" i="18" s="1"/>
  <c r="J9" i="18"/>
  <c r="K9" i="18" s="1"/>
  <c r="N8" i="18"/>
  <c r="P8" i="18" s="1"/>
  <c r="J8" i="18"/>
  <c r="K8" i="18" s="1"/>
  <c r="D8" i="18"/>
  <c r="D9" i="18" s="1"/>
  <c r="D10" i="18" s="1"/>
  <c r="D11" i="18" s="1"/>
  <c r="D12" i="18" s="1"/>
  <c r="D13" i="18" s="1"/>
  <c r="D14" i="18" s="1"/>
  <c r="D15" i="18" s="1"/>
  <c r="D16" i="18" s="1"/>
  <c r="D17" i="18" s="1"/>
  <c r="D18" i="18" s="1"/>
  <c r="A8" i="18"/>
  <c r="A9" i="18" s="1"/>
  <c r="A10" i="18" s="1"/>
  <c r="A11" i="18" s="1"/>
  <c r="A12" i="18" s="1"/>
  <c r="A13" i="18" s="1"/>
  <c r="A14" i="18" s="1"/>
  <c r="A15" i="18" s="1"/>
  <c r="A16" i="18" s="1"/>
  <c r="A17" i="18" s="1"/>
  <c r="A18" i="18" s="1"/>
  <c r="A19" i="18" s="1"/>
  <c r="A20" i="18" s="1"/>
  <c r="A21" i="18" s="1"/>
  <c r="A22" i="18" s="1"/>
  <c r="A23" i="18" s="1"/>
  <c r="A24" i="18" s="1"/>
  <c r="A25" i="18" s="1"/>
  <c r="A26" i="18" s="1"/>
  <c r="A27" i="18" s="1"/>
  <c r="A28" i="18" s="1"/>
  <c r="A29" i="18" s="1"/>
  <c r="A30" i="18" s="1"/>
  <c r="A31" i="18" s="1"/>
  <c r="A32" i="18" s="1"/>
  <c r="A33" i="18" s="1"/>
  <c r="A34" i="18" s="1"/>
  <c r="N7" i="18"/>
  <c r="P7" i="18" s="1"/>
  <c r="J7" i="18"/>
  <c r="K7" i="18" s="1"/>
  <c r="J34" i="16"/>
  <c r="K34" i="16" s="1"/>
  <c r="J33" i="16"/>
  <c r="K33" i="16" s="1"/>
  <c r="J32" i="16"/>
  <c r="K32" i="16" s="1"/>
  <c r="J30" i="16"/>
  <c r="K30" i="16" s="1"/>
  <c r="J29" i="16"/>
  <c r="K29" i="16" s="1"/>
  <c r="J28" i="16"/>
  <c r="K28" i="16" s="1"/>
  <c r="J27" i="16"/>
  <c r="K27" i="16" s="1"/>
  <c r="J26" i="16"/>
  <c r="K26" i="16" s="1"/>
  <c r="J25" i="16"/>
  <c r="K25" i="16" s="1"/>
  <c r="J23" i="16"/>
  <c r="K23" i="16" s="1"/>
  <c r="J22" i="16"/>
  <c r="K22" i="16" s="1"/>
  <c r="J21" i="16"/>
  <c r="K21" i="16" s="1"/>
  <c r="J20" i="16"/>
  <c r="K20" i="16" s="1"/>
  <c r="J19" i="16"/>
  <c r="K19" i="16" s="1"/>
  <c r="J18" i="16"/>
  <c r="K18" i="16" s="1"/>
  <c r="J17" i="16"/>
  <c r="K17" i="16" s="1"/>
  <c r="J16" i="16"/>
  <c r="K16" i="16" s="1"/>
  <c r="J15" i="16"/>
  <c r="K15" i="16" s="1"/>
  <c r="J14" i="16"/>
  <c r="K14" i="16" s="1"/>
  <c r="J13" i="16"/>
  <c r="K13" i="16" s="1"/>
  <c r="J12" i="16"/>
  <c r="K12" i="16" s="1"/>
  <c r="J11" i="16"/>
  <c r="K11" i="16" s="1"/>
  <c r="J10" i="16"/>
  <c r="K10" i="16" s="1"/>
  <c r="J9" i="16"/>
  <c r="K9" i="16" s="1"/>
  <c r="J8" i="16"/>
  <c r="K8" i="16" s="1"/>
  <c r="A8" i="16"/>
  <c r="A9" i="16" s="1"/>
  <c r="A10" i="16" s="1"/>
  <c r="A11" i="16" s="1"/>
  <c r="A12" i="16" s="1"/>
  <c r="A13" i="16" s="1"/>
  <c r="A14" i="16" s="1"/>
  <c r="A15" i="16" s="1"/>
  <c r="A16" i="16" s="1"/>
  <c r="A17" i="16" s="1"/>
  <c r="A18" i="16" s="1"/>
  <c r="A19" i="16" s="1"/>
  <c r="A20" i="16" s="1"/>
  <c r="A21" i="16" s="1"/>
  <c r="A22" i="16" s="1"/>
  <c r="A23" i="16" s="1"/>
  <c r="A24" i="16" s="1"/>
  <c r="A25" i="16" s="1"/>
  <c r="A26" i="16" s="1"/>
  <c r="A27" i="16" s="1"/>
  <c r="A28" i="16" s="1"/>
  <c r="A29" i="16" s="1"/>
  <c r="A30" i="16" s="1"/>
  <c r="A31" i="16" s="1"/>
  <c r="A32" i="16" s="1"/>
  <c r="A33" i="16" s="1"/>
  <c r="A34" i="16" s="1"/>
  <c r="J7" i="16"/>
  <c r="K7" i="16" s="1"/>
  <c r="J37" i="25"/>
  <c r="M37" i="25" s="1"/>
  <c r="J36" i="25"/>
  <c r="M36" i="25" s="1"/>
  <c r="J35" i="25"/>
  <c r="M35" i="25" s="1"/>
  <c r="J34" i="25"/>
  <c r="M34" i="25" s="1"/>
  <c r="J33" i="25"/>
  <c r="J32" i="25"/>
  <c r="M32" i="25" s="1"/>
  <c r="L31" i="25"/>
  <c r="J31" i="25"/>
  <c r="M31" i="25" s="1"/>
  <c r="J30" i="25"/>
  <c r="M30" i="25" s="1"/>
  <c r="J29" i="25"/>
  <c r="M29" i="25" s="1"/>
  <c r="J28" i="25"/>
  <c r="M28" i="25" s="1"/>
  <c r="J27" i="25"/>
  <c r="M27" i="25" s="1"/>
  <c r="J26" i="25"/>
  <c r="M26" i="25" s="1"/>
  <c r="J25" i="25"/>
  <c r="M25" i="25" s="1"/>
  <c r="J24" i="25"/>
  <c r="M24" i="25" s="1"/>
  <c r="J23" i="25"/>
  <c r="M23" i="25" s="1"/>
  <c r="J22" i="25"/>
  <c r="M22" i="25" s="1"/>
  <c r="J21" i="25"/>
  <c r="M21" i="25" s="1"/>
  <c r="J20" i="25"/>
  <c r="M20" i="25" s="1"/>
  <c r="J19" i="25"/>
  <c r="M19" i="25" s="1"/>
  <c r="J18" i="25"/>
  <c r="M18" i="25" s="1"/>
  <c r="J17" i="25"/>
  <c r="J16" i="25"/>
  <c r="M16" i="25" s="1"/>
  <c r="J15" i="25"/>
  <c r="M15" i="25" s="1"/>
  <c r="J14" i="25"/>
  <c r="L14" i="25" s="1"/>
  <c r="J13" i="25"/>
  <c r="M13" i="25" s="1"/>
  <c r="J12" i="25"/>
  <c r="M12" i="25" s="1"/>
  <c r="J11" i="25"/>
  <c r="M11" i="25" s="1"/>
  <c r="J10" i="25"/>
  <c r="L10" i="25" s="1"/>
  <c r="J9" i="25"/>
  <c r="M9" i="25" s="1"/>
  <c r="J8" i="25"/>
  <c r="M8" i="25" s="1"/>
  <c r="A8" i="25"/>
  <c r="A9" i="25" s="1"/>
  <c r="A10" i="25" s="1"/>
  <c r="A11" i="25" s="1"/>
  <c r="A12" i="25" s="1"/>
  <c r="A13" i="25" s="1"/>
  <c r="A14" i="25" s="1"/>
  <c r="A15" i="25" s="1"/>
  <c r="A16" i="25" s="1"/>
  <c r="A17" i="25" s="1"/>
  <c r="A18" i="25" s="1"/>
  <c r="A19" i="25" s="1"/>
  <c r="A20" i="25" s="1"/>
  <c r="A21" i="25" s="1"/>
  <c r="A22" i="25" s="1"/>
  <c r="A23" i="25" s="1"/>
  <c r="A24" i="25" s="1"/>
  <c r="A25" i="25" s="1"/>
  <c r="A26" i="25" s="1"/>
  <c r="A27" i="25" s="1"/>
  <c r="A28" i="25" s="1"/>
  <c r="A29" i="25" s="1"/>
  <c r="A30" i="25" s="1"/>
  <c r="A31" i="25" s="1"/>
  <c r="A32" i="25" s="1"/>
  <c r="A33" i="25" s="1"/>
  <c r="A34" i="25" s="1"/>
  <c r="A35" i="25" s="1"/>
  <c r="A36" i="25" s="1"/>
  <c r="A37" i="25" s="1"/>
  <c r="J7" i="25"/>
  <c r="J34" i="53"/>
  <c r="K34" i="53" s="1"/>
  <c r="J33" i="53"/>
  <c r="K33" i="53" s="1"/>
  <c r="J32" i="53"/>
  <c r="K32" i="53" s="1"/>
  <c r="J31" i="53"/>
  <c r="K31" i="53" s="1"/>
  <c r="J30" i="53"/>
  <c r="K30" i="53" s="1"/>
  <c r="J29" i="53"/>
  <c r="K29" i="53" s="1"/>
  <c r="J28" i="53"/>
  <c r="K28" i="53" s="1"/>
  <c r="J27" i="53"/>
  <c r="K27" i="53" s="1"/>
  <c r="J26" i="53"/>
  <c r="K26" i="53" s="1"/>
  <c r="J25" i="53"/>
  <c r="K25" i="53" s="1"/>
  <c r="J24" i="53"/>
  <c r="K24" i="53" s="1"/>
  <c r="J23" i="53"/>
  <c r="K23" i="53" s="1"/>
  <c r="J22" i="53"/>
  <c r="K22" i="53" s="1"/>
  <c r="J20" i="53"/>
  <c r="K20" i="53" s="1"/>
  <c r="J19" i="53"/>
  <c r="K19" i="53" s="1"/>
  <c r="J18" i="53"/>
  <c r="K18" i="53" s="1"/>
  <c r="J17" i="53"/>
  <c r="K17" i="53" s="1"/>
  <c r="J16" i="53"/>
  <c r="K16" i="53" s="1"/>
  <c r="J15" i="53"/>
  <c r="K15" i="53" s="1"/>
  <c r="J14" i="53"/>
  <c r="K14" i="53" s="1"/>
  <c r="J13" i="53"/>
  <c r="K13" i="53" s="1"/>
  <c r="J12" i="53"/>
  <c r="K12" i="53" s="1"/>
  <c r="J11" i="53"/>
  <c r="K11" i="53" s="1"/>
  <c r="J10" i="53"/>
  <c r="K10" i="53" s="1"/>
  <c r="J9" i="53"/>
  <c r="K9" i="53" s="1"/>
  <c r="J8" i="53"/>
  <c r="K8" i="53" s="1"/>
  <c r="A8" i="53"/>
  <c r="A9" i="53" s="1"/>
  <c r="A10" i="53" s="1"/>
  <c r="A11" i="53" s="1"/>
  <c r="A12" i="53" s="1"/>
  <c r="A13" i="53" s="1"/>
  <c r="A14" i="53" s="1"/>
  <c r="A15" i="53" s="1"/>
  <c r="A16" i="53" s="1"/>
  <c r="A17" i="53" s="1"/>
  <c r="A18" i="53" s="1"/>
  <c r="A19" i="53" s="1"/>
  <c r="A20" i="53" s="1"/>
  <c r="A21" i="53" s="1"/>
  <c r="A22" i="53" s="1"/>
  <c r="A23" i="53" s="1"/>
  <c r="A24" i="53" s="1"/>
  <c r="A25" i="53" s="1"/>
  <c r="A26" i="53" s="1"/>
  <c r="A27" i="53" s="1"/>
  <c r="A28" i="53" s="1"/>
  <c r="A29" i="53" s="1"/>
  <c r="A30" i="53" s="1"/>
  <c r="A31" i="53" s="1"/>
  <c r="A32" i="53" s="1"/>
  <c r="A33" i="53" s="1"/>
  <c r="A34" i="53" s="1"/>
  <c r="J7" i="53"/>
  <c r="K7" i="53" s="1"/>
  <c r="J34" i="44"/>
  <c r="K34" i="44" s="1"/>
  <c r="J33" i="44"/>
  <c r="K33" i="44" s="1"/>
  <c r="J32" i="44"/>
  <c r="K32" i="44" s="1"/>
  <c r="J30" i="44"/>
  <c r="K30" i="44" s="1"/>
  <c r="J29" i="44"/>
  <c r="K29" i="44" s="1"/>
  <c r="J27" i="44"/>
  <c r="K27" i="44" s="1"/>
  <c r="J26" i="44"/>
  <c r="K26" i="44" s="1"/>
  <c r="J25" i="44"/>
  <c r="K25" i="44" s="1"/>
  <c r="J19" i="44"/>
  <c r="K19" i="44" s="1"/>
  <c r="J18" i="44"/>
  <c r="K18" i="44" s="1"/>
  <c r="J17" i="44"/>
  <c r="K17" i="44" s="1"/>
  <c r="J16" i="44"/>
  <c r="K16" i="44" s="1"/>
  <c r="J15" i="44"/>
  <c r="K15" i="44" s="1"/>
  <c r="J12" i="44"/>
  <c r="K12" i="44" s="1"/>
  <c r="J11" i="44"/>
  <c r="K11" i="44" s="1"/>
  <c r="J9" i="44"/>
  <c r="K9" i="44" s="1"/>
  <c r="J8" i="44"/>
  <c r="K8" i="44" s="1"/>
  <c r="A8" i="44"/>
  <c r="A9" i="44" s="1"/>
  <c r="A10" i="44" s="1"/>
  <c r="A11" i="44" s="1"/>
  <c r="A12" i="44" s="1"/>
  <c r="A13" i="44" s="1"/>
  <c r="A14" i="44" s="1"/>
  <c r="A15" i="44" s="1"/>
  <c r="A16" i="44" s="1"/>
  <c r="A17" i="44" s="1"/>
  <c r="A18" i="44" s="1"/>
  <c r="A19" i="44" s="1"/>
  <c r="A20" i="44" s="1"/>
  <c r="A21" i="44" s="1"/>
  <c r="A22" i="44" s="1"/>
  <c r="A23" i="44" s="1"/>
  <c r="A24" i="44" s="1"/>
  <c r="A25" i="44" s="1"/>
  <c r="A26" i="44" s="1"/>
  <c r="A27" i="44" s="1"/>
  <c r="A28" i="44" s="1"/>
  <c r="A29" i="44" s="1"/>
  <c r="A30" i="44" s="1"/>
  <c r="A31" i="44" s="1"/>
  <c r="A32" i="44" s="1"/>
  <c r="A33" i="44" s="1"/>
  <c r="A34" i="44" s="1"/>
  <c r="J7" i="44"/>
  <c r="K7" i="44" s="1"/>
  <c r="J34" i="80"/>
  <c r="K34" i="80" s="1"/>
  <c r="J33" i="80"/>
  <c r="K33" i="80" s="1"/>
  <c r="J32" i="80"/>
  <c r="K32" i="80" s="1"/>
  <c r="J30" i="80"/>
  <c r="K30" i="80" s="1"/>
  <c r="K29" i="80"/>
  <c r="J28" i="80"/>
  <c r="K28" i="80" s="1"/>
  <c r="J27" i="80"/>
  <c r="K27" i="80" s="1"/>
  <c r="J26" i="80"/>
  <c r="K26" i="80" s="1"/>
  <c r="J25" i="80"/>
  <c r="K25" i="80" s="1"/>
  <c r="J24" i="80"/>
  <c r="K24" i="80" s="1"/>
  <c r="J22" i="80"/>
  <c r="K22" i="80" s="1"/>
  <c r="J20" i="80"/>
  <c r="K20" i="80" s="1"/>
  <c r="J19" i="80"/>
  <c r="K19" i="80" s="1"/>
  <c r="J18" i="80"/>
  <c r="K18" i="80" s="1"/>
  <c r="J17" i="80"/>
  <c r="K17" i="80" s="1"/>
  <c r="J16" i="80"/>
  <c r="K16" i="80" s="1"/>
  <c r="J15" i="80"/>
  <c r="K15" i="80" s="1"/>
  <c r="J14" i="80"/>
  <c r="K14" i="80" s="1"/>
  <c r="J13" i="80"/>
  <c r="K13" i="80" s="1"/>
  <c r="J11" i="80"/>
  <c r="K11" i="80" s="1"/>
  <c r="J9" i="80"/>
  <c r="K9" i="80" s="1"/>
  <c r="J8" i="80"/>
  <c r="K8" i="80" s="1"/>
  <c r="A8" i="80"/>
  <c r="A9" i="80" s="1"/>
  <c r="A10" i="80" s="1"/>
  <c r="A11" i="80" s="1"/>
  <c r="A12" i="80" s="1"/>
  <c r="A13" i="80" s="1"/>
  <c r="A14" i="80" s="1"/>
  <c r="A15" i="80" s="1"/>
  <c r="A16" i="80" s="1"/>
  <c r="A17" i="80" s="1"/>
  <c r="A18" i="80" s="1"/>
  <c r="A19" i="80" s="1"/>
  <c r="A20" i="80" s="1"/>
  <c r="A21" i="80" s="1"/>
  <c r="A22" i="80" s="1"/>
  <c r="A23" i="80" s="1"/>
  <c r="A24" i="80" s="1"/>
  <c r="A25" i="80" s="1"/>
  <c r="A26" i="80" s="1"/>
  <c r="A27" i="80" s="1"/>
  <c r="A28" i="80" s="1"/>
  <c r="A29" i="80" s="1"/>
  <c r="A30" i="80" s="1"/>
  <c r="A31" i="80" s="1"/>
  <c r="A32" i="80" s="1"/>
  <c r="A33" i="80" s="1"/>
  <c r="A34" i="80" s="1"/>
  <c r="J7" i="80"/>
  <c r="K7" i="80" s="1"/>
  <c r="J34" i="112"/>
  <c r="K34" i="112" s="1"/>
  <c r="J33" i="112"/>
  <c r="K33" i="112" s="1"/>
  <c r="J32" i="112"/>
  <c r="K32" i="112" s="1"/>
  <c r="J31" i="112"/>
  <c r="K31" i="112" s="1"/>
  <c r="J30" i="112"/>
  <c r="K30" i="112" s="1"/>
  <c r="J28" i="112"/>
  <c r="K28" i="112" s="1"/>
  <c r="J27" i="112"/>
  <c r="K27" i="112" s="1"/>
  <c r="J26" i="112"/>
  <c r="K26" i="112" s="1"/>
  <c r="J25" i="112"/>
  <c r="K25" i="112" s="1"/>
  <c r="J21" i="112"/>
  <c r="K21" i="112" s="1"/>
  <c r="J19" i="112"/>
  <c r="K19" i="112" s="1"/>
  <c r="J18" i="112"/>
  <c r="K18" i="112" s="1"/>
  <c r="J17" i="112"/>
  <c r="K17" i="112" s="1"/>
  <c r="J16" i="112"/>
  <c r="K16" i="112" s="1"/>
  <c r="J15" i="112"/>
  <c r="K15" i="112" s="1"/>
  <c r="J14" i="112"/>
  <c r="K14" i="112" s="1"/>
  <c r="J13" i="112"/>
  <c r="K13" i="112" s="1"/>
  <c r="J12" i="112"/>
  <c r="K12" i="112" s="1"/>
  <c r="J11" i="112"/>
  <c r="K11" i="112" s="1"/>
  <c r="J9" i="112"/>
  <c r="K9" i="112" s="1"/>
  <c r="J8" i="112"/>
  <c r="K8" i="112" s="1"/>
  <c r="A8" i="112"/>
  <c r="A9" i="112" s="1"/>
  <c r="A10" i="112" s="1"/>
  <c r="A11" i="112" s="1"/>
  <c r="A12" i="112" s="1"/>
  <c r="A13" i="112" s="1"/>
  <c r="A14" i="112" s="1"/>
  <c r="A15" i="112" s="1"/>
  <c r="A16" i="112" s="1"/>
  <c r="A17" i="112" s="1"/>
  <c r="A18" i="112" s="1"/>
  <c r="A19" i="112" s="1"/>
  <c r="A20" i="112" s="1"/>
  <c r="A21" i="112" s="1"/>
  <c r="A22" i="112" s="1"/>
  <c r="A23" i="112" s="1"/>
  <c r="A24" i="112" s="1"/>
  <c r="A25" i="112" s="1"/>
  <c r="A26" i="112" s="1"/>
  <c r="A27" i="112" s="1"/>
  <c r="A28" i="112" s="1"/>
  <c r="A29" i="112" s="1"/>
  <c r="A30" i="112" s="1"/>
  <c r="A31" i="112" s="1"/>
  <c r="A32" i="112" s="1"/>
  <c r="A33" i="112" s="1"/>
  <c r="A34" i="112" s="1"/>
  <c r="J7" i="112"/>
  <c r="K7" i="112" s="1"/>
  <c r="J34" i="19"/>
  <c r="K34" i="19" s="1"/>
  <c r="J33" i="19"/>
  <c r="K33" i="19" s="1"/>
  <c r="J32" i="19"/>
  <c r="K32" i="19" s="1"/>
  <c r="J31" i="19"/>
  <c r="K31" i="19" s="1"/>
  <c r="J30" i="19"/>
  <c r="K30" i="19" s="1"/>
  <c r="J29" i="19"/>
  <c r="K29" i="19" s="1"/>
  <c r="J28" i="19"/>
  <c r="K28" i="19" s="1"/>
  <c r="J27" i="19"/>
  <c r="K27" i="19" s="1"/>
  <c r="J26" i="19"/>
  <c r="K26" i="19" s="1"/>
  <c r="J25" i="19"/>
  <c r="K25" i="19" s="1"/>
  <c r="J24" i="19"/>
  <c r="K24" i="19" s="1"/>
  <c r="J23" i="19"/>
  <c r="K23" i="19" s="1"/>
  <c r="J22" i="19"/>
  <c r="K22" i="19" s="1"/>
  <c r="J21" i="19"/>
  <c r="K21" i="19" s="1"/>
  <c r="J20" i="19"/>
  <c r="K20" i="19" s="1"/>
  <c r="J19" i="19"/>
  <c r="K19" i="19" s="1"/>
  <c r="J18" i="19"/>
  <c r="K18" i="19" s="1"/>
  <c r="J17" i="19"/>
  <c r="K17" i="19" s="1"/>
  <c r="J16" i="19"/>
  <c r="K16" i="19" s="1"/>
  <c r="J15" i="19"/>
  <c r="K15" i="19" s="1"/>
  <c r="J14" i="19"/>
  <c r="K14" i="19" s="1"/>
  <c r="J13" i="19"/>
  <c r="K13" i="19" s="1"/>
  <c r="J12" i="19"/>
  <c r="K12" i="19" s="1"/>
  <c r="J11" i="19"/>
  <c r="K11" i="19" s="1"/>
  <c r="J10" i="19"/>
  <c r="K10" i="19" s="1"/>
  <c r="J9" i="19"/>
  <c r="K9" i="19" s="1"/>
  <c r="J8" i="19"/>
  <c r="K8" i="19" s="1"/>
  <c r="A8" i="19"/>
  <c r="A9" i="19" s="1"/>
  <c r="A10" i="19" s="1"/>
  <c r="A11" i="19" s="1"/>
  <c r="A12" i="19" s="1"/>
  <c r="A13" i="19" s="1"/>
  <c r="A14" i="19" s="1"/>
  <c r="A15" i="19" s="1"/>
  <c r="A16" i="19" s="1"/>
  <c r="A17" i="19" s="1"/>
  <c r="A18" i="19" s="1"/>
  <c r="A19" i="19" s="1"/>
  <c r="A20" i="19" s="1"/>
  <c r="A21" i="19" s="1"/>
  <c r="A22" i="19" s="1"/>
  <c r="A23" i="19" s="1"/>
  <c r="A24" i="19" s="1"/>
  <c r="A25" i="19" s="1"/>
  <c r="A26" i="19" s="1"/>
  <c r="A27" i="19" s="1"/>
  <c r="A28" i="19" s="1"/>
  <c r="A29" i="19" s="1"/>
  <c r="A30" i="19" s="1"/>
  <c r="A31" i="19" s="1"/>
  <c r="A32" i="19" s="1"/>
  <c r="A33" i="19" s="1"/>
  <c r="A34" i="19" s="1"/>
  <c r="J7" i="19"/>
  <c r="K7" i="19" s="1"/>
  <c r="M15" i="97"/>
  <c r="B11" i="97"/>
  <c r="B10" i="97"/>
  <c r="A10" i="97"/>
  <c r="A11" i="97" s="1"/>
  <c r="B9" i="97"/>
  <c r="J37" i="104"/>
  <c r="K37" i="104" s="1"/>
  <c r="J36" i="104"/>
  <c r="K36" i="104" s="1"/>
  <c r="J35" i="104"/>
  <c r="K35" i="104" s="1"/>
  <c r="J34" i="104"/>
  <c r="K34" i="104" s="1"/>
  <c r="J33" i="104"/>
  <c r="K33" i="104" s="1"/>
  <c r="J32" i="104"/>
  <c r="K32" i="104" s="1"/>
  <c r="J31" i="104"/>
  <c r="K31" i="104" s="1"/>
  <c r="J30" i="104"/>
  <c r="K30" i="104" s="1"/>
  <c r="J29" i="104"/>
  <c r="K29" i="104" s="1"/>
  <c r="J28" i="104"/>
  <c r="K28" i="104" s="1"/>
  <c r="J27" i="104"/>
  <c r="K27" i="104" s="1"/>
  <c r="J26" i="104"/>
  <c r="K26" i="104" s="1"/>
  <c r="J25" i="104"/>
  <c r="K25" i="104" s="1"/>
  <c r="J24" i="104"/>
  <c r="K24" i="104" s="1"/>
  <c r="J23" i="104"/>
  <c r="K23" i="104" s="1"/>
  <c r="J22" i="104"/>
  <c r="K22" i="104" s="1"/>
  <c r="J21" i="104"/>
  <c r="K21" i="104" s="1"/>
  <c r="J20" i="104"/>
  <c r="K20" i="104" s="1"/>
  <c r="J19" i="104"/>
  <c r="K19" i="104" s="1"/>
  <c r="J18" i="104"/>
  <c r="K18" i="104" s="1"/>
  <c r="J17" i="104"/>
  <c r="K17" i="104" s="1"/>
  <c r="J16" i="104"/>
  <c r="K16" i="104" s="1"/>
  <c r="J15" i="104"/>
  <c r="K15" i="104" s="1"/>
  <c r="J14" i="104"/>
  <c r="K14" i="104" s="1"/>
  <c r="J13" i="104"/>
  <c r="K13" i="104" s="1"/>
  <c r="J12" i="104"/>
  <c r="K12" i="104" s="1"/>
  <c r="J11" i="104"/>
  <c r="K11" i="104" s="1"/>
  <c r="J10" i="104"/>
  <c r="K10" i="104" s="1"/>
  <c r="A8" i="104"/>
  <c r="A9" i="104" s="1"/>
  <c r="A10" i="104" s="1"/>
  <c r="A11" i="104" s="1"/>
  <c r="A12" i="104" s="1"/>
  <c r="A13" i="104" s="1"/>
  <c r="A14" i="104" s="1"/>
  <c r="A15" i="104" s="1"/>
  <c r="A16" i="104" s="1"/>
  <c r="A17" i="104" s="1"/>
  <c r="A18" i="104" s="1"/>
  <c r="A19" i="104" s="1"/>
  <c r="A20" i="104" s="1"/>
  <c r="A21" i="104" s="1"/>
  <c r="A22" i="104" s="1"/>
  <c r="A23" i="104" s="1"/>
  <c r="A24" i="104" s="1"/>
  <c r="A25" i="104" s="1"/>
  <c r="A26" i="104" s="1"/>
  <c r="A27" i="104" s="1"/>
  <c r="A28" i="104" s="1"/>
  <c r="A29" i="104" s="1"/>
  <c r="A30" i="104" s="1"/>
  <c r="A31" i="104" s="1"/>
  <c r="A32" i="104" s="1"/>
  <c r="A33" i="104" s="1"/>
  <c r="A34" i="104" s="1"/>
  <c r="A35" i="104" s="1"/>
  <c r="A36" i="104" s="1"/>
  <c r="A37" i="104" s="1"/>
  <c r="J7" i="104"/>
  <c r="K7" i="104" s="1"/>
  <c r="J37" i="110"/>
  <c r="K37" i="110" s="1"/>
  <c r="J36" i="110"/>
  <c r="K36" i="110" s="1"/>
  <c r="J35" i="110"/>
  <c r="K35" i="110" s="1"/>
  <c r="J34" i="110"/>
  <c r="K34" i="110" s="1"/>
  <c r="J33" i="110"/>
  <c r="K33" i="110" s="1"/>
  <c r="J32" i="110"/>
  <c r="K32" i="110" s="1"/>
  <c r="J31" i="110"/>
  <c r="K31" i="110" s="1"/>
  <c r="J30" i="110"/>
  <c r="K30" i="110" s="1"/>
  <c r="J29" i="110"/>
  <c r="K29" i="110" s="1"/>
  <c r="J28" i="110"/>
  <c r="K28" i="110" s="1"/>
  <c r="J27" i="110"/>
  <c r="K27" i="110" s="1"/>
  <c r="J26" i="110"/>
  <c r="K26" i="110" s="1"/>
  <c r="J25" i="110"/>
  <c r="K25" i="110" s="1"/>
  <c r="J24" i="110"/>
  <c r="K24" i="110" s="1"/>
  <c r="J23" i="110"/>
  <c r="K23" i="110" s="1"/>
  <c r="J22" i="110"/>
  <c r="K22" i="110" s="1"/>
  <c r="J21" i="110"/>
  <c r="K21" i="110" s="1"/>
  <c r="J20" i="110"/>
  <c r="K20" i="110" s="1"/>
  <c r="J19" i="110"/>
  <c r="K19" i="110" s="1"/>
  <c r="J18" i="110"/>
  <c r="K18" i="110" s="1"/>
  <c r="J17" i="110"/>
  <c r="K17" i="110" s="1"/>
  <c r="J16" i="110"/>
  <c r="K16" i="110" s="1"/>
  <c r="J15" i="110"/>
  <c r="K15" i="110" s="1"/>
  <c r="J14" i="110"/>
  <c r="K14" i="110" s="1"/>
  <c r="J13" i="110"/>
  <c r="K13" i="110" s="1"/>
  <c r="J12" i="110"/>
  <c r="K12" i="110" s="1"/>
  <c r="J11" i="110"/>
  <c r="K11" i="110" s="1"/>
  <c r="A8" i="110"/>
  <c r="A9" i="110" s="1"/>
  <c r="A10" i="110" s="1"/>
  <c r="A11" i="110" s="1"/>
  <c r="A12" i="110" s="1"/>
  <c r="A13" i="110" s="1"/>
  <c r="A14" i="110" s="1"/>
  <c r="A15" i="110" s="1"/>
  <c r="A16" i="110" s="1"/>
  <c r="A17" i="110" s="1"/>
  <c r="A18" i="110" s="1"/>
  <c r="A19" i="110" s="1"/>
  <c r="A20" i="110" s="1"/>
  <c r="A21" i="110" s="1"/>
  <c r="A22" i="110" s="1"/>
  <c r="A23" i="110" s="1"/>
  <c r="A24" i="110" s="1"/>
  <c r="A25" i="110" s="1"/>
  <c r="A26" i="110" s="1"/>
  <c r="A27" i="110" s="1"/>
  <c r="A28" i="110" s="1"/>
  <c r="A29" i="110" s="1"/>
  <c r="A30" i="110" s="1"/>
  <c r="A31" i="110" s="1"/>
  <c r="A32" i="110" s="1"/>
  <c r="A33" i="110" s="1"/>
  <c r="A34" i="110" s="1"/>
  <c r="A35" i="110" s="1"/>
  <c r="A36" i="110" s="1"/>
  <c r="A37" i="110" s="1"/>
  <c r="J7" i="110"/>
  <c r="K7" i="110" s="1"/>
  <c r="J37" i="82"/>
  <c r="K37" i="82" s="1"/>
  <c r="J36" i="82"/>
  <c r="K36" i="82" s="1"/>
  <c r="J35" i="82"/>
  <c r="K35" i="82" s="1"/>
  <c r="J34" i="82"/>
  <c r="K34" i="82" s="1"/>
  <c r="J33" i="82"/>
  <c r="K33" i="82" s="1"/>
  <c r="J32" i="82"/>
  <c r="K32" i="82" s="1"/>
  <c r="J31" i="82"/>
  <c r="K31" i="82" s="1"/>
  <c r="J30" i="82"/>
  <c r="K30" i="82" s="1"/>
  <c r="J29" i="82"/>
  <c r="K29" i="82" s="1"/>
  <c r="J28" i="82"/>
  <c r="K28" i="82" s="1"/>
  <c r="J27" i="82"/>
  <c r="K27" i="82" s="1"/>
  <c r="J26" i="82"/>
  <c r="K26" i="82" s="1"/>
  <c r="J25" i="82"/>
  <c r="K25" i="82" s="1"/>
  <c r="J24" i="82"/>
  <c r="K24" i="82" s="1"/>
  <c r="J23" i="82"/>
  <c r="K23" i="82" s="1"/>
  <c r="J22" i="82"/>
  <c r="K22" i="82" s="1"/>
  <c r="J21" i="82"/>
  <c r="K21" i="82" s="1"/>
  <c r="J20" i="82"/>
  <c r="K20" i="82" s="1"/>
  <c r="J19" i="82"/>
  <c r="K19" i="82" s="1"/>
  <c r="J18" i="82"/>
  <c r="K18" i="82" s="1"/>
  <c r="J17" i="82"/>
  <c r="K17" i="82" s="1"/>
  <c r="J16" i="82"/>
  <c r="K16" i="82" s="1"/>
  <c r="J15" i="82"/>
  <c r="K15" i="82" s="1"/>
  <c r="J14" i="82"/>
  <c r="K14" i="82" s="1"/>
  <c r="J13" i="82"/>
  <c r="K13" i="82" s="1"/>
  <c r="J12" i="82"/>
  <c r="K12" i="82" s="1"/>
  <c r="J11" i="82"/>
  <c r="K11" i="82" s="1"/>
  <c r="J10" i="82"/>
  <c r="K10" i="82" s="1"/>
  <c r="J9" i="82"/>
  <c r="K9" i="82" s="1"/>
  <c r="F9" i="82"/>
  <c r="F10" i="82" s="1"/>
  <c r="F11" i="82" s="1"/>
  <c r="F12" i="82" s="1"/>
  <c r="F13" i="82" s="1"/>
  <c r="F14" i="82" s="1"/>
  <c r="F15" i="82" s="1"/>
  <c r="F16" i="82" s="1"/>
  <c r="F17" i="82" s="1"/>
  <c r="F18" i="82" s="1"/>
  <c r="F19" i="82" s="1"/>
  <c r="F20" i="82" s="1"/>
  <c r="F21" i="82" s="1"/>
  <c r="F22" i="82" s="1"/>
  <c r="F23" i="82" s="1"/>
  <c r="F24" i="82" s="1"/>
  <c r="F25" i="82" s="1"/>
  <c r="F26" i="82" s="1"/>
  <c r="F27" i="82" s="1"/>
  <c r="F28" i="82" s="1"/>
  <c r="F29" i="82" s="1"/>
  <c r="F30" i="82" s="1"/>
  <c r="F31" i="82" s="1"/>
  <c r="F32" i="82" s="1"/>
  <c r="F33" i="82" s="1"/>
  <c r="F34" i="82" s="1"/>
  <c r="F35" i="82" s="1"/>
  <c r="F36" i="82" s="1"/>
  <c r="F37" i="82" s="1"/>
  <c r="J8" i="82"/>
  <c r="K8" i="82" s="1"/>
  <c r="D8" i="82"/>
  <c r="D9" i="82" s="1"/>
  <c r="D10" i="82" s="1"/>
  <c r="D11" i="82" s="1"/>
  <c r="D12" i="82" s="1"/>
  <c r="D13" i="82" s="1"/>
  <c r="D14" i="82" s="1"/>
  <c r="D15" i="82" s="1"/>
  <c r="D16" i="82" s="1"/>
  <c r="D17" i="82" s="1"/>
  <c r="D18" i="82" s="1"/>
  <c r="D19" i="82" s="1"/>
  <c r="D20" i="82" s="1"/>
  <c r="D21" i="82" s="1"/>
  <c r="D22" i="82" s="1"/>
  <c r="D23" i="82" s="1"/>
  <c r="D24" i="82" s="1"/>
  <c r="D25" i="82" s="1"/>
  <c r="D26" i="82" s="1"/>
  <c r="D27" i="82" s="1"/>
  <c r="D28" i="82" s="1"/>
  <c r="D29" i="82" s="1"/>
  <c r="D30" i="82" s="1"/>
  <c r="D31" i="82" s="1"/>
  <c r="D32" i="82" s="1"/>
  <c r="D33" i="82" s="1"/>
  <c r="D34" i="82" s="1"/>
  <c r="D35" i="82" s="1"/>
  <c r="D36" i="82" s="1"/>
  <c r="D37" i="82" s="1"/>
  <c r="A8" i="82"/>
  <c r="A9" i="82" s="1"/>
  <c r="A10" i="82" s="1"/>
  <c r="A11" i="82" s="1"/>
  <c r="A12" i="82" s="1"/>
  <c r="A13" i="82" s="1"/>
  <c r="A14" i="82" s="1"/>
  <c r="A15" i="82" s="1"/>
  <c r="A16" i="82" s="1"/>
  <c r="A17" i="82" s="1"/>
  <c r="A18" i="82" s="1"/>
  <c r="A19" i="82" s="1"/>
  <c r="A20" i="82" s="1"/>
  <c r="A21" i="82" s="1"/>
  <c r="A22" i="82" s="1"/>
  <c r="A23" i="82" s="1"/>
  <c r="A24" i="82" s="1"/>
  <c r="A25" i="82" s="1"/>
  <c r="A26" i="82" s="1"/>
  <c r="A27" i="82" s="1"/>
  <c r="A28" i="82" s="1"/>
  <c r="A29" i="82" s="1"/>
  <c r="A30" i="82" s="1"/>
  <c r="A31" i="82" s="1"/>
  <c r="A32" i="82" s="1"/>
  <c r="A33" i="82" s="1"/>
  <c r="A34" i="82" s="1"/>
  <c r="A35" i="82" s="1"/>
  <c r="A36" i="82" s="1"/>
  <c r="A37" i="82" s="1"/>
  <c r="J7" i="82"/>
  <c r="K7" i="82" s="1"/>
  <c r="J34" i="107"/>
  <c r="K34" i="107" s="1"/>
  <c r="J33" i="107"/>
  <c r="K33" i="107" s="1"/>
  <c r="J32" i="107"/>
  <c r="K32" i="107" s="1"/>
  <c r="J31" i="107"/>
  <c r="K31" i="107" s="1"/>
  <c r="J30" i="107"/>
  <c r="K30" i="107" s="1"/>
  <c r="J29" i="107"/>
  <c r="K29" i="107" s="1"/>
  <c r="J27" i="107"/>
  <c r="K27" i="107" s="1"/>
  <c r="J26" i="107"/>
  <c r="K26" i="107" s="1"/>
  <c r="J25" i="107"/>
  <c r="K25" i="107" s="1"/>
  <c r="J24" i="107"/>
  <c r="K24" i="107" s="1"/>
  <c r="J23" i="107"/>
  <c r="K23" i="107" s="1"/>
  <c r="J22" i="107"/>
  <c r="K22" i="107" s="1"/>
  <c r="J20" i="107"/>
  <c r="K20" i="107" s="1"/>
  <c r="J19" i="107"/>
  <c r="K19" i="107" s="1"/>
  <c r="J18" i="107"/>
  <c r="K18" i="107" s="1"/>
  <c r="J17" i="107"/>
  <c r="K17" i="107" s="1"/>
  <c r="J16" i="107"/>
  <c r="K16" i="107" s="1"/>
  <c r="J15" i="107"/>
  <c r="K15" i="107" s="1"/>
  <c r="J14" i="107"/>
  <c r="K14" i="107" s="1"/>
  <c r="J13" i="107"/>
  <c r="K13" i="107" s="1"/>
  <c r="J12" i="107"/>
  <c r="K12" i="107" s="1"/>
  <c r="J11" i="107"/>
  <c r="K11" i="107" s="1"/>
  <c r="J10" i="107"/>
  <c r="K10" i="107" s="1"/>
  <c r="J9" i="107"/>
  <c r="K9" i="107" s="1"/>
  <c r="J8" i="107"/>
  <c r="K8" i="107" s="1"/>
  <c r="A8" i="107"/>
  <c r="A9" i="107" s="1"/>
  <c r="A10" i="107" s="1"/>
  <c r="A11" i="107" s="1"/>
  <c r="A12" i="107" s="1"/>
  <c r="A13" i="107" s="1"/>
  <c r="A14" i="107" s="1"/>
  <c r="A15" i="107" s="1"/>
  <c r="A16" i="107" s="1"/>
  <c r="A17" i="107" s="1"/>
  <c r="A18" i="107" s="1"/>
  <c r="A19" i="107" s="1"/>
  <c r="A20" i="107" s="1"/>
  <c r="A21" i="107" s="1"/>
  <c r="A22" i="107" s="1"/>
  <c r="A23" i="107" s="1"/>
  <c r="A24" i="107" s="1"/>
  <c r="A25" i="107" s="1"/>
  <c r="A26" i="107" s="1"/>
  <c r="A27" i="107" s="1"/>
  <c r="A28" i="107" s="1"/>
  <c r="A29" i="107" s="1"/>
  <c r="A30" i="107" s="1"/>
  <c r="A31" i="107" s="1"/>
  <c r="A32" i="107" s="1"/>
  <c r="A33" i="107" s="1"/>
  <c r="A34" i="107" s="1"/>
  <c r="J7" i="107"/>
  <c r="K7" i="107" s="1"/>
  <c r="J34" i="38"/>
  <c r="K34" i="38" s="1"/>
  <c r="J33" i="38"/>
  <c r="K33" i="38" s="1"/>
  <c r="J32" i="38"/>
  <c r="K32" i="38" s="1"/>
  <c r="J31" i="38"/>
  <c r="K31" i="38" s="1"/>
  <c r="J30" i="38"/>
  <c r="K30" i="38" s="1"/>
  <c r="J29" i="38"/>
  <c r="K29" i="38" s="1"/>
  <c r="J28" i="38"/>
  <c r="K28" i="38" s="1"/>
  <c r="J27" i="38"/>
  <c r="K27" i="38" s="1"/>
  <c r="J26" i="38"/>
  <c r="K26" i="38" s="1"/>
  <c r="J25" i="38"/>
  <c r="K25" i="38" s="1"/>
  <c r="J24" i="38"/>
  <c r="K24" i="38" s="1"/>
  <c r="J23" i="38"/>
  <c r="K23" i="38" s="1"/>
  <c r="J22" i="38"/>
  <c r="K22" i="38" s="1"/>
  <c r="J21" i="38"/>
  <c r="K21" i="38" s="1"/>
  <c r="J20" i="38"/>
  <c r="K20" i="38" s="1"/>
  <c r="J19" i="38"/>
  <c r="K19" i="38" s="1"/>
  <c r="J18" i="38"/>
  <c r="K18" i="38" s="1"/>
  <c r="J17" i="38"/>
  <c r="K17" i="38" s="1"/>
  <c r="J16" i="38"/>
  <c r="K16" i="38" s="1"/>
  <c r="J15" i="38"/>
  <c r="K15" i="38" s="1"/>
  <c r="J14" i="38"/>
  <c r="K14" i="38" s="1"/>
  <c r="J13" i="38"/>
  <c r="K13" i="38" s="1"/>
  <c r="J12" i="38"/>
  <c r="K12" i="38" s="1"/>
  <c r="J11" i="38"/>
  <c r="K11" i="38" s="1"/>
  <c r="J10" i="38"/>
  <c r="K10" i="38" s="1"/>
  <c r="J9" i="38"/>
  <c r="K9" i="38" s="1"/>
  <c r="J8" i="38"/>
  <c r="K8" i="38" s="1"/>
  <c r="F8" i="38"/>
  <c r="F9" i="38" s="1"/>
  <c r="F10" i="38" s="1"/>
  <c r="F11" i="38" s="1"/>
  <c r="F12" i="38" s="1"/>
  <c r="F13" i="38" s="1"/>
  <c r="F14" i="38" s="1"/>
  <c r="F15" i="38" s="1"/>
  <c r="F16" i="38" s="1"/>
  <c r="F17" i="38" s="1"/>
  <c r="F18" i="38" s="1"/>
  <c r="F19" i="38" s="1"/>
  <c r="F20" i="38" s="1"/>
  <c r="F21" i="38" s="1"/>
  <c r="F22" i="38" s="1"/>
  <c r="F23" i="38" s="1"/>
  <c r="F24" i="38" s="1"/>
  <c r="F25" i="38" s="1"/>
  <c r="F26" i="38" s="1"/>
  <c r="F27" i="38" s="1"/>
  <c r="F28" i="38" s="1"/>
  <c r="F29" i="38" s="1"/>
  <c r="F30" i="38" s="1"/>
  <c r="F31" i="38" s="1"/>
  <c r="F32" i="38" s="1"/>
  <c r="F33" i="38" s="1"/>
  <c r="F34" i="38" s="1"/>
  <c r="D8" i="38"/>
  <c r="D9" i="38" s="1"/>
  <c r="D10" i="38" s="1"/>
  <c r="D11" i="38" s="1"/>
  <c r="D12" i="38" s="1"/>
  <c r="D13" i="38" s="1"/>
  <c r="D14" i="38" s="1"/>
  <c r="D15" i="38" s="1"/>
  <c r="D16" i="38" s="1"/>
  <c r="D17" i="38" s="1"/>
  <c r="D18" i="38" s="1"/>
  <c r="D19" i="38" s="1"/>
  <c r="D20" i="38" s="1"/>
  <c r="D21" i="38" s="1"/>
  <c r="D22" i="38" s="1"/>
  <c r="D23" i="38" s="1"/>
  <c r="D24" i="38" s="1"/>
  <c r="D25" i="38" s="1"/>
  <c r="D26" i="38" s="1"/>
  <c r="D27" i="38" s="1"/>
  <c r="D28" i="38" s="1"/>
  <c r="D29" i="38" s="1"/>
  <c r="D30" i="38" s="1"/>
  <c r="D31" i="38" s="1"/>
  <c r="D32" i="38" s="1"/>
  <c r="D33" i="38" s="1"/>
  <c r="D34" i="38" s="1"/>
  <c r="A8" i="38"/>
  <c r="A9" i="38" s="1"/>
  <c r="A10" i="38" s="1"/>
  <c r="A11" i="38" s="1"/>
  <c r="A12" i="38" s="1"/>
  <c r="A13" i="38" s="1"/>
  <c r="A14" i="38" s="1"/>
  <c r="A15" i="38" s="1"/>
  <c r="A16" i="38" s="1"/>
  <c r="A17" i="38" s="1"/>
  <c r="A18" i="38" s="1"/>
  <c r="A19" i="38" s="1"/>
  <c r="A20" i="38" s="1"/>
  <c r="A21" i="38" s="1"/>
  <c r="A22" i="38" s="1"/>
  <c r="A23" i="38" s="1"/>
  <c r="A24" i="38" s="1"/>
  <c r="A25" i="38" s="1"/>
  <c r="A26" i="38" s="1"/>
  <c r="A27" i="38" s="1"/>
  <c r="A28" i="38" s="1"/>
  <c r="A29" i="38" s="1"/>
  <c r="A30" i="38" s="1"/>
  <c r="A31" i="38" s="1"/>
  <c r="A32" i="38" s="1"/>
  <c r="A33" i="38" s="1"/>
  <c r="A34" i="38" s="1"/>
  <c r="J7" i="38"/>
  <c r="K7" i="38" s="1"/>
  <c r="K34" i="95"/>
  <c r="K30" i="95"/>
  <c r="K29" i="95"/>
  <c r="K26" i="95"/>
  <c r="K25" i="95"/>
  <c r="K22" i="95"/>
  <c r="K21" i="95"/>
  <c r="K18" i="95"/>
  <c r="K17" i="95"/>
  <c r="K15" i="95"/>
  <c r="K14" i="95"/>
  <c r="K13" i="95"/>
  <c r="K12" i="95"/>
  <c r="K11" i="95"/>
  <c r="K10" i="95"/>
  <c r="K9" i="95"/>
  <c r="D8" i="95"/>
  <c r="D9" i="95" s="1"/>
  <c r="D10" i="95" s="1"/>
  <c r="D11" i="95" s="1"/>
  <c r="D12" i="95" s="1"/>
  <c r="D13" i="95" s="1"/>
  <c r="D14" i="95" s="1"/>
  <c r="D15" i="95" s="1"/>
  <c r="D16" i="95" s="1"/>
  <c r="D17" i="95" s="1"/>
  <c r="D18" i="95" s="1"/>
  <c r="D19" i="95" s="1"/>
  <c r="D20" i="95" s="1"/>
  <c r="D21" i="95" s="1"/>
  <c r="D22" i="95" s="1"/>
  <c r="D23" i="95" s="1"/>
  <c r="D24" i="95" s="1"/>
  <c r="D25" i="95" s="1"/>
  <c r="D26" i="95" s="1"/>
  <c r="D27" i="95" s="1"/>
  <c r="D28" i="95" s="1"/>
  <c r="D29" i="95" s="1"/>
  <c r="D30" i="95" s="1"/>
  <c r="D31" i="95" s="1"/>
  <c r="D32" i="95" s="1"/>
  <c r="D33" i="95" s="1"/>
  <c r="D34" i="95" s="1"/>
  <c r="A8" i="95"/>
  <c r="A9" i="95" s="1"/>
  <c r="A10" i="95" s="1"/>
  <c r="A11" i="95" s="1"/>
  <c r="A12" i="95" s="1"/>
  <c r="A13" i="95" s="1"/>
  <c r="A14" i="95" s="1"/>
  <c r="A15" i="95" s="1"/>
  <c r="A16" i="95" s="1"/>
  <c r="A17" i="95" s="1"/>
  <c r="A18" i="95" s="1"/>
  <c r="A19" i="95" s="1"/>
  <c r="A20" i="95" s="1"/>
  <c r="A21" i="95" s="1"/>
  <c r="A22" i="95" s="1"/>
  <c r="A23" i="95" s="1"/>
  <c r="A24" i="95" s="1"/>
  <c r="A25" i="95" s="1"/>
  <c r="A26" i="95" s="1"/>
  <c r="A27" i="95" s="1"/>
  <c r="A28" i="95" s="1"/>
  <c r="A29" i="95" s="1"/>
  <c r="A30" i="95" s="1"/>
  <c r="A31" i="95" s="1"/>
  <c r="A32" i="95" s="1"/>
  <c r="A33" i="95" s="1"/>
  <c r="A34" i="95" s="1"/>
  <c r="J34" i="94"/>
  <c r="K34" i="94" s="1"/>
  <c r="J33" i="94"/>
  <c r="K33" i="94" s="1"/>
  <c r="J32" i="94"/>
  <c r="K32" i="94" s="1"/>
  <c r="J31" i="94"/>
  <c r="K31" i="94" s="1"/>
  <c r="J30" i="94"/>
  <c r="K30" i="94" s="1"/>
  <c r="J29" i="94"/>
  <c r="K29" i="94" s="1"/>
  <c r="J28" i="94"/>
  <c r="K28" i="94" s="1"/>
  <c r="J27" i="94"/>
  <c r="K27" i="94" s="1"/>
  <c r="J26" i="94"/>
  <c r="K26" i="94" s="1"/>
  <c r="J25" i="94"/>
  <c r="K25" i="94" s="1"/>
  <c r="J24" i="94"/>
  <c r="K24" i="94" s="1"/>
  <c r="J23" i="94"/>
  <c r="K23" i="94" s="1"/>
  <c r="J22" i="94"/>
  <c r="K22" i="94" s="1"/>
  <c r="J21" i="94"/>
  <c r="K21" i="94" s="1"/>
  <c r="J20" i="94"/>
  <c r="K20" i="94" s="1"/>
  <c r="J19" i="94"/>
  <c r="K19" i="94" s="1"/>
  <c r="J18" i="94"/>
  <c r="K18" i="94" s="1"/>
  <c r="J17" i="94"/>
  <c r="K17" i="94" s="1"/>
  <c r="J16" i="94"/>
  <c r="K16" i="94" s="1"/>
  <c r="J15" i="94"/>
  <c r="K15" i="94" s="1"/>
  <c r="J14" i="94"/>
  <c r="K14" i="94" s="1"/>
  <c r="J13" i="94"/>
  <c r="K13" i="94" s="1"/>
  <c r="J12" i="94"/>
  <c r="K12" i="94" s="1"/>
  <c r="J11" i="94"/>
  <c r="K11" i="94" s="1"/>
  <c r="J10" i="94"/>
  <c r="K10" i="94" s="1"/>
  <c r="J9" i="94"/>
  <c r="K9" i="94" s="1"/>
  <c r="J8" i="94"/>
  <c r="K8" i="94" s="1"/>
  <c r="D8" i="94"/>
  <c r="D9" i="94" s="1"/>
  <c r="D10" i="94" s="1"/>
  <c r="D11" i="94" s="1"/>
  <c r="D12" i="94" s="1"/>
  <c r="D13" i="94" s="1"/>
  <c r="D14" i="94" s="1"/>
  <c r="D15" i="94" s="1"/>
  <c r="D16" i="94" s="1"/>
  <c r="D17" i="94" s="1"/>
  <c r="D18" i="94" s="1"/>
  <c r="D19" i="94" s="1"/>
  <c r="D20" i="94" s="1"/>
  <c r="D21" i="94" s="1"/>
  <c r="D22" i="94" s="1"/>
  <c r="D23" i="94" s="1"/>
  <c r="D24" i="94" s="1"/>
  <c r="D25" i="94" s="1"/>
  <c r="D26" i="94" s="1"/>
  <c r="D27" i="94" s="1"/>
  <c r="D28" i="94" s="1"/>
  <c r="D29" i="94" s="1"/>
  <c r="D30" i="94" s="1"/>
  <c r="D31" i="94" s="1"/>
  <c r="D32" i="94" s="1"/>
  <c r="D33" i="94" s="1"/>
  <c r="D34" i="94" s="1"/>
  <c r="A8" i="94"/>
  <c r="A9" i="94" s="1"/>
  <c r="A10" i="94" s="1"/>
  <c r="A11" i="94" s="1"/>
  <c r="A12" i="94" s="1"/>
  <c r="A13" i="94" s="1"/>
  <c r="A14" i="94" s="1"/>
  <c r="A15" i="94" s="1"/>
  <c r="A16" i="94" s="1"/>
  <c r="A17" i="94" s="1"/>
  <c r="A18" i="94" s="1"/>
  <c r="A19" i="94" s="1"/>
  <c r="A20" i="94" s="1"/>
  <c r="A21" i="94" s="1"/>
  <c r="A22" i="94" s="1"/>
  <c r="A23" i="94" s="1"/>
  <c r="A24" i="94" s="1"/>
  <c r="A25" i="94" s="1"/>
  <c r="A26" i="94" s="1"/>
  <c r="A27" i="94" s="1"/>
  <c r="A28" i="94" s="1"/>
  <c r="A29" i="94" s="1"/>
  <c r="A30" i="94" s="1"/>
  <c r="A31" i="94" s="1"/>
  <c r="A32" i="94" s="1"/>
  <c r="A33" i="94" s="1"/>
  <c r="A34" i="94" s="1"/>
  <c r="J7" i="94"/>
  <c r="K7" i="94" s="1"/>
  <c r="J33" i="85"/>
  <c r="K33" i="85" s="1"/>
  <c r="J32" i="85"/>
  <c r="K32" i="85" s="1"/>
  <c r="J31" i="85"/>
  <c r="K31" i="85" s="1"/>
  <c r="J30" i="85"/>
  <c r="K30" i="85" s="1"/>
  <c r="J29" i="85"/>
  <c r="K29" i="85" s="1"/>
  <c r="J28" i="85"/>
  <c r="K28" i="85" s="1"/>
  <c r="J27" i="85"/>
  <c r="K27" i="85" s="1"/>
  <c r="J26" i="85"/>
  <c r="K26" i="85" s="1"/>
  <c r="J25" i="85"/>
  <c r="K25" i="85" s="1"/>
  <c r="J19" i="85"/>
  <c r="K19" i="85" s="1"/>
  <c r="J18" i="85"/>
  <c r="K18" i="85" s="1"/>
  <c r="J17" i="85"/>
  <c r="K17" i="85" s="1"/>
  <c r="J16" i="85"/>
  <c r="K16" i="85" s="1"/>
  <c r="J15" i="85"/>
  <c r="K15" i="85" s="1"/>
  <c r="J14" i="85"/>
  <c r="K14" i="85" s="1"/>
  <c r="J13" i="85"/>
  <c r="K13" i="85" s="1"/>
  <c r="J12" i="85"/>
  <c r="K12" i="85" s="1"/>
  <c r="J11" i="85"/>
  <c r="K11" i="85" s="1"/>
  <c r="J9" i="85"/>
  <c r="K9" i="85" s="1"/>
  <c r="J8" i="85"/>
  <c r="K8" i="85" s="1"/>
  <c r="A8" i="85"/>
  <c r="A9" i="85" s="1"/>
  <c r="A10" i="85" s="1"/>
  <c r="A11" i="85" s="1"/>
  <c r="A12" i="85" s="1"/>
  <c r="A13" i="85" s="1"/>
  <c r="A14" i="85" s="1"/>
  <c r="A15" i="85" s="1"/>
  <c r="A16" i="85" s="1"/>
  <c r="A17" i="85" s="1"/>
  <c r="A18" i="85" s="1"/>
  <c r="A19" i="85" s="1"/>
  <c r="A20" i="85" s="1"/>
  <c r="A21" i="85" s="1"/>
  <c r="A22" i="85" s="1"/>
  <c r="A23" i="85" s="1"/>
  <c r="A24" i="85" s="1"/>
  <c r="A25" i="85" s="1"/>
  <c r="A26" i="85" s="1"/>
  <c r="A27" i="85" s="1"/>
  <c r="A28" i="85" s="1"/>
  <c r="A29" i="85" s="1"/>
  <c r="A30" i="85" s="1"/>
  <c r="A31" i="85" s="1"/>
  <c r="A32" i="85" s="1"/>
  <c r="A33" i="85" s="1"/>
  <c r="A34" i="85" s="1"/>
  <c r="J7" i="85"/>
  <c r="K7" i="85" s="1"/>
  <c r="J34" i="11"/>
  <c r="K34" i="11" s="1"/>
  <c r="J33" i="11"/>
  <c r="K33" i="11" s="1"/>
  <c r="J32" i="11"/>
  <c r="K32" i="11" s="1"/>
  <c r="J31" i="11"/>
  <c r="K31" i="11" s="1"/>
  <c r="J30" i="11"/>
  <c r="K30" i="11" s="1"/>
  <c r="J29" i="11"/>
  <c r="K29" i="11" s="1"/>
  <c r="J28" i="11"/>
  <c r="K28" i="11" s="1"/>
  <c r="J27" i="11"/>
  <c r="K27" i="11" s="1"/>
  <c r="J26" i="11"/>
  <c r="K26" i="11" s="1"/>
  <c r="J25" i="11"/>
  <c r="K25" i="11" s="1"/>
  <c r="J24" i="11"/>
  <c r="K24" i="11" s="1"/>
  <c r="J23" i="11"/>
  <c r="K23" i="11" s="1"/>
  <c r="J22" i="11"/>
  <c r="K22" i="11" s="1"/>
  <c r="J21" i="11"/>
  <c r="K21" i="11" s="1"/>
  <c r="J20" i="11"/>
  <c r="K20" i="11" s="1"/>
  <c r="J19" i="11"/>
  <c r="K19" i="11" s="1"/>
  <c r="J18" i="11"/>
  <c r="K18" i="11" s="1"/>
  <c r="J17" i="11"/>
  <c r="K17" i="11" s="1"/>
  <c r="J16" i="11"/>
  <c r="K16" i="11" s="1"/>
  <c r="J15" i="11"/>
  <c r="K15" i="11" s="1"/>
  <c r="J14" i="11"/>
  <c r="K14" i="11" s="1"/>
  <c r="J13" i="11"/>
  <c r="K13" i="11" s="1"/>
  <c r="J12" i="11"/>
  <c r="K12" i="11" s="1"/>
  <c r="J11" i="11"/>
  <c r="K11" i="11" s="1"/>
  <c r="J10" i="11"/>
  <c r="K10" i="11" s="1"/>
  <c r="J9" i="11"/>
  <c r="K9" i="11" s="1"/>
  <c r="J8" i="11"/>
  <c r="K8" i="11" s="1"/>
  <c r="A8" i="11"/>
  <c r="A9" i="11" s="1"/>
  <c r="A10" i="11" s="1"/>
  <c r="A11" i="11" s="1"/>
  <c r="A12" i="11" s="1"/>
  <c r="A13" i="11" s="1"/>
  <c r="A14" i="11" s="1"/>
  <c r="A15" i="11" s="1"/>
  <c r="A16" i="11" s="1"/>
  <c r="A17" i="11" s="1"/>
  <c r="A18" i="11" s="1"/>
  <c r="A19" i="11" s="1"/>
  <c r="A20" i="11" s="1"/>
  <c r="A21" i="11" s="1"/>
  <c r="A22" i="11" s="1"/>
  <c r="A23" i="11" s="1"/>
  <c r="A24" i="11" s="1"/>
  <c r="A25" i="11" s="1"/>
  <c r="A26" i="11" s="1"/>
  <c r="A27" i="11" s="1"/>
  <c r="A28" i="11" s="1"/>
  <c r="A29" i="11" s="1"/>
  <c r="A30" i="11" s="1"/>
  <c r="A31" i="11" s="1"/>
  <c r="A32" i="11" s="1"/>
  <c r="A33" i="11" s="1"/>
  <c r="A34" i="11" s="1"/>
  <c r="J7" i="11"/>
  <c r="K7" i="11" s="1"/>
  <c r="J34" i="61"/>
  <c r="K34" i="61" s="1"/>
  <c r="J33" i="61"/>
  <c r="K33" i="61" s="1"/>
  <c r="J32" i="61"/>
  <c r="K32" i="61" s="1"/>
  <c r="J31" i="61"/>
  <c r="K31" i="61" s="1"/>
  <c r="J30" i="61"/>
  <c r="K30" i="61" s="1"/>
  <c r="J29" i="61"/>
  <c r="K29" i="61" s="1"/>
  <c r="J28" i="61"/>
  <c r="K28" i="61" s="1"/>
  <c r="J27" i="61"/>
  <c r="K27" i="61" s="1"/>
  <c r="J26" i="61"/>
  <c r="K26" i="61" s="1"/>
  <c r="J25" i="61"/>
  <c r="K25" i="61" s="1"/>
  <c r="J24" i="61"/>
  <c r="K24" i="61" s="1"/>
  <c r="J23" i="61"/>
  <c r="K23" i="61" s="1"/>
  <c r="J22" i="61"/>
  <c r="K22" i="61" s="1"/>
  <c r="J21" i="61"/>
  <c r="K21" i="61" s="1"/>
  <c r="J20" i="61"/>
  <c r="K20" i="61" s="1"/>
  <c r="J19" i="61"/>
  <c r="K19" i="61" s="1"/>
  <c r="J18" i="61"/>
  <c r="K18" i="61" s="1"/>
  <c r="J17" i="61"/>
  <c r="K17" i="61" s="1"/>
  <c r="J16" i="61"/>
  <c r="K16" i="61" s="1"/>
  <c r="J15" i="61"/>
  <c r="K15" i="61" s="1"/>
  <c r="J14" i="61"/>
  <c r="K14" i="61" s="1"/>
  <c r="J13" i="61"/>
  <c r="K13" i="61" s="1"/>
  <c r="J12" i="61"/>
  <c r="K12" i="61" s="1"/>
  <c r="J11" i="61"/>
  <c r="K11" i="61" s="1"/>
  <c r="J10" i="61"/>
  <c r="K10" i="61" s="1"/>
  <c r="J9" i="61"/>
  <c r="K9" i="61" s="1"/>
  <c r="J8" i="61"/>
  <c r="K8" i="61" s="1"/>
  <c r="A8" i="61"/>
  <c r="A9" i="61" s="1"/>
  <c r="A10" i="61" s="1"/>
  <c r="A11" i="61" s="1"/>
  <c r="A12" i="61" s="1"/>
  <c r="A13" i="61" s="1"/>
  <c r="A14" i="61" s="1"/>
  <c r="A15" i="61" s="1"/>
  <c r="A16" i="61" s="1"/>
  <c r="A17" i="61" s="1"/>
  <c r="A18" i="61" s="1"/>
  <c r="A19" i="61" s="1"/>
  <c r="A20" i="61" s="1"/>
  <c r="A21" i="61" s="1"/>
  <c r="A22" i="61" s="1"/>
  <c r="A23" i="61" s="1"/>
  <c r="A24" i="61" s="1"/>
  <c r="A25" i="61" s="1"/>
  <c r="A26" i="61" s="1"/>
  <c r="A27" i="61" s="1"/>
  <c r="A28" i="61" s="1"/>
  <c r="A29" i="61" s="1"/>
  <c r="A30" i="61" s="1"/>
  <c r="A31" i="61" s="1"/>
  <c r="A32" i="61" s="1"/>
  <c r="A33" i="61" s="1"/>
  <c r="A34" i="61" s="1"/>
  <c r="J7" i="61"/>
  <c r="K7" i="61" s="1"/>
  <c r="J34" i="65"/>
  <c r="K34" i="65" s="1"/>
  <c r="J33" i="65"/>
  <c r="K33" i="65" s="1"/>
  <c r="J32" i="65"/>
  <c r="K32" i="65" s="1"/>
  <c r="J30" i="65"/>
  <c r="K30" i="65" s="1"/>
  <c r="J29" i="65"/>
  <c r="K29" i="65" s="1"/>
  <c r="J27" i="65"/>
  <c r="K27" i="65" s="1"/>
  <c r="J26" i="65"/>
  <c r="K26" i="65" s="1"/>
  <c r="J25" i="65"/>
  <c r="K25" i="65" s="1"/>
  <c r="K22" i="65"/>
  <c r="J19" i="65"/>
  <c r="K19" i="65" s="1"/>
  <c r="J18" i="65"/>
  <c r="K18" i="65" s="1"/>
  <c r="J17" i="65"/>
  <c r="K17" i="65" s="1"/>
  <c r="J16" i="65"/>
  <c r="K16" i="65" s="1"/>
  <c r="J15" i="65"/>
  <c r="K15" i="65" s="1"/>
  <c r="J13" i="65"/>
  <c r="K13" i="65" s="1"/>
  <c r="J12" i="65"/>
  <c r="K12" i="65" s="1"/>
  <c r="J11" i="65"/>
  <c r="K11" i="65" s="1"/>
  <c r="J9" i="65"/>
  <c r="K9" i="65" s="1"/>
  <c r="J8" i="65"/>
  <c r="K8" i="65" s="1"/>
  <c r="A8" i="65"/>
  <c r="A9" i="65" s="1"/>
  <c r="A10" i="65" s="1"/>
  <c r="A11" i="65" s="1"/>
  <c r="A12" i="65" s="1"/>
  <c r="A13" i="65" s="1"/>
  <c r="A14" i="65" s="1"/>
  <c r="A15" i="65" s="1"/>
  <c r="A16" i="65" s="1"/>
  <c r="A17" i="65" s="1"/>
  <c r="A18" i="65" s="1"/>
  <c r="A19" i="65" s="1"/>
  <c r="A20" i="65" s="1"/>
  <c r="A21" i="65" s="1"/>
  <c r="A22" i="65" s="1"/>
  <c r="A23" i="65" s="1"/>
  <c r="A24" i="65" s="1"/>
  <c r="A25" i="65" s="1"/>
  <c r="A26" i="65" s="1"/>
  <c r="A27" i="65" s="1"/>
  <c r="A28" i="65" s="1"/>
  <c r="A29" i="65" s="1"/>
  <c r="A30" i="65" s="1"/>
  <c r="A31" i="65" s="1"/>
  <c r="A32" i="65" s="1"/>
  <c r="A33" i="65" s="1"/>
  <c r="A34" i="65" s="1"/>
  <c r="J7" i="65"/>
  <c r="K7" i="65" s="1"/>
  <c r="J35" i="43"/>
  <c r="K35" i="43" s="1"/>
  <c r="J34" i="43"/>
  <c r="K34" i="43" s="1"/>
  <c r="J33" i="43"/>
  <c r="K33" i="43" s="1"/>
  <c r="J32" i="43"/>
  <c r="K32" i="43" s="1"/>
  <c r="J31" i="43"/>
  <c r="K31" i="43" s="1"/>
  <c r="J30" i="43"/>
  <c r="K30" i="43" s="1"/>
  <c r="J29" i="43"/>
  <c r="K29" i="43" s="1"/>
  <c r="J28" i="43"/>
  <c r="K28" i="43" s="1"/>
  <c r="J27" i="43"/>
  <c r="K27" i="43" s="1"/>
  <c r="J26" i="43"/>
  <c r="K26" i="43" s="1"/>
  <c r="J24" i="43"/>
  <c r="K24" i="43" s="1"/>
  <c r="J22" i="43"/>
  <c r="K22" i="43" s="1"/>
  <c r="J21" i="43"/>
  <c r="K21" i="43" s="1"/>
  <c r="J20" i="43"/>
  <c r="K20" i="43" s="1"/>
  <c r="J19" i="43"/>
  <c r="K19" i="43" s="1"/>
  <c r="J18" i="43"/>
  <c r="K18" i="43" s="1"/>
  <c r="J17" i="43"/>
  <c r="K17" i="43" s="1"/>
  <c r="J16" i="43"/>
  <c r="K16" i="43" s="1"/>
  <c r="J15" i="43"/>
  <c r="K15" i="43" s="1"/>
  <c r="J14" i="43"/>
  <c r="K14" i="43" s="1"/>
  <c r="J13" i="43"/>
  <c r="K13" i="43" s="1"/>
  <c r="J12" i="43"/>
  <c r="K12" i="43" s="1"/>
  <c r="J11" i="43"/>
  <c r="K11" i="43" s="1"/>
  <c r="J10" i="43"/>
  <c r="K10" i="43" s="1"/>
  <c r="J9" i="43"/>
  <c r="K9" i="43" s="1"/>
  <c r="A9" i="43"/>
  <c r="A10" i="43" s="1"/>
  <c r="A11" i="43" s="1"/>
  <c r="A12" i="43" s="1"/>
  <c r="A13" i="43" s="1"/>
  <c r="A14" i="43" s="1"/>
  <c r="A15" i="43" s="1"/>
  <c r="A16" i="43" s="1"/>
  <c r="A17" i="43" s="1"/>
  <c r="A18" i="43" s="1"/>
  <c r="A19" i="43" s="1"/>
  <c r="A20" i="43" s="1"/>
  <c r="A21" i="43" s="1"/>
  <c r="A22" i="43" s="1"/>
  <c r="A23" i="43" s="1"/>
  <c r="A24" i="43" s="1"/>
  <c r="A25" i="43" s="1"/>
  <c r="A26" i="43" s="1"/>
  <c r="A27" i="43" s="1"/>
  <c r="A28" i="43" s="1"/>
  <c r="A29" i="43" s="1"/>
  <c r="A30" i="43" s="1"/>
  <c r="A31" i="43" s="1"/>
  <c r="A32" i="43" s="1"/>
  <c r="A33" i="43" s="1"/>
  <c r="A34" i="43" s="1"/>
  <c r="A35" i="43" s="1"/>
  <c r="J8" i="43"/>
  <c r="K8" i="43" s="1"/>
  <c r="J34" i="57"/>
  <c r="K34" i="57" s="1"/>
  <c r="J33" i="57"/>
  <c r="K33" i="57" s="1"/>
  <c r="J32" i="57"/>
  <c r="K32" i="57" s="1"/>
  <c r="J31" i="57"/>
  <c r="K31" i="57" s="1"/>
  <c r="J30" i="57"/>
  <c r="K30" i="57" s="1"/>
  <c r="J29" i="57"/>
  <c r="K29" i="57" s="1"/>
  <c r="J28" i="57"/>
  <c r="K28" i="57" s="1"/>
  <c r="J27" i="57"/>
  <c r="K27" i="57" s="1"/>
  <c r="J26" i="57"/>
  <c r="K26" i="57" s="1"/>
  <c r="J25" i="57"/>
  <c r="K25" i="57" s="1"/>
  <c r="J23" i="57"/>
  <c r="K23" i="57" s="1"/>
  <c r="J22" i="57"/>
  <c r="K22" i="57" s="1"/>
  <c r="J21" i="57"/>
  <c r="K21" i="57" s="1"/>
  <c r="J20" i="57"/>
  <c r="K20" i="57" s="1"/>
  <c r="J19" i="57"/>
  <c r="K19" i="57" s="1"/>
  <c r="J18" i="57"/>
  <c r="K18" i="57" s="1"/>
  <c r="J17" i="57"/>
  <c r="K17" i="57" s="1"/>
  <c r="J16" i="57"/>
  <c r="K16" i="57" s="1"/>
  <c r="J15" i="57"/>
  <c r="K15" i="57" s="1"/>
  <c r="J14" i="57"/>
  <c r="K14" i="57" s="1"/>
  <c r="J13" i="57"/>
  <c r="K13" i="57" s="1"/>
  <c r="J12" i="57"/>
  <c r="K12" i="57" s="1"/>
  <c r="J11" i="57"/>
  <c r="K11" i="57" s="1"/>
  <c r="J9" i="57"/>
  <c r="K9" i="57" s="1"/>
  <c r="J8" i="57"/>
  <c r="K8" i="57" s="1"/>
  <c r="A8" i="57"/>
  <c r="A9" i="57" s="1"/>
  <c r="A10" i="57" s="1"/>
  <c r="A11" i="57" s="1"/>
  <c r="A12" i="57" s="1"/>
  <c r="A13" i="57" s="1"/>
  <c r="A14" i="57" s="1"/>
  <c r="A15" i="57" s="1"/>
  <c r="A16" i="57" s="1"/>
  <c r="A17" i="57" s="1"/>
  <c r="A18" i="57" s="1"/>
  <c r="A19" i="57" s="1"/>
  <c r="A20" i="57" s="1"/>
  <c r="A21" i="57" s="1"/>
  <c r="A22" i="57" s="1"/>
  <c r="A23" i="57" s="1"/>
  <c r="A24" i="57" s="1"/>
  <c r="A25" i="57" s="1"/>
  <c r="A26" i="57" s="1"/>
  <c r="A27" i="57" s="1"/>
  <c r="A28" i="57" s="1"/>
  <c r="A29" i="57" s="1"/>
  <c r="A30" i="57" s="1"/>
  <c r="A31" i="57" s="1"/>
  <c r="A32" i="57" s="1"/>
  <c r="A33" i="57" s="1"/>
  <c r="A34" i="57" s="1"/>
  <c r="J7" i="57"/>
  <c r="K7" i="57" s="1"/>
  <c r="J34" i="119"/>
  <c r="K34" i="119" s="1"/>
  <c r="J33" i="119"/>
  <c r="K33" i="119" s="1"/>
  <c r="J32" i="119"/>
  <c r="K32" i="119" s="1"/>
  <c r="J31" i="119"/>
  <c r="K31" i="119" s="1"/>
  <c r="J30" i="119"/>
  <c r="K30" i="119" s="1"/>
  <c r="J29" i="119"/>
  <c r="K29" i="119" s="1"/>
  <c r="J28" i="119"/>
  <c r="K28" i="119" s="1"/>
  <c r="J27" i="119"/>
  <c r="K27" i="119" s="1"/>
  <c r="J26" i="119"/>
  <c r="K26" i="119" s="1"/>
  <c r="J25" i="119"/>
  <c r="K25" i="119" s="1"/>
  <c r="J24" i="119"/>
  <c r="K24" i="119" s="1"/>
  <c r="J23" i="119"/>
  <c r="K23" i="119" s="1"/>
  <c r="J21" i="119"/>
  <c r="K21" i="119" s="1"/>
  <c r="J20" i="119"/>
  <c r="K20" i="119" s="1"/>
  <c r="J19" i="119"/>
  <c r="K19" i="119" s="1"/>
  <c r="J18" i="119"/>
  <c r="K18" i="119" s="1"/>
  <c r="J17" i="119"/>
  <c r="K17" i="119" s="1"/>
  <c r="J16" i="119"/>
  <c r="K16" i="119" s="1"/>
  <c r="J15" i="119"/>
  <c r="K15" i="119" s="1"/>
  <c r="J14" i="119"/>
  <c r="K14" i="119" s="1"/>
  <c r="J13" i="119"/>
  <c r="K13" i="119" s="1"/>
  <c r="J12" i="119"/>
  <c r="K12" i="119" s="1"/>
  <c r="J11" i="119"/>
  <c r="K11" i="119" s="1"/>
  <c r="J10" i="119"/>
  <c r="K10" i="119" s="1"/>
  <c r="J9" i="119"/>
  <c r="K9" i="119" s="1"/>
  <c r="J8" i="119"/>
  <c r="K8" i="119" s="1"/>
  <c r="A8" i="119"/>
  <c r="A9" i="119" s="1"/>
  <c r="A10" i="119" s="1"/>
  <c r="A11" i="119" s="1"/>
  <c r="A12" i="119" s="1"/>
  <c r="A13" i="119" s="1"/>
  <c r="A14" i="119" s="1"/>
  <c r="A15" i="119" s="1"/>
  <c r="A16" i="119" s="1"/>
  <c r="A17" i="119" s="1"/>
  <c r="A18" i="119" s="1"/>
  <c r="A19" i="119" s="1"/>
  <c r="A20" i="119" s="1"/>
  <c r="A21" i="119" s="1"/>
  <c r="A22" i="119" s="1"/>
  <c r="A23" i="119" s="1"/>
  <c r="A24" i="119" s="1"/>
  <c r="A25" i="119" s="1"/>
  <c r="A26" i="119" s="1"/>
  <c r="A27" i="119" s="1"/>
  <c r="A28" i="119" s="1"/>
  <c r="A29" i="119" s="1"/>
  <c r="A30" i="119" s="1"/>
  <c r="A31" i="119" s="1"/>
  <c r="A32" i="119" s="1"/>
  <c r="A33" i="119" s="1"/>
  <c r="A34" i="119" s="1"/>
  <c r="J7" i="119"/>
  <c r="K7" i="119" s="1"/>
  <c r="J34" i="24"/>
  <c r="K34" i="24" s="1"/>
  <c r="J33" i="24"/>
  <c r="K33" i="24" s="1"/>
  <c r="J32" i="24"/>
  <c r="K32" i="24" s="1"/>
  <c r="J31" i="24"/>
  <c r="K31" i="24" s="1"/>
  <c r="J30" i="24"/>
  <c r="K30" i="24" s="1"/>
  <c r="J29" i="24"/>
  <c r="K29" i="24" s="1"/>
  <c r="J28" i="24"/>
  <c r="K28" i="24" s="1"/>
  <c r="J27" i="24"/>
  <c r="K27" i="24" s="1"/>
  <c r="J26" i="24"/>
  <c r="K26" i="24" s="1"/>
  <c r="J25" i="24"/>
  <c r="K25" i="24" s="1"/>
  <c r="J24" i="24"/>
  <c r="K24" i="24" s="1"/>
  <c r="J23" i="24"/>
  <c r="K23" i="24" s="1"/>
  <c r="J22" i="24"/>
  <c r="K22" i="24" s="1"/>
  <c r="J21" i="24"/>
  <c r="K21" i="24" s="1"/>
  <c r="J20" i="24"/>
  <c r="K20" i="24" s="1"/>
  <c r="J19" i="24"/>
  <c r="K19" i="24" s="1"/>
  <c r="J18" i="24"/>
  <c r="K18" i="24" s="1"/>
  <c r="J17" i="24"/>
  <c r="K17" i="24" s="1"/>
  <c r="J16" i="24"/>
  <c r="K16" i="24" s="1"/>
  <c r="J15" i="24"/>
  <c r="K15" i="24" s="1"/>
  <c r="J14" i="24"/>
  <c r="K14" i="24" s="1"/>
  <c r="J13" i="24"/>
  <c r="K13" i="24" s="1"/>
  <c r="J12" i="24"/>
  <c r="K12" i="24" s="1"/>
  <c r="J11" i="24"/>
  <c r="K11" i="24" s="1"/>
  <c r="J10" i="24"/>
  <c r="K10" i="24" s="1"/>
  <c r="J9" i="24"/>
  <c r="K9" i="24" s="1"/>
  <c r="J8" i="24"/>
  <c r="K8" i="24" s="1"/>
  <c r="A8" i="24"/>
  <c r="A9" i="24" s="1"/>
  <c r="A10" i="24" s="1"/>
  <c r="A11" i="24" s="1"/>
  <c r="A12" i="24" s="1"/>
  <c r="A13" i="24" s="1"/>
  <c r="A14" i="24" s="1"/>
  <c r="A15" i="24" s="1"/>
  <c r="A16" i="24" s="1"/>
  <c r="A17" i="24" s="1"/>
  <c r="A18" i="24" s="1"/>
  <c r="A19" i="24" s="1"/>
  <c r="A20" i="24" s="1"/>
  <c r="A21" i="24" s="1"/>
  <c r="A22" i="24" s="1"/>
  <c r="A23" i="24" s="1"/>
  <c r="A24" i="24" s="1"/>
  <c r="A25" i="24" s="1"/>
  <c r="A26" i="24" s="1"/>
  <c r="A27" i="24" s="1"/>
  <c r="A28" i="24" s="1"/>
  <c r="A29" i="24" s="1"/>
  <c r="A30" i="24" s="1"/>
  <c r="A31" i="24" s="1"/>
  <c r="A32" i="24" s="1"/>
  <c r="A33" i="24" s="1"/>
  <c r="A34" i="24" s="1"/>
  <c r="J7" i="24"/>
  <c r="K7" i="24" s="1"/>
  <c r="J34" i="23"/>
  <c r="K34" i="23" s="1"/>
  <c r="J33" i="23"/>
  <c r="K33" i="23" s="1"/>
  <c r="J32" i="23"/>
  <c r="K32" i="23" s="1"/>
  <c r="J31" i="23"/>
  <c r="K31" i="23" s="1"/>
  <c r="J30" i="23"/>
  <c r="K30" i="23" s="1"/>
  <c r="J29" i="23"/>
  <c r="K29" i="23" s="1"/>
  <c r="J28" i="23"/>
  <c r="K28" i="23" s="1"/>
  <c r="J27" i="23"/>
  <c r="K27" i="23" s="1"/>
  <c r="J26" i="23"/>
  <c r="K26" i="23" s="1"/>
  <c r="J25" i="23"/>
  <c r="K25" i="23" s="1"/>
  <c r="J24" i="23"/>
  <c r="K24" i="23" s="1"/>
  <c r="K23" i="23"/>
  <c r="J22" i="23"/>
  <c r="K22" i="23" s="1"/>
  <c r="J21" i="23"/>
  <c r="K21" i="23" s="1"/>
  <c r="J20" i="23"/>
  <c r="K20" i="23" s="1"/>
  <c r="J19" i="23"/>
  <c r="K19" i="23" s="1"/>
  <c r="J18" i="23"/>
  <c r="K18" i="23" s="1"/>
  <c r="J17" i="23"/>
  <c r="K17" i="23" s="1"/>
  <c r="J16" i="23"/>
  <c r="K16" i="23" s="1"/>
  <c r="J15" i="23"/>
  <c r="K15" i="23" s="1"/>
  <c r="J14" i="23"/>
  <c r="K14" i="23" s="1"/>
  <c r="J13" i="23"/>
  <c r="K13" i="23" s="1"/>
  <c r="K12" i="23"/>
  <c r="J11" i="23"/>
  <c r="K11" i="23" s="1"/>
  <c r="J10" i="23"/>
  <c r="K10" i="23" s="1"/>
  <c r="J9" i="23"/>
  <c r="K9" i="23" s="1"/>
  <c r="F9" i="23"/>
  <c r="F10" i="23" s="1"/>
  <c r="F11" i="23" s="1"/>
  <c r="F12" i="23" s="1"/>
  <c r="F13" i="23" s="1"/>
  <c r="F14" i="23" s="1"/>
  <c r="F15" i="23" s="1"/>
  <c r="F16" i="23" s="1"/>
  <c r="F17" i="23" s="1"/>
  <c r="F18" i="23" s="1"/>
  <c r="F19" i="23" s="1"/>
  <c r="F20" i="23" s="1"/>
  <c r="F21" i="23" s="1"/>
  <c r="F22" i="23" s="1"/>
  <c r="F23" i="23" s="1"/>
  <c r="F24" i="23" s="1"/>
  <c r="F25" i="23" s="1"/>
  <c r="F26" i="23" s="1"/>
  <c r="F27" i="23" s="1"/>
  <c r="F28" i="23" s="1"/>
  <c r="F29" i="23" s="1"/>
  <c r="F30" i="23" s="1"/>
  <c r="F31" i="23" s="1"/>
  <c r="F32" i="23" s="1"/>
  <c r="F33" i="23" s="1"/>
  <c r="F34" i="23" s="1"/>
  <c r="J8" i="23"/>
  <c r="K8" i="23" s="1"/>
  <c r="D8" i="23"/>
  <c r="D9" i="23" s="1"/>
  <c r="D10" i="23" s="1"/>
  <c r="D11" i="23" s="1"/>
  <c r="D12" i="23" s="1"/>
  <c r="D13" i="23" s="1"/>
  <c r="D14" i="23" s="1"/>
  <c r="D15" i="23" s="1"/>
  <c r="D16" i="23" s="1"/>
  <c r="D17" i="23" s="1"/>
  <c r="D18" i="23" s="1"/>
  <c r="D19" i="23" s="1"/>
  <c r="D20" i="23" s="1"/>
  <c r="D21" i="23" s="1"/>
  <c r="D22" i="23" s="1"/>
  <c r="D23" i="23" s="1"/>
  <c r="D24" i="23" s="1"/>
  <c r="D25" i="23" s="1"/>
  <c r="D26" i="23" s="1"/>
  <c r="D27" i="23" s="1"/>
  <c r="D28" i="23" s="1"/>
  <c r="D29" i="23" s="1"/>
  <c r="D30" i="23" s="1"/>
  <c r="D31" i="23" s="1"/>
  <c r="D32" i="23" s="1"/>
  <c r="D33" i="23" s="1"/>
  <c r="D34" i="23" s="1"/>
  <c r="A8" i="23"/>
  <c r="A9" i="23" s="1"/>
  <c r="A10" i="23" s="1"/>
  <c r="A11" i="23" s="1"/>
  <c r="A12" i="23" s="1"/>
  <c r="A13" i="23" s="1"/>
  <c r="A14" i="23" s="1"/>
  <c r="A15" i="23" s="1"/>
  <c r="A16" i="23" s="1"/>
  <c r="A17" i="23" s="1"/>
  <c r="A18" i="23" s="1"/>
  <c r="A19" i="23" s="1"/>
  <c r="A20" i="23" s="1"/>
  <c r="A21" i="23" s="1"/>
  <c r="A22" i="23" s="1"/>
  <c r="A23" i="23" s="1"/>
  <c r="A24" i="23" s="1"/>
  <c r="A25" i="23" s="1"/>
  <c r="A26" i="23" s="1"/>
  <c r="A27" i="23" s="1"/>
  <c r="A28" i="23" s="1"/>
  <c r="A29" i="23" s="1"/>
  <c r="A30" i="23" s="1"/>
  <c r="A31" i="23" s="1"/>
  <c r="A32" i="23" s="1"/>
  <c r="A33" i="23" s="1"/>
  <c r="A34" i="23" s="1"/>
  <c r="J7" i="23"/>
  <c r="K7" i="23" s="1"/>
  <c r="J34" i="17"/>
  <c r="K34" i="17" s="1"/>
  <c r="J33" i="17"/>
  <c r="K33" i="17" s="1"/>
  <c r="J32" i="17"/>
  <c r="K32" i="17" s="1"/>
  <c r="J31" i="17"/>
  <c r="K31" i="17" s="1"/>
  <c r="J30" i="17"/>
  <c r="K30" i="17" s="1"/>
  <c r="J29" i="17"/>
  <c r="K29" i="17" s="1"/>
  <c r="J28" i="17"/>
  <c r="K28" i="17" s="1"/>
  <c r="J27" i="17"/>
  <c r="K27" i="17" s="1"/>
  <c r="J26" i="17"/>
  <c r="K26" i="17" s="1"/>
  <c r="J25" i="17"/>
  <c r="K25" i="17" s="1"/>
  <c r="J24" i="17"/>
  <c r="K24" i="17" s="1"/>
  <c r="J23" i="17"/>
  <c r="K23" i="17" s="1"/>
  <c r="J22" i="17"/>
  <c r="K22" i="17" s="1"/>
  <c r="J21" i="17"/>
  <c r="K21" i="17" s="1"/>
  <c r="J20" i="17"/>
  <c r="K20" i="17" s="1"/>
  <c r="J19" i="17"/>
  <c r="K19" i="17" s="1"/>
  <c r="J18" i="17"/>
  <c r="K18" i="17" s="1"/>
  <c r="J17" i="17"/>
  <c r="K17" i="17" s="1"/>
  <c r="J16" i="17"/>
  <c r="K16" i="17" s="1"/>
  <c r="J15" i="17"/>
  <c r="K15" i="17" s="1"/>
  <c r="J14" i="17"/>
  <c r="K14" i="17" s="1"/>
  <c r="J13" i="17"/>
  <c r="K13" i="17" s="1"/>
  <c r="J12" i="17"/>
  <c r="K12" i="17" s="1"/>
  <c r="J11" i="17"/>
  <c r="K11" i="17" s="1"/>
  <c r="J10" i="17"/>
  <c r="K10" i="17" s="1"/>
  <c r="J9" i="17"/>
  <c r="K9" i="17" s="1"/>
  <c r="J8" i="17"/>
  <c r="K8" i="17" s="1"/>
  <c r="A8" i="17"/>
  <c r="A9" i="17" s="1"/>
  <c r="A10" i="17" s="1"/>
  <c r="A11" i="17" s="1"/>
  <c r="A12" i="17" s="1"/>
  <c r="A13" i="17" s="1"/>
  <c r="A14" i="17" s="1"/>
  <c r="A15" i="17" s="1"/>
  <c r="A16" i="17" s="1"/>
  <c r="A17" i="17" s="1"/>
  <c r="A18" i="17" s="1"/>
  <c r="A19" i="17" s="1"/>
  <c r="A20" i="17" s="1"/>
  <c r="A21" i="17" s="1"/>
  <c r="A22" i="17" s="1"/>
  <c r="A23" i="17" s="1"/>
  <c r="A24" i="17" s="1"/>
  <c r="A25" i="17" s="1"/>
  <c r="A26" i="17" s="1"/>
  <c r="A27" i="17" s="1"/>
  <c r="A28" i="17" s="1"/>
  <c r="A29" i="17" s="1"/>
  <c r="A30" i="17" s="1"/>
  <c r="A31" i="17" s="1"/>
  <c r="A32" i="17" s="1"/>
  <c r="A33" i="17" s="1"/>
  <c r="A34" i="17" s="1"/>
  <c r="J7" i="17"/>
  <c r="K7" i="17" s="1"/>
  <c r="J34" i="111"/>
  <c r="K34" i="111" s="1"/>
  <c r="J33" i="111"/>
  <c r="K33" i="111" s="1"/>
  <c r="J32" i="111"/>
  <c r="K32" i="111" s="1"/>
  <c r="J31" i="111"/>
  <c r="K31" i="111" s="1"/>
  <c r="J30" i="111"/>
  <c r="K30" i="111" s="1"/>
  <c r="J29" i="111"/>
  <c r="K29" i="111" s="1"/>
  <c r="J28" i="111"/>
  <c r="K28" i="111" s="1"/>
  <c r="J27" i="111"/>
  <c r="K27" i="111" s="1"/>
  <c r="J26" i="111"/>
  <c r="K26" i="111" s="1"/>
  <c r="J25" i="111"/>
  <c r="K25" i="111" s="1"/>
  <c r="J24" i="111"/>
  <c r="K24" i="111" s="1"/>
  <c r="J23" i="111"/>
  <c r="K23" i="111" s="1"/>
  <c r="J22" i="111"/>
  <c r="K22" i="111" s="1"/>
  <c r="J21" i="111"/>
  <c r="K21" i="111" s="1"/>
  <c r="J20" i="111"/>
  <c r="K20" i="111" s="1"/>
  <c r="J19" i="111"/>
  <c r="K19" i="111" s="1"/>
  <c r="J18" i="111"/>
  <c r="K18" i="111" s="1"/>
  <c r="J17" i="111"/>
  <c r="K17" i="111" s="1"/>
  <c r="J16" i="111"/>
  <c r="K16" i="111" s="1"/>
  <c r="J15" i="111"/>
  <c r="K15" i="111" s="1"/>
  <c r="J14" i="111"/>
  <c r="K14" i="111" s="1"/>
  <c r="J13" i="111"/>
  <c r="K13" i="111" s="1"/>
  <c r="J12" i="111"/>
  <c r="K12" i="111" s="1"/>
  <c r="J11" i="111"/>
  <c r="K11" i="111" s="1"/>
  <c r="J8" i="111"/>
  <c r="K8" i="111" s="1"/>
  <c r="A8" i="111"/>
  <c r="A9" i="111" s="1"/>
  <c r="A10" i="111" s="1"/>
  <c r="A11" i="111" s="1"/>
  <c r="A12" i="111" s="1"/>
  <c r="A13" i="111" s="1"/>
  <c r="A14" i="111" s="1"/>
  <c r="A15" i="111" s="1"/>
  <c r="A16" i="111" s="1"/>
  <c r="A17" i="111" s="1"/>
  <c r="A18" i="111" s="1"/>
  <c r="A19" i="111" s="1"/>
  <c r="A20" i="111" s="1"/>
  <c r="A21" i="111" s="1"/>
  <c r="A22" i="111" s="1"/>
  <c r="A23" i="111" s="1"/>
  <c r="A24" i="111" s="1"/>
  <c r="A25" i="111" s="1"/>
  <c r="A26" i="111" s="1"/>
  <c r="A27" i="111" s="1"/>
  <c r="A28" i="111" s="1"/>
  <c r="A29" i="111" s="1"/>
  <c r="A30" i="111" s="1"/>
  <c r="A31" i="111" s="1"/>
  <c r="A32" i="111" s="1"/>
  <c r="A33" i="111" s="1"/>
  <c r="A34" i="111" s="1"/>
  <c r="J7" i="111"/>
  <c r="K7" i="111" s="1"/>
  <c r="J34" i="109"/>
  <c r="K34" i="109" s="1"/>
  <c r="J33" i="109"/>
  <c r="K33" i="109" s="1"/>
  <c r="J32" i="109"/>
  <c r="K32" i="109" s="1"/>
  <c r="J31" i="109"/>
  <c r="K31" i="109" s="1"/>
  <c r="J30" i="109"/>
  <c r="K30" i="109" s="1"/>
  <c r="J29" i="109"/>
  <c r="K29" i="109" s="1"/>
  <c r="J28" i="109"/>
  <c r="K28" i="109" s="1"/>
  <c r="J27" i="109"/>
  <c r="K27" i="109" s="1"/>
  <c r="J26" i="109"/>
  <c r="K26" i="109" s="1"/>
  <c r="J25" i="109"/>
  <c r="K25" i="109" s="1"/>
  <c r="J24" i="109"/>
  <c r="K24" i="109" s="1"/>
  <c r="J23" i="109"/>
  <c r="K23" i="109" s="1"/>
  <c r="J22" i="109"/>
  <c r="K22" i="109" s="1"/>
  <c r="J21" i="109"/>
  <c r="K21" i="109" s="1"/>
  <c r="J20" i="109"/>
  <c r="K20" i="109" s="1"/>
  <c r="J19" i="109"/>
  <c r="K19" i="109" s="1"/>
  <c r="J18" i="109"/>
  <c r="K18" i="109" s="1"/>
  <c r="J17" i="109"/>
  <c r="K17" i="109" s="1"/>
  <c r="J16" i="109"/>
  <c r="K16" i="109" s="1"/>
  <c r="J15" i="109"/>
  <c r="K15" i="109" s="1"/>
  <c r="J14" i="109"/>
  <c r="K14" i="109" s="1"/>
  <c r="J13" i="109"/>
  <c r="K13" i="109" s="1"/>
  <c r="J12" i="109"/>
  <c r="K12" i="109" s="1"/>
  <c r="J11" i="109"/>
  <c r="K11" i="109" s="1"/>
  <c r="J10" i="109"/>
  <c r="K10" i="109" s="1"/>
  <c r="J9" i="109"/>
  <c r="K9" i="109" s="1"/>
  <c r="J8" i="109"/>
  <c r="K8" i="109" s="1"/>
  <c r="A8" i="109"/>
  <c r="A9" i="109" s="1"/>
  <c r="A10" i="109" s="1"/>
  <c r="A11" i="109" s="1"/>
  <c r="A12" i="109" s="1"/>
  <c r="A13" i="109" s="1"/>
  <c r="A14" i="109" s="1"/>
  <c r="A15" i="109" s="1"/>
  <c r="A16" i="109" s="1"/>
  <c r="A17" i="109" s="1"/>
  <c r="A18" i="109" s="1"/>
  <c r="A19" i="109" s="1"/>
  <c r="A20" i="109" s="1"/>
  <c r="A21" i="109" s="1"/>
  <c r="A22" i="109" s="1"/>
  <c r="A23" i="109" s="1"/>
  <c r="A24" i="109" s="1"/>
  <c r="A25" i="109" s="1"/>
  <c r="A26" i="109" s="1"/>
  <c r="A27" i="109" s="1"/>
  <c r="A28" i="109" s="1"/>
  <c r="A29" i="109" s="1"/>
  <c r="A30" i="109" s="1"/>
  <c r="A31" i="109" s="1"/>
  <c r="A32" i="109" s="1"/>
  <c r="A33" i="109" s="1"/>
  <c r="A34" i="109" s="1"/>
  <c r="J7" i="109"/>
  <c r="K7" i="109" s="1"/>
  <c r="J34" i="117"/>
  <c r="K34" i="117" s="1"/>
  <c r="J33" i="117"/>
  <c r="K33" i="117" s="1"/>
  <c r="J32" i="117"/>
  <c r="K32" i="117" s="1"/>
  <c r="J31" i="117"/>
  <c r="K31" i="117" s="1"/>
  <c r="J30" i="117"/>
  <c r="K30" i="117" s="1"/>
  <c r="J29" i="117"/>
  <c r="K29" i="117" s="1"/>
  <c r="J28" i="117"/>
  <c r="K28" i="117" s="1"/>
  <c r="J27" i="117"/>
  <c r="K27" i="117" s="1"/>
  <c r="J26" i="117"/>
  <c r="K26" i="117" s="1"/>
  <c r="J25" i="117"/>
  <c r="K25" i="117" s="1"/>
  <c r="J24" i="117"/>
  <c r="K24" i="117" s="1"/>
  <c r="J23" i="117"/>
  <c r="K23" i="117" s="1"/>
  <c r="J22" i="117"/>
  <c r="K22" i="117" s="1"/>
  <c r="J21" i="117"/>
  <c r="K21" i="117" s="1"/>
  <c r="J20" i="117"/>
  <c r="K20" i="117" s="1"/>
  <c r="J19" i="117"/>
  <c r="K19" i="117" s="1"/>
  <c r="J18" i="117"/>
  <c r="K18" i="117" s="1"/>
  <c r="J17" i="117"/>
  <c r="K17" i="117" s="1"/>
  <c r="J16" i="117"/>
  <c r="K16" i="117" s="1"/>
  <c r="J15" i="117"/>
  <c r="K15" i="117" s="1"/>
  <c r="J14" i="117"/>
  <c r="K14" i="117" s="1"/>
  <c r="J13" i="117"/>
  <c r="K13" i="117" s="1"/>
  <c r="J12" i="117"/>
  <c r="K12" i="117" s="1"/>
  <c r="J11" i="117"/>
  <c r="K11" i="117" s="1"/>
  <c r="J10" i="117"/>
  <c r="K10" i="117" s="1"/>
  <c r="J9" i="117"/>
  <c r="K9" i="117" s="1"/>
  <c r="J8" i="117"/>
  <c r="K8" i="117" s="1"/>
  <c r="A8" i="117"/>
  <c r="A9" i="117" s="1"/>
  <c r="A10" i="117" s="1"/>
  <c r="A11" i="117" s="1"/>
  <c r="A12" i="117" s="1"/>
  <c r="A13" i="117" s="1"/>
  <c r="A14" i="117" s="1"/>
  <c r="A15" i="117" s="1"/>
  <c r="A16" i="117" s="1"/>
  <c r="A17" i="117" s="1"/>
  <c r="A18" i="117" s="1"/>
  <c r="A19" i="117" s="1"/>
  <c r="A20" i="117" s="1"/>
  <c r="A21" i="117" s="1"/>
  <c r="A22" i="117" s="1"/>
  <c r="A23" i="117" s="1"/>
  <c r="A24" i="117" s="1"/>
  <c r="A25" i="117" s="1"/>
  <c r="A26" i="117" s="1"/>
  <c r="A27" i="117" s="1"/>
  <c r="A28" i="117" s="1"/>
  <c r="A29" i="117" s="1"/>
  <c r="A30" i="117" s="1"/>
  <c r="A31" i="117" s="1"/>
  <c r="A32" i="117" s="1"/>
  <c r="A33" i="117" s="1"/>
  <c r="A34" i="117" s="1"/>
  <c r="J7" i="117"/>
  <c r="K7" i="117" s="1"/>
  <c r="J34" i="121"/>
  <c r="K34" i="121" s="1"/>
  <c r="J33" i="121"/>
  <c r="K33" i="121" s="1"/>
  <c r="J32" i="121"/>
  <c r="K32" i="121" s="1"/>
  <c r="J31" i="121"/>
  <c r="K31" i="121" s="1"/>
  <c r="J30" i="121"/>
  <c r="K30" i="121" s="1"/>
  <c r="J29" i="121"/>
  <c r="K29" i="121" s="1"/>
  <c r="J28" i="121"/>
  <c r="K28" i="121" s="1"/>
  <c r="J27" i="121"/>
  <c r="K27" i="121" s="1"/>
  <c r="J26" i="121"/>
  <c r="K26" i="121" s="1"/>
  <c r="J25" i="121"/>
  <c r="K25" i="121" s="1"/>
  <c r="J24" i="121"/>
  <c r="K24" i="121" s="1"/>
  <c r="J23" i="121"/>
  <c r="K23" i="121" s="1"/>
  <c r="J22" i="121"/>
  <c r="K22" i="121" s="1"/>
  <c r="J21" i="121"/>
  <c r="K21" i="121" s="1"/>
  <c r="J20" i="121"/>
  <c r="K20" i="121" s="1"/>
  <c r="J19" i="121"/>
  <c r="K19" i="121" s="1"/>
  <c r="J18" i="121"/>
  <c r="K18" i="121" s="1"/>
  <c r="J17" i="121"/>
  <c r="K17" i="121" s="1"/>
  <c r="J16" i="121"/>
  <c r="K16" i="121" s="1"/>
  <c r="J15" i="121"/>
  <c r="K15" i="121" s="1"/>
  <c r="J14" i="121"/>
  <c r="K14" i="121" s="1"/>
  <c r="J13" i="121"/>
  <c r="K13" i="121" s="1"/>
  <c r="J12" i="121"/>
  <c r="K12" i="121" s="1"/>
  <c r="J11" i="121"/>
  <c r="K11" i="121" s="1"/>
  <c r="J10" i="121"/>
  <c r="K10" i="121" s="1"/>
  <c r="J9" i="121"/>
  <c r="K9" i="121" s="1"/>
  <c r="J8" i="121"/>
  <c r="K8" i="121" s="1"/>
  <c r="A8" i="121"/>
  <c r="A9" i="121" s="1"/>
  <c r="A10" i="121" s="1"/>
  <c r="A11" i="121" s="1"/>
  <c r="A12" i="121" s="1"/>
  <c r="A13" i="121" s="1"/>
  <c r="A14" i="121" s="1"/>
  <c r="A15" i="121" s="1"/>
  <c r="A16" i="121" s="1"/>
  <c r="A17" i="121" s="1"/>
  <c r="A18" i="121" s="1"/>
  <c r="A19" i="121" s="1"/>
  <c r="A20" i="121" s="1"/>
  <c r="A21" i="121" s="1"/>
  <c r="A22" i="121" s="1"/>
  <c r="A23" i="121" s="1"/>
  <c r="A24" i="121" s="1"/>
  <c r="A25" i="121" s="1"/>
  <c r="A26" i="121" s="1"/>
  <c r="A27" i="121" s="1"/>
  <c r="A28" i="121" s="1"/>
  <c r="A29" i="121" s="1"/>
  <c r="A30" i="121" s="1"/>
  <c r="A31" i="121" s="1"/>
  <c r="A32" i="121" s="1"/>
  <c r="A33" i="121" s="1"/>
  <c r="A34" i="121" s="1"/>
  <c r="J7" i="121"/>
  <c r="K7" i="121" s="1"/>
  <c r="J34" i="124"/>
  <c r="K34" i="124" s="1"/>
  <c r="J33" i="124"/>
  <c r="K33" i="124" s="1"/>
  <c r="J32" i="124"/>
  <c r="K32" i="124" s="1"/>
  <c r="J31" i="124"/>
  <c r="K31" i="124" s="1"/>
  <c r="J30" i="124"/>
  <c r="K30" i="124" s="1"/>
  <c r="J29" i="124"/>
  <c r="K29" i="124" s="1"/>
  <c r="J28" i="124"/>
  <c r="K28" i="124" s="1"/>
  <c r="J27" i="124"/>
  <c r="K27" i="124" s="1"/>
  <c r="J26" i="124"/>
  <c r="K26" i="124" s="1"/>
  <c r="J25" i="124"/>
  <c r="K25" i="124" s="1"/>
  <c r="J24" i="124"/>
  <c r="K24" i="124" s="1"/>
  <c r="J23" i="124"/>
  <c r="K23" i="124" s="1"/>
  <c r="J22" i="124"/>
  <c r="K22" i="124" s="1"/>
  <c r="J21" i="124"/>
  <c r="K21" i="124" s="1"/>
  <c r="J20" i="124"/>
  <c r="K20" i="124" s="1"/>
  <c r="J19" i="124"/>
  <c r="K19" i="124" s="1"/>
  <c r="J18" i="124"/>
  <c r="K18" i="124" s="1"/>
  <c r="J17" i="124"/>
  <c r="K17" i="124" s="1"/>
  <c r="J16" i="124"/>
  <c r="K16" i="124" s="1"/>
  <c r="J15" i="124"/>
  <c r="K15" i="124" s="1"/>
  <c r="J14" i="124"/>
  <c r="K14" i="124" s="1"/>
  <c r="J13" i="124"/>
  <c r="K13" i="124" s="1"/>
  <c r="J12" i="124"/>
  <c r="K12" i="124" s="1"/>
  <c r="J11" i="124"/>
  <c r="K11" i="124" s="1"/>
  <c r="J10" i="124"/>
  <c r="K10" i="124" s="1"/>
  <c r="J9" i="124"/>
  <c r="K9" i="124" s="1"/>
  <c r="J8" i="124"/>
  <c r="K8" i="124" s="1"/>
  <c r="A8" i="124"/>
  <c r="A9" i="124" s="1"/>
  <c r="A10" i="124" s="1"/>
  <c r="A11" i="124" s="1"/>
  <c r="A12" i="124" s="1"/>
  <c r="A13" i="124" s="1"/>
  <c r="A14" i="124" s="1"/>
  <c r="A15" i="124" s="1"/>
  <c r="A16" i="124" s="1"/>
  <c r="A17" i="124" s="1"/>
  <c r="A18" i="124" s="1"/>
  <c r="A19" i="124" s="1"/>
  <c r="A20" i="124" s="1"/>
  <c r="A21" i="124" s="1"/>
  <c r="A22" i="124" s="1"/>
  <c r="A23" i="124" s="1"/>
  <c r="A24" i="124" s="1"/>
  <c r="A25" i="124" s="1"/>
  <c r="A26" i="124" s="1"/>
  <c r="A27" i="124" s="1"/>
  <c r="A28" i="124" s="1"/>
  <c r="A29" i="124" s="1"/>
  <c r="A30" i="124" s="1"/>
  <c r="A31" i="124" s="1"/>
  <c r="A32" i="124" s="1"/>
  <c r="A33" i="124" s="1"/>
  <c r="A34" i="124" s="1"/>
  <c r="J7" i="124"/>
  <c r="K7" i="124" s="1"/>
  <c r="J33" i="125"/>
  <c r="K33" i="125" s="1"/>
  <c r="J31" i="125"/>
  <c r="K31" i="125" s="1"/>
  <c r="J30" i="125"/>
  <c r="K30" i="125" s="1"/>
  <c r="J29" i="125"/>
  <c r="K29" i="125" s="1"/>
  <c r="J27" i="125"/>
  <c r="K27" i="125" s="1"/>
  <c r="J26" i="125"/>
  <c r="K26" i="125" s="1"/>
  <c r="J25" i="125"/>
  <c r="K25" i="125" s="1"/>
  <c r="J8" i="125"/>
  <c r="K8" i="125" s="1"/>
  <c r="A8" i="125"/>
  <c r="A9" i="125" s="1"/>
  <c r="A10" i="125" s="1"/>
  <c r="A11" i="125" s="1"/>
  <c r="A12" i="125" s="1"/>
  <c r="A13" i="125" s="1"/>
  <c r="A14" i="125" s="1"/>
  <c r="A15" i="125" s="1"/>
  <c r="A16" i="125" s="1"/>
  <c r="A17" i="125" s="1"/>
  <c r="A18" i="125" s="1"/>
  <c r="A19" i="125" s="1"/>
  <c r="A20" i="125" s="1"/>
  <c r="A21" i="125" s="1"/>
  <c r="A22" i="125" s="1"/>
  <c r="A23" i="125" s="1"/>
  <c r="A24" i="125" s="1"/>
  <c r="A25" i="125" s="1"/>
  <c r="A26" i="125" s="1"/>
  <c r="A27" i="125" s="1"/>
  <c r="A28" i="125" s="1"/>
  <c r="A29" i="125" s="1"/>
  <c r="A30" i="125" s="1"/>
  <c r="A31" i="125" s="1"/>
  <c r="A32" i="125" s="1"/>
  <c r="A33" i="125" s="1"/>
  <c r="A34" i="125" s="1"/>
  <c r="J7" i="125"/>
  <c r="K7" i="125" s="1"/>
  <c r="J36" i="123"/>
  <c r="K36" i="123" s="1"/>
  <c r="J35" i="123"/>
  <c r="K35" i="123" s="1"/>
  <c r="J34" i="123"/>
  <c r="K34" i="123" s="1"/>
  <c r="J33" i="123"/>
  <c r="K33" i="123" s="1"/>
  <c r="J32" i="123"/>
  <c r="K32" i="123" s="1"/>
  <c r="J31" i="123"/>
  <c r="K31" i="123" s="1"/>
  <c r="J30" i="123"/>
  <c r="K30" i="123" s="1"/>
  <c r="J29" i="123"/>
  <c r="K29" i="123" s="1"/>
  <c r="J28" i="123"/>
  <c r="K28" i="123" s="1"/>
  <c r="J27" i="123"/>
  <c r="K27" i="123" s="1"/>
  <c r="J26" i="123"/>
  <c r="K26" i="123" s="1"/>
  <c r="J25" i="123"/>
  <c r="K25" i="123" s="1"/>
  <c r="J24" i="123"/>
  <c r="K24" i="123" s="1"/>
  <c r="J23" i="123"/>
  <c r="K23" i="123" s="1"/>
  <c r="J22" i="123"/>
  <c r="K22" i="123" s="1"/>
  <c r="J21" i="123"/>
  <c r="K21" i="123" s="1"/>
  <c r="J20" i="123"/>
  <c r="K20" i="123" s="1"/>
  <c r="J19" i="123"/>
  <c r="K19" i="123" s="1"/>
  <c r="J18" i="123"/>
  <c r="K18" i="123" s="1"/>
  <c r="J17" i="123"/>
  <c r="K17" i="123" s="1"/>
  <c r="J16" i="123"/>
  <c r="K16" i="123" s="1"/>
  <c r="J15" i="123"/>
  <c r="K15" i="123" s="1"/>
  <c r="J14" i="123"/>
  <c r="K14" i="123" s="1"/>
  <c r="J13" i="123"/>
  <c r="K13" i="123" s="1"/>
  <c r="J12" i="123"/>
  <c r="K12" i="123" s="1"/>
  <c r="J11" i="123"/>
  <c r="K11" i="123" s="1"/>
  <c r="J10" i="123"/>
  <c r="K10" i="123" s="1"/>
  <c r="J9" i="123"/>
  <c r="K9" i="123" s="1"/>
  <c r="J8" i="123"/>
  <c r="K8" i="123" s="1"/>
  <c r="A8" i="123"/>
  <c r="A9" i="123" s="1"/>
  <c r="A10" i="123" s="1"/>
  <c r="A11" i="123" s="1"/>
  <c r="A12" i="123" s="1"/>
  <c r="A13" i="123" s="1"/>
  <c r="A14" i="123" s="1"/>
  <c r="A15" i="123" s="1"/>
  <c r="A16" i="123" s="1"/>
  <c r="A17" i="123" s="1"/>
  <c r="A18" i="123" s="1"/>
  <c r="A19" i="123" s="1"/>
  <c r="A20" i="123" s="1"/>
  <c r="A21" i="123" s="1"/>
  <c r="A22" i="123" s="1"/>
  <c r="A23" i="123" s="1"/>
  <c r="A24" i="123" s="1"/>
  <c r="A25" i="123" s="1"/>
  <c r="A26" i="123" s="1"/>
  <c r="A27" i="123" s="1"/>
  <c r="A28" i="123" s="1"/>
  <c r="A29" i="123" s="1"/>
  <c r="A30" i="123" s="1"/>
  <c r="A31" i="123" s="1"/>
  <c r="A32" i="123" s="1"/>
  <c r="A33" i="123" s="1"/>
  <c r="A34" i="123" s="1"/>
  <c r="A35" i="123" s="1"/>
  <c r="A36" i="123" s="1"/>
  <c r="J7" i="123"/>
  <c r="L38" i="27"/>
  <c r="K38" i="27"/>
  <c r="J38" i="27"/>
  <c r="I38" i="27"/>
  <c r="H38" i="27"/>
  <c r="G38" i="27"/>
  <c r="F38" i="27"/>
  <c r="E38" i="27"/>
  <c r="D38" i="27"/>
  <c r="C35" i="27"/>
  <c r="C34" i="27"/>
  <c r="C33" i="27"/>
  <c r="C32" i="27"/>
  <c r="C31" i="27"/>
  <c r="C30" i="27"/>
  <c r="C29" i="27"/>
  <c r="C28" i="27"/>
  <c r="C27" i="27"/>
  <c r="C26" i="27"/>
  <c r="C25" i="27"/>
  <c r="C24" i="27"/>
  <c r="C23" i="27"/>
  <c r="C22" i="27"/>
  <c r="C21" i="27"/>
  <c r="C20" i="27"/>
  <c r="C19" i="27"/>
  <c r="C18" i="27"/>
  <c r="C17" i="27"/>
  <c r="C16" i="27"/>
  <c r="C15" i="27"/>
  <c r="C14" i="27"/>
  <c r="C13" i="27"/>
  <c r="C12" i="27"/>
  <c r="C11" i="27"/>
  <c r="C10" i="27"/>
  <c r="C9" i="27"/>
  <c r="C8" i="27"/>
  <c r="E1" i="27"/>
  <c r="F1" i="27" s="1"/>
  <c r="G1" i="27" s="1"/>
  <c r="H1" i="27" s="1"/>
  <c r="I1" i="27" s="1"/>
  <c r="J1" i="27" s="1"/>
  <c r="L1" i="27" s="1"/>
  <c r="M1" i="27" s="1"/>
  <c r="N1" i="27" s="1"/>
  <c r="O1" i="27" s="1"/>
  <c r="P1" i="27" s="1"/>
  <c r="Q1" i="27" s="1"/>
  <c r="R1" i="27" s="1"/>
  <c r="S1" i="27" s="1"/>
  <c r="T1" i="27" s="1"/>
  <c r="U1" i="27" s="1"/>
  <c r="V1" i="27" s="1"/>
  <c r="W1" i="27" s="1"/>
  <c r="X1" i="27" s="1"/>
  <c r="Y1" i="27" s="1"/>
  <c r="Z1" i="27" s="1"/>
  <c r="AA1" i="27" s="1"/>
  <c r="AB1" i="27" s="1"/>
  <c r="AC1" i="27" s="1"/>
  <c r="AD1" i="27" s="1"/>
  <c r="AE1" i="27" s="1"/>
  <c r="AF1" i="27" s="1"/>
  <c r="AG1" i="27" s="1"/>
  <c r="AH1" i="27" s="1"/>
  <c r="AI1" i="27" s="1"/>
  <c r="AJ1" i="27" s="1"/>
  <c r="AK1" i="27" s="1"/>
  <c r="AL1" i="27" s="1"/>
  <c r="AM1" i="27" s="1"/>
  <c r="AN1" i="27" s="1"/>
  <c r="AO1" i="27" s="1"/>
  <c r="AQ1" i="27" s="1"/>
  <c r="AS1" i="27" s="1"/>
  <c r="AT1" i="27" s="1"/>
  <c r="AU1" i="27" s="1"/>
  <c r="AV1" i="27" s="1"/>
  <c r="AX1" i="27" s="1"/>
  <c r="AY1" i="27" s="1"/>
  <c r="AZ1" i="27" s="1"/>
  <c r="BA1" i="27" s="1"/>
  <c r="BB1" i="27" s="1"/>
  <c r="B3" i="31"/>
  <c r="B4" i="31" s="1"/>
  <c r="B5" i="31" s="1"/>
  <c r="B6" i="31" s="1"/>
  <c r="B7" i="31" s="1"/>
  <c r="B8" i="31" s="1"/>
  <c r="B9" i="31" s="1"/>
  <c r="B10" i="31" s="1"/>
  <c r="B11" i="31" s="1"/>
  <c r="B12" i="31" s="1"/>
  <c r="B13" i="31" s="1"/>
  <c r="B14" i="31" s="1"/>
  <c r="B15" i="31" s="1"/>
  <c r="B16" i="31" s="1"/>
  <c r="B17" i="31" s="1"/>
  <c r="B18" i="31" s="1"/>
  <c r="B19" i="31" s="1"/>
  <c r="B20" i="31" s="1"/>
  <c r="B21" i="31" s="1"/>
  <c r="B22" i="31" s="1"/>
  <c r="B23" i="31" s="1"/>
  <c r="B24" i="31" s="1"/>
  <c r="B25" i="31" s="1"/>
  <c r="B26" i="31" s="1"/>
  <c r="B27" i="31" s="1"/>
  <c r="B28" i="31" s="1"/>
  <c r="B29" i="31" s="1"/>
  <c r="B30" i="31" s="1"/>
  <c r="B31" i="31" s="1"/>
  <c r="B32" i="31" s="1"/>
  <c r="A3" i="31"/>
  <c r="C3" i="31" s="1"/>
  <c r="D2" i="31"/>
  <c r="C2" i="31"/>
  <c r="AZ40" i="60"/>
  <c r="AZ41" i="60" s="1"/>
  <c r="AW40" i="60"/>
  <c r="AW41" i="60" s="1"/>
  <c r="AT40" i="60"/>
  <c r="AT41" i="60" s="1"/>
  <c r="AQ40" i="60"/>
  <c r="AQ41" i="60" s="1"/>
  <c r="AN40" i="60"/>
  <c r="AN41" i="60" s="1"/>
  <c r="AK40" i="60"/>
  <c r="AK41" i="60" s="1"/>
  <c r="AH40" i="60"/>
  <c r="AH41" i="60" s="1"/>
  <c r="AE40" i="60"/>
  <c r="AE41" i="60" s="1"/>
  <c r="AB40" i="60"/>
  <c r="AB41" i="60" s="1"/>
  <c r="Y40" i="60"/>
  <c r="Y41" i="60" s="1"/>
  <c r="V40" i="60"/>
  <c r="V41" i="60" s="1"/>
  <c r="S40" i="60"/>
  <c r="S41" i="60" s="1"/>
  <c r="P40" i="60"/>
  <c r="P41" i="60" s="1"/>
  <c r="M40" i="60"/>
  <c r="M41" i="60" s="1"/>
  <c r="K40" i="60"/>
  <c r="K41" i="60" s="1"/>
  <c r="J40" i="60"/>
  <c r="J41" i="60" s="1"/>
  <c r="I37" i="60"/>
  <c r="G37" i="60"/>
  <c r="I36" i="60"/>
  <c r="G36" i="60"/>
  <c r="I35" i="60"/>
  <c r="G35" i="60"/>
  <c r="I34" i="60"/>
  <c r="G34" i="60"/>
  <c r="I33" i="60"/>
  <c r="G33" i="60"/>
  <c r="I32" i="60"/>
  <c r="G32" i="60"/>
  <c r="I31" i="60"/>
  <c r="G31" i="60"/>
  <c r="I30" i="60"/>
  <c r="G30" i="60"/>
  <c r="I29" i="60"/>
  <c r="G29" i="60"/>
  <c r="I28" i="60"/>
  <c r="G28" i="60"/>
  <c r="I27" i="60"/>
  <c r="G27" i="60"/>
  <c r="I26" i="60"/>
  <c r="G26" i="60"/>
  <c r="I25" i="60"/>
  <c r="G25" i="60"/>
  <c r="I24" i="60"/>
  <c r="G24" i="60"/>
  <c r="I23" i="60"/>
  <c r="G23" i="60"/>
  <c r="I22" i="60"/>
  <c r="G22" i="60"/>
  <c r="I21" i="60"/>
  <c r="G21" i="60"/>
  <c r="I20" i="60"/>
  <c r="G20" i="60"/>
  <c r="I19" i="60"/>
  <c r="G19" i="60"/>
  <c r="I18" i="60"/>
  <c r="G18" i="60"/>
  <c r="I17" i="60"/>
  <c r="G17" i="60"/>
  <c r="I16" i="60"/>
  <c r="G16" i="60"/>
  <c r="I15" i="60"/>
  <c r="G15" i="60"/>
  <c r="I14" i="60"/>
  <c r="G14" i="60"/>
  <c r="I13" i="60"/>
  <c r="G13" i="60"/>
  <c r="I12" i="60"/>
  <c r="G12" i="60"/>
  <c r="I11" i="60"/>
  <c r="G11" i="60"/>
  <c r="I10" i="60"/>
  <c r="G10" i="60"/>
  <c r="I9" i="60"/>
  <c r="G9" i="60"/>
  <c r="A9" i="60"/>
  <c r="A10" i="60" s="1"/>
  <c r="A11" i="60" s="1"/>
  <c r="A12" i="60" s="1"/>
  <c r="A13" i="60" s="1"/>
  <c r="A14" i="60" s="1"/>
  <c r="A15" i="60" s="1"/>
  <c r="A16" i="60" s="1"/>
  <c r="A17" i="60" s="1"/>
  <c r="A18" i="60" s="1"/>
  <c r="A19" i="60" s="1"/>
  <c r="A20" i="60" s="1"/>
  <c r="A21" i="60" s="1"/>
  <c r="A22" i="60" s="1"/>
  <c r="A23" i="60" s="1"/>
  <c r="A24" i="60" s="1"/>
  <c r="A25" i="60" s="1"/>
  <c r="A26" i="60" s="1"/>
  <c r="A27" i="60" s="1"/>
  <c r="A28" i="60" s="1"/>
  <c r="A29" i="60" s="1"/>
  <c r="A30" i="60" s="1"/>
  <c r="A31" i="60" s="1"/>
  <c r="A32" i="60" s="1"/>
  <c r="A33" i="60" s="1"/>
  <c r="A34" i="60" s="1"/>
  <c r="A35" i="60" s="1"/>
  <c r="A36" i="60" s="1"/>
  <c r="A37" i="60" s="1"/>
  <c r="I8" i="60"/>
  <c r="G8" i="60"/>
  <c r="B4" i="60"/>
  <c r="B8" i="60" s="1"/>
  <c r="L15" i="25" l="1"/>
  <c r="D3" i="31"/>
  <c r="A4" i="31"/>
  <c r="A5" i="31" s="1"/>
  <c r="A6" i="31" s="1"/>
  <c r="C6" i="31" s="1"/>
  <c r="N7" i="126"/>
  <c r="L18" i="25"/>
  <c r="D17" i="60"/>
  <c r="L28" i="25"/>
  <c r="Q9" i="126"/>
  <c r="Q18" i="126"/>
  <c r="D18" i="126" s="1"/>
  <c r="M14" i="25"/>
  <c r="L20" i="25"/>
  <c r="J39" i="96"/>
  <c r="L25" i="126"/>
  <c r="L30" i="25"/>
  <c r="L36" i="25"/>
  <c r="K8" i="95"/>
  <c r="M10" i="25"/>
  <c r="L24" i="25"/>
  <c r="L27" i="25"/>
  <c r="L34" i="25"/>
  <c r="P25" i="122"/>
  <c r="J39" i="84"/>
  <c r="N16" i="126"/>
  <c r="N25" i="126" s="1"/>
  <c r="Q27" i="126"/>
  <c r="D27" i="126" s="1"/>
  <c r="L11" i="25"/>
  <c r="J39" i="81"/>
  <c r="Q36" i="126"/>
  <c r="D36" i="126" s="1"/>
  <c r="L22" i="25"/>
  <c r="L25" i="25"/>
  <c r="L35" i="25"/>
  <c r="K7" i="71"/>
  <c r="O17" i="42"/>
  <c r="D9" i="48"/>
  <c r="J39" i="83"/>
  <c r="K7" i="95"/>
  <c r="L12" i="25"/>
  <c r="L32" i="25"/>
  <c r="J39" i="76"/>
  <c r="L9" i="25"/>
  <c r="L19" i="25"/>
  <c r="L26" i="25"/>
  <c r="L29" i="25"/>
  <c r="O19" i="118"/>
  <c r="L16" i="25"/>
  <c r="L23" i="25"/>
  <c r="J39" i="90"/>
  <c r="K19" i="95"/>
  <c r="K23" i="95"/>
  <c r="K27" i="95"/>
  <c r="K31" i="95"/>
  <c r="L13" i="25"/>
  <c r="L19" i="101"/>
  <c r="BE1" i="27"/>
  <c r="BF1" i="27" s="1"/>
  <c r="BG1" i="27" s="1"/>
  <c r="BI1" i="27" s="1"/>
  <c r="BJ1" i="27" s="1"/>
  <c r="BK1" i="27" s="1"/>
  <c r="BL1" i="27" s="1"/>
  <c r="BM1" i="27" s="1"/>
  <c r="BN1" i="27" s="1"/>
  <c r="BO1" i="27" s="1"/>
  <c r="BP1" i="27" s="1"/>
  <c r="BQ1" i="27" s="1"/>
  <c r="BR1" i="27" s="1"/>
  <c r="BS1" i="27" s="1"/>
  <c r="BC1" i="27"/>
  <c r="BD1" i="27" s="1"/>
  <c r="A38" i="75"/>
  <c r="K4" i="104"/>
  <c r="J39" i="123"/>
  <c r="A7" i="31"/>
  <c r="M17" i="25"/>
  <c r="L17" i="25"/>
  <c r="P19" i="78"/>
  <c r="P4" i="78" s="1"/>
  <c r="O29" i="78"/>
  <c r="J39" i="25"/>
  <c r="M7" i="25"/>
  <c r="L7" i="25"/>
  <c r="K16" i="95"/>
  <c r="K20" i="95"/>
  <c r="K24" i="95"/>
  <c r="K28" i="95"/>
  <c r="K32" i="95"/>
  <c r="J39" i="82"/>
  <c r="K39" i="82"/>
  <c r="K40" i="82" s="1"/>
  <c r="J40" i="104"/>
  <c r="J39" i="110"/>
  <c r="K40" i="104"/>
  <c r="K41" i="104" s="1"/>
  <c r="P11" i="18"/>
  <c r="N36" i="18"/>
  <c r="K7" i="123"/>
  <c r="K39" i="110"/>
  <c r="K40" i="110" s="1"/>
  <c r="K4" i="110"/>
  <c r="K4" i="82"/>
  <c r="M33" i="25"/>
  <c r="L33" i="25"/>
  <c r="J39" i="70"/>
  <c r="L8" i="25"/>
  <c r="L21" i="25"/>
  <c r="L37" i="25"/>
  <c r="J39" i="73"/>
  <c r="K7" i="73"/>
  <c r="K33" i="95"/>
  <c r="L4" i="69"/>
  <c r="K4" i="70"/>
  <c r="K39" i="70"/>
  <c r="K40" i="70" s="1"/>
  <c r="K7" i="36"/>
  <c r="K39" i="36" s="1"/>
  <c r="K40" i="36" s="1"/>
  <c r="J39" i="36"/>
  <c r="J39" i="3"/>
  <c r="K7" i="3"/>
  <c r="K39" i="3" s="1"/>
  <c r="K40" i="3" s="1"/>
  <c r="J39" i="69"/>
  <c r="K39" i="69"/>
  <c r="K40" i="69" s="1"/>
  <c r="O14" i="68"/>
  <c r="M2" i="72"/>
  <c r="O8" i="72"/>
  <c r="O80" i="72" s="1"/>
  <c r="N80" i="72"/>
  <c r="Q55" i="79"/>
  <c r="F10" i="48"/>
  <c r="D10" i="48"/>
  <c r="K8" i="83"/>
  <c r="K4" i="83" s="1"/>
  <c r="K8" i="90"/>
  <c r="K4" i="90" s="1"/>
  <c r="K7" i="84"/>
  <c r="K7" i="81"/>
  <c r="K7" i="76"/>
  <c r="K7" i="96"/>
  <c r="K23" i="48"/>
  <c r="J39" i="98"/>
  <c r="K7" i="98"/>
  <c r="K11" i="48"/>
  <c r="K16" i="48"/>
  <c r="K25" i="48"/>
  <c r="K21" i="48"/>
  <c r="K30" i="48"/>
  <c r="K12" i="48"/>
  <c r="K17" i="48"/>
  <c r="K29" i="48"/>
  <c r="K20" i="48"/>
  <c r="K34" i="48"/>
  <c r="K22" i="48"/>
  <c r="K31" i="48"/>
  <c r="K8" i="48"/>
  <c r="K13" i="48"/>
  <c r="K18" i="48"/>
  <c r="K27" i="48"/>
  <c r="K32" i="48"/>
  <c r="K10" i="48"/>
  <c r="K15" i="48"/>
  <c r="K9" i="48"/>
  <c r="K14" i="48"/>
  <c r="K24" i="48"/>
  <c r="K28" i="48"/>
  <c r="K33" i="48"/>
  <c r="K19" i="48"/>
  <c r="J36" i="48"/>
  <c r="R12" i="79"/>
  <c r="R15" i="79"/>
  <c r="R18" i="79"/>
  <c r="P24" i="79"/>
  <c r="R21" i="79"/>
  <c r="R24" i="79"/>
  <c r="P13" i="79"/>
  <c r="M2" i="79"/>
  <c r="P16" i="79"/>
  <c r="R23" i="79"/>
  <c r="M55" i="79"/>
  <c r="P20" i="79"/>
  <c r="P22" i="79"/>
  <c r="O25" i="79"/>
  <c r="P15" i="79"/>
  <c r="P25" i="79"/>
  <c r="R20" i="79"/>
  <c r="M80" i="72"/>
  <c r="L57" i="20"/>
  <c r="L2" i="20"/>
  <c r="J39" i="51"/>
  <c r="J40" i="66"/>
  <c r="K4" i="8"/>
  <c r="J39" i="75"/>
  <c r="J39" i="46"/>
  <c r="J39" i="14"/>
  <c r="J36" i="16"/>
  <c r="K4" i="44"/>
  <c r="K39" i="44"/>
  <c r="K40" i="44" s="1"/>
  <c r="J36" i="80"/>
  <c r="J36" i="112"/>
  <c r="J36" i="38"/>
  <c r="K4" i="85"/>
  <c r="K36" i="85"/>
  <c r="K37" i="85" s="1"/>
  <c r="J36" i="85"/>
  <c r="K36" i="65"/>
  <c r="K37" i="65" s="1"/>
  <c r="J36" i="57"/>
  <c r="K4" i="24"/>
  <c r="J36" i="17"/>
  <c r="J36" i="111"/>
  <c r="J36" i="121"/>
  <c r="J36" i="124"/>
  <c r="J9" i="125"/>
  <c r="K9" i="125" s="1"/>
  <c r="AV8" i="60"/>
  <c r="AX8" i="60" s="1"/>
  <c r="AD8" i="60"/>
  <c r="AF8" i="60" s="1"/>
  <c r="AJ8" i="60"/>
  <c r="AL8" i="60" s="1"/>
  <c r="AG8" i="60"/>
  <c r="AI8" i="60" s="1"/>
  <c r="AA8" i="60"/>
  <c r="AC8" i="60" s="1"/>
  <c r="X8" i="60"/>
  <c r="Z8" i="60" s="1"/>
  <c r="D30" i="60"/>
  <c r="D8" i="60"/>
  <c r="D33" i="60"/>
  <c r="D11" i="60"/>
  <c r="D24" i="60"/>
  <c r="D36" i="60"/>
  <c r="D31" i="60"/>
  <c r="D14" i="60"/>
  <c r="D35" i="60"/>
  <c r="D10" i="60"/>
  <c r="D23" i="60"/>
  <c r="D18" i="60"/>
  <c r="D32" i="60"/>
  <c r="D22" i="60"/>
  <c r="D37" i="60"/>
  <c r="D26" i="60"/>
  <c r="D20" i="60"/>
  <c r="D21" i="60"/>
  <c r="D34" i="60"/>
  <c r="D28" i="60"/>
  <c r="D16" i="60"/>
  <c r="D25" i="60"/>
  <c r="D19" i="60"/>
  <c r="D29" i="60"/>
  <c r="D15" i="60"/>
  <c r="D27" i="60"/>
  <c r="I40" i="60"/>
  <c r="I41" i="60" s="1"/>
  <c r="D13" i="60"/>
  <c r="AS8" i="60"/>
  <c r="O8" i="60"/>
  <c r="AP8" i="60"/>
  <c r="L8" i="60"/>
  <c r="AM8" i="60"/>
  <c r="AY8" i="60"/>
  <c r="U8" i="60"/>
  <c r="B9" i="60"/>
  <c r="D12" i="60"/>
  <c r="D9" i="60"/>
  <c r="R8" i="60"/>
  <c r="G40" i="60"/>
  <c r="G41" i="60" s="1"/>
  <c r="K39" i="92"/>
  <c r="K40" i="92" s="1"/>
  <c r="J39" i="92"/>
  <c r="M57" i="20"/>
  <c r="N39" i="49"/>
  <c r="J39" i="67"/>
  <c r="K39" i="67"/>
  <c r="K40" i="67" s="1"/>
  <c r="J37" i="50"/>
  <c r="K37" i="50"/>
  <c r="K38" i="50" s="1"/>
  <c r="J36" i="88"/>
  <c r="K39" i="22"/>
  <c r="K40" i="22" s="1"/>
  <c r="J39" i="22"/>
  <c r="J39" i="53"/>
  <c r="J39" i="44"/>
  <c r="K4" i="107"/>
  <c r="J36" i="94"/>
  <c r="J36" i="65"/>
  <c r="K4" i="65"/>
  <c r="K36" i="119"/>
  <c r="K37" i="119" s="1"/>
  <c r="J36" i="24"/>
  <c r="J36" i="109"/>
  <c r="K36" i="121"/>
  <c r="K37" i="121" s="1"/>
  <c r="K4" i="92"/>
  <c r="K39" i="91"/>
  <c r="K40" i="91" s="1"/>
  <c r="J39" i="91"/>
  <c r="K4" i="91"/>
  <c r="J39" i="21"/>
  <c r="K4" i="50"/>
  <c r="J36" i="77"/>
  <c r="K36" i="77"/>
  <c r="K37" i="77" s="1"/>
  <c r="K4" i="77"/>
  <c r="K39" i="46"/>
  <c r="K40" i="46" s="1"/>
  <c r="K4" i="46"/>
  <c r="K4" i="22"/>
  <c r="K39" i="64"/>
  <c r="K40" i="64" s="1"/>
  <c r="K4" i="64"/>
  <c r="J36" i="18"/>
  <c r="K36" i="18"/>
  <c r="K37" i="18" s="1"/>
  <c r="K4" i="18"/>
  <c r="K4" i="16"/>
  <c r="K36" i="16"/>
  <c r="K37" i="16" s="1"/>
  <c r="J36" i="19"/>
  <c r="K4" i="61"/>
  <c r="K36" i="61"/>
  <c r="K37" i="61" s="1"/>
  <c r="J36" i="61"/>
  <c r="J37" i="23"/>
  <c r="N57" i="20"/>
  <c r="K4" i="51"/>
  <c r="K39" i="51"/>
  <c r="K40" i="51" s="1"/>
  <c r="O39" i="49"/>
  <c r="O40" i="49" s="1"/>
  <c r="K4" i="67"/>
  <c r="K40" i="66"/>
  <c r="K41" i="66" s="1"/>
  <c r="J39" i="8"/>
  <c r="J36" i="93"/>
  <c r="K36" i="80"/>
  <c r="K37" i="80" s="1"/>
  <c r="K4" i="80"/>
  <c r="J36" i="107"/>
  <c r="J36" i="11"/>
  <c r="K36" i="11"/>
  <c r="K37" i="11" s="1"/>
  <c r="K4" i="11"/>
  <c r="J37" i="43"/>
  <c r="J36" i="119"/>
  <c r="K36" i="17"/>
  <c r="K37" i="17" s="1"/>
  <c r="K36" i="109"/>
  <c r="K4" i="109"/>
  <c r="K4" i="117"/>
  <c r="K36" i="117"/>
  <c r="K37" i="117" s="1"/>
  <c r="J36" i="117"/>
  <c r="C38" i="27"/>
  <c r="C4" i="31" l="1"/>
  <c r="D6" i="31"/>
  <c r="D5" i="31"/>
  <c r="D4" i="31"/>
  <c r="C5" i="31"/>
  <c r="P55" i="79"/>
  <c r="N34" i="126"/>
  <c r="N42" i="126" s="1"/>
  <c r="L34" i="126"/>
  <c r="L42" i="126" s="1"/>
  <c r="P7" i="126"/>
  <c r="P16" i="126" s="1"/>
  <c r="P25" i="126" s="1"/>
  <c r="D9" i="126"/>
  <c r="K36" i="107"/>
  <c r="K37" i="107" s="1"/>
  <c r="Q6" i="126"/>
  <c r="J36" i="95"/>
  <c r="K39" i="71"/>
  <c r="K40" i="71" s="1"/>
  <c r="K4" i="71"/>
  <c r="K4" i="17"/>
  <c r="K4" i="66"/>
  <c r="K39" i="90"/>
  <c r="K40" i="90" s="1"/>
  <c r="K39" i="83"/>
  <c r="K40" i="83" s="1"/>
  <c r="K4" i="96"/>
  <c r="K39" i="96"/>
  <c r="K40" i="96" s="1"/>
  <c r="K39" i="76"/>
  <c r="K40" i="76" s="1"/>
  <c r="K4" i="76"/>
  <c r="K39" i="123"/>
  <c r="K40" i="123" s="1"/>
  <c r="K4" i="123"/>
  <c r="K39" i="81"/>
  <c r="K40" i="81" s="1"/>
  <c r="K4" i="81"/>
  <c r="L39" i="25"/>
  <c r="K39" i="84"/>
  <c r="K40" i="84" s="1"/>
  <c r="K4" i="84"/>
  <c r="M39" i="25"/>
  <c r="M40" i="25" s="1"/>
  <c r="M4" i="25"/>
  <c r="K39" i="73"/>
  <c r="K40" i="73" s="1"/>
  <c r="L7" i="73"/>
  <c r="L4" i="73" s="1"/>
  <c r="A8" i="31"/>
  <c r="D7" i="31"/>
  <c r="C7" i="31"/>
  <c r="K37" i="109" a="1"/>
  <c r="K37" i="109" s="1"/>
  <c r="F11" i="48"/>
  <c r="D11" i="48"/>
  <c r="K39" i="8"/>
  <c r="K40" i="8" s="1"/>
  <c r="K4" i="98"/>
  <c r="K39" i="98"/>
  <c r="K40" i="98" s="1"/>
  <c r="K36" i="48"/>
  <c r="K37" i="48" s="1"/>
  <c r="O55" i="79"/>
  <c r="K4" i="119"/>
  <c r="K36" i="24"/>
  <c r="K37" i="24" s="1"/>
  <c r="K4" i="121"/>
  <c r="J11" i="125"/>
  <c r="A8" i="27"/>
  <c r="BQ8" i="27" s="1"/>
  <c r="A4" i="27"/>
  <c r="C4" i="44" s="1"/>
  <c r="B7" i="44" s="1"/>
  <c r="D40" i="60"/>
  <c r="D41" i="60" s="1"/>
  <c r="AY9" i="60"/>
  <c r="BA9" i="60" s="1"/>
  <c r="U9" i="60"/>
  <c r="W9" i="60" s="1"/>
  <c r="AV9" i="60"/>
  <c r="R9" i="60"/>
  <c r="T9" i="60" s="1"/>
  <c r="AS9" i="60"/>
  <c r="AU9" i="60" s="1"/>
  <c r="O9" i="60"/>
  <c r="Q9" i="60" s="1"/>
  <c r="AP9" i="60"/>
  <c r="L9" i="60"/>
  <c r="AJ9" i="60"/>
  <c r="AG9" i="60"/>
  <c r="B10" i="60"/>
  <c r="X9" i="60"/>
  <c r="AM9" i="60"/>
  <c r="AO9" i="60" s="1"/>
  <c r="AD9" i="60"/>
  <c r="AA9" i="60"/>
  <c r="W8" i="60"/>
  <c r="T8" i="60"/>
  <c r="BA8" i="60"/>
  <c r="AO8" i="60"/>
  <c r="N8" i="60"/>
  <c r="F8" i="60"/>
  <c r="AR8" i="60"/>
  <c r="H8" i="60"/>
  <c r="Q8" i="60"/>
  <c r="AU8" i="60"/>
  <c r="K36" i="111"/>
  <c r="K37" i="111" s="1"/>
  <c r="K4" i="111"/>
  <c r="K39" i="21"/>
  <c r="K40" i="21" s="1"/>
  <c r="K4" i="21"/>
  <c r="K36" i="88"/>
  <c r="K37" i="88" s="1"/>
  <c r="K4" i="88"/>
  <c r="K4" i="75"/>
  <c r="K39" i="75"/>
  <c r="K40" i="75" s="1"/>
  <c r="K39" i="14"/>
  <c r="K40" i="14" s="1"/>
  <c r="K4" i="14"/>
  <c r="K36" i="19"/>
  <c r="K37" i="19" s="1"/>
  <c r="K4" i="19"/>
  <c r="K36" i="38"/>
  <c r="K37" i="38" s="1"/>
  <c r="K4" i="38"/>
  <c r="K36" i="93"/>
  <c r="K37" i="93" s="1"/>
  <c r="K4" i="93"/>
  <c r="K39" i="53"/>
  <c r="K40" i="53" s="1"/>
  <c r="K4" i="53"/>
  <c r="K4" i="112"/>
  <c r="K36" i="112"/>
  <c r="K37" i="112" s="1"/>
  <c r="K36" i="95"/>
  <c r="K37" i="95" s="1"/>
  <c r="K4" i="95"/>
  <c r="K36" i="94"/>
  <c r="K37" i="94" s="1"/>
  <c r="K4" i="94"/>
  <c r="K37" i="43"/>
  <c r="K38" i="43" s="1"/>
  <c r="K4" i="43"/>
  <c r="K4" i="57"/>
  <c r="K36" i="57"/>
  <c r="K37" i="57" s="1"/>
  <c r="K4" i="23"/>
  <c r="K37" i="23"/>
  <c r="K38" i="23" s="1"/>
  <c r="K36" i="124"/>
  <c r="K37" i="124" s="1"/>
  <c r="K4" i="124"/>
  <c r="L45" i="126" l="1"/>
  <c r="N45" i="126"/>
  <c r="P34" i="126"/>
  <c r="P42" i="126"/>
  <c r="P45" i="126" s="1"/>
  <c r="Q7" i="126"/>
  <c r="E16" i="126"/>
  <c r="D6" i="126"/>
  <c r="AM8" i="27"/>
  <c r="FY5" i="41"/>
  <c r="FY6" i="41" s="1"/>
  <c r="F12" i="48"/>
  <c r="D12" i="48"/>
  <c r="A9" i="31"/>
  <c r="D8" i="31"/>
  <c r="C8" i="31"/>
  <c r="AN8" i="27"/>
  <c r="AQ8" i="27"/>
  <c r="AJ8" i="27"/>
  <c r="C4" i="22"/>
  <c r="B7" i="22" s="1"/>
  <c r="B8" i="22" s="1"/>
  <c r="AD8" i="27"/>
  <c r="C4" i="16"/>
  <c r="B7" i="16" s="1"/>
  <c r="B8" i="16" s="1"/>
  <c r="A9" i="27"/>
  <c r="BQ9" i="27" s="1"/>
  <c r="C4" i="64"/>
  <c r="B7" i="64" s="1"/>
  <c r="B8" i="64" s="1"/>
  <c r="AP8" i="27"/>
  <c r="C4" i="14"/>
  <c r="B7" i="14" s="1"/>
  <c r="B8" i="14" s="1"/>
  <c r="C4" i="124"/>
  <c r="C7" i="124" s="1"/>
  <c r="E7" i="124" s="1"/>
  <c r="G7" i="124" s="1"/>
  <c r="A5" i="41"/>
  <c r="C4" i="3"/>
  <c r="C4" i="13" s="1"/>
  <c r="C4" i="11"/>
  <c r="B7" i="11" s="1"/>
  <c r="E7" i="11" s="1"/>
  <c r="C4" i="121"/>
  <c r="B7" i="121" s="1"/>
  <c r="C4" i="23"/>
  <c r="C4" i="82" s="1"/>
  <c r="C4" i="109"/>
  <c r="B7" i="109" s="1"/>
  <c r="C4" i="17"/>
  <c r="B7" i="17" s="1"/>
  <c r="B8" i="17" s="1"/>
  <c r="AE8" i="27"/>
  <c r="C4" i="43"/>
  <c r="B8" i="43" s="1"/>
  <c r="B9" i="43" s="1"/>
  <c r="C4" i="46"/>
  <c r="B7" i="46" s="1"/>
  <c r="B8" i="46" s="1"/>
  <c r="BW8" i="27"/>
  <c r="GS5" i="41" s="1"/>
  <c r="GS6" i="41" s="1"/>
  <c r="C4" i="119"/>
  <c r="C7" i="119" s="1"/>
  <c r="E7" i="119" s="1"/>
  <c r="G7" i="119" s="1"/>
  <c r="A3" i="27"/>
  <c r="C3" i="48" s="1"/>
  <c r="C4" i="8"/>
  <c r="C7" i="8" s="1"/>
  <c r="AL8" i="27"/>
  <c r="C4" i="19"/>
  <c r="B7" i="19" s="1"/>
  <c r="B8" i="19" s="1"/>
  <c r="C4" i="125"/>
  <c r="B7" i="125" s="1"/>
  <c r="C4" i="18"/>
  <c r="B7" i="18" s="1"/>
  <c r="B8" i="18" s="1"/>
  <c r="J12" i="125"/>
  <c r="K12" i="125" s="1"/>
  <c r="K11" i="125"/>
  <c r="C4" i="123"/>
  <c r="B7" i="123" s="1"/>
  <c r="B8" i="123" s="1"/>
  <c r="C4" i="48"/>
  <c r="B7" i="48" s="1"/>
  <c r="B8" i="48" s="1"/>
  <c r="C4" i="49"/>
  <c r="B7" i="49" s="1"/>
  <c r="B8" i="49" s="1"/>
  <c r="C4" i="24"/>
  <c r="B7" i="24" s="1"/>
  <c r="AC8" i="27"/>
  <c r="BQ5" i="41" s="1"/>
  <c r="BQ6" i="41" s="1"/>
  <c r="C4" i="111"/>
  <c r="C7" i="111" s="1"/>
  <c r="E7" i="111" s="1"/>
  <c r="G7" i="111" s="1"/>
  <c r="C4" i="117"/>
  <c r="C7" i="117" s="1"/>
  <c r="E7" i="117" s="1"/>
  <c r="G7" i="117" s="1"/>
  <c r="C4" i="94"/>
  <c r="C4" i="107"/>
  <c r="B7" i="107" s="1"/>
  <c r="C4" i="112"/>
  <c r="B7" i="112" s="1"/>
  <c r="C4" i="110"/>
  <c r="C7" i="110" s="1"/>
  <c r="E7" i="110" s="1"/>
  <c r="G7" i="110" s="1"/>
  <c r="C5" i="41"/>
  <c r="C4" i="95"/>
  <c r="B7" i="95" s="1"/>
  <c r="B8" i="44"/>
  <c r="C7" i="44"/>
  <c r="E7" i="44"/>
  <c r="Z9" i="60"/>
  <c r="AI9" i="60"/>
  <c r="AL9" i="60"/>
  <c r="AX9" i="60"/>
  <c r="AC9" i="60"/>
  <c r="AF9" i="60"/>
  <c r="AR9" i="60"/>
  <c r="H9" i="60"/>
  <c r="N9" i="60"/>
  <c r="F9" i="60"/>
  <c r="C8" i="60"/>
  <c r="B11" i="60"/>
  <c r="X10" i="60"/>
  <c r="Z10" i="60" s="1"/>
  <c r="AY10" i="60"/>
  <c r="U10" i="60"/>
  <c r="W10" i="60" s="1"/>
  <c r="AV10" i="60"/>
  <c r="AX10" i="60" s="1"/>
  <c r="R10" i="60"/>
  <c r="T10" i="60" s="1"/>
  <c r="AD10" i="60"/>
  <c r="AF10" i="60" s="1"/>
  <c r="O10" i="60"/>
  <c r="L10" i="60"/>
  <c r="AJ10" i="60"/>
  <c r="AL10" i="60" s="1"/>
  <c r="AG10" i="60"/>
  <c r="AI10" i="60" s="1"/>
  <c r="AS10" i="60"/>
  <c r="AM10" i="60"/>
  <c r="AO10" i="60" s="1"/>
  <c r="AP10" i="60"/>
  <c r="AA10" i="60"/>
  <c r="AC10" i="60" s="1"/>
  <c r="C7" i="109" l="1"/>
  <c r="E7" i="109" s="1"/>
  <c r="G7" i="109" s="1"/>
  <c r="E25" i="126"/>
  <c r="E34" i="126" s="1"/>
  <c r="E42" i="126" s="1"/>
  <c r="Q16" i="126"/>
  <c r="D10" i="126"/>
  <c r="D7" i="126"/>
  <c r="H16" i="126"/>
  <c r="BU5" i="41"/>
  <c r="BU6" i="41" s="1"/>
  <c r="AJ9" i="27"/>
  <c r="AN9" i="27"/>
  <c r="C7" i="112"/>
  <c r="E7" i="112" s="1"/>
  <c r="G7" i="112" s="1"/>
  <c r="C7" i="16"/>
  <c r="E7" i="16" s="1"/>
  <c r="G7" i="16" s="1"/>
  <c r="C7" i="123"/>
  <c r="E7" i="123" s="1"/>
  <c r="G7" i="123" s="1"/>
  <c r="C7" i="18"/>
  <c r="E7" i="18" s="1"/>
  <c r="G7" i="18" s="1"/>
  <c r="A8" i="41"/>
  <c r="A17" i="41" s="1"/>
  <c r="A26" i="41" s="1"/>
  <c r="A35" i="41" s="1"/>
  <c r="C50" i="41"/>
  <c r="C51" i="41" s="1"/>
  <c r="C52" i="41" s="1"/>
  <c r="C53" i="41" s="1"/>
  <c r="C54" i="41" s="1"/>
  <c r="AQ9" i="27"/>
  <c r="A10" i="27"/>
  <c r="BQ10" i="27" s="1"/>
  <c r="AL9" i="27"/>
  <c r="AM9" i="27"/>
  <c r="AP9" i="27"/>
  <c r="C7" i="64"/>
  <c r="E7" i="64" s="1"/>
  <c r="G7" i="64" s="1"/>
  <c r="C7" i="14"/>
  <c r="E7" i="14" s="1"/>
  <c r="G7" i="14" s="1"/>
  <c r="C7" i="17"/>
  <c r="E7" i="17" s="1"/>
  <c r="G7" i="17" s="1"/>
  <c r="C7" i="125"/>
  <c r="E7" i="125" s="1"/>
  <c r="G7" i="125" s="1"/>
  <c r="B7" i="23"/>
  <c r="B8" i="23" s="1"/>
  <c r="B9" i="23" s="1"/>
  <c r="C7" i="23"/>
  <c r="E7" i="23" s="1"/>
  <c r="G7" i="23" s="1"/>
  <c r="C7" i="48"/>
  <c r="E7" i="48" s="1"/>
  <c r="G7" i="48" s="1"/>
  <c r="B7" i="111"/>
  <c r="B8" i="111" s="1"/>
  <c r="C8" i="43"/>
  <c r="E8" i="43" s="1"/>
  <c r="G8" i="43" s="1"/>
  <c r="A10" i="31"/>
  <c r="D9" i="31"/>
  <c r="C9" i="31"/>
  <c r="C7" i="22"/>
  <c r="E7" i="22" s="1"/>
  <c r="G7" i="22" s="1"/>
  <c r="F13" i="48"/>
  <c r="D13" i="48"/>
  <c r="B7" i="119"/>
  <c r="B8" i="119" s="1"/>
  <c r="C4" i="38"/>
  <c r="D3" i="74" s="1"/>
  <c r="C4" i="25"/>
  <c r="B7" i="25" s="1"/>
  <c r="C7" i="25" s="1"/>
  <c r="E7" i="25" s="1"/>
  <c r="G7" i="25" s="1"/>
  <c r="B7" i="124"/>
  <c r="B8" i="124" s="1"/>
  <c r="AC9" i="27"/>
  <c r="C4" i="53"/>
  <c r="B7" i="53" s="1"/>
  <c r="C7" i="53" s="1"/>
  <c r="E7" i="53" s="1"/>
  <c r="G7" i="53" s="1"/>
  <c r="C4" i="61"/>
  <c r="B7" i="61" s="1"/>
  <c r="B8" i="61" s="1"/>
  <c r="AD9" i="27"/>
  <c r="C7" i="46"/>
  <c r="E7" i="46" s="1"/>
  <c r="G7" i="46" s="1"/>
  <c r="BW9" i="27"/>
  <c r="C7" i="11"/>
  <c r="C8" i="11" s="1"/>
  <c r="C9" i="11" s="1"/>
  <c r="AE9" i="27"/>
  <c r="C4" i="42"/>
  <c r="D4" i="102"/>
  <c r="B7" i="8"/>
  <c r="B8" i="8" s="1"/>
  <c r="C4" i="92"/>
  <c r="C7" i="92" s="1"/>
  <c r="E7" i="92" s="1"/>
  <c r="C4" i="70"/>
  <c r="B7" i="70" s="1"/>
  <c r="C7" i="70" s="1"/>
  <c r="E7" i="70" s="1"/>
  <c r="G7" i="70" s="1"/>
  <c r="B7" i="3"/>
  <c r="B8" i="3" s="1"/>
  <c r="C4" i="77"/>
  <c r="B7" i="77" s="1"/>
  <c r="B8" i="77" s="1"/>
  <c r="C4" i="81"/>
  <c r="B7" i="81" s="1"/>
  <c r="C7" i="81" s="1"/>
  <c r="E7" i="81" s="1"/>
  <c r="G7" i="81" s="1"/>
  <c r="C4" i="69"/>
  <c r="B7" i="69" s="1"/>
  <c r="C7" i="69" s="1"/>
  <c r="E7" i="69" s="1"/>
  <c r="C4" i="51"/>
  <c r="B7" i="51" s="1"/>
  <c r="C7" i="51" s="1"/>
  <c r="E7" i="51" s="1"/>
  <c r="G7" i="51" s="1"/>
  <c r="C4" i="96"/>
  <c r="B7" i="96" s="1"/>
  <c r="B8" i="96" s="1"/>
  <c r="C4" i="83"/>
  <c r="B7" i="83" s="1"/>
  <c r="C7" i="83" s="1"/>
  <c r="E7" i="83" s="1"/>
  <c r="G7" i="83" s="1"/>
  <c r="C4" i="122"/>
  <c r="C4" i="98"/>
  <c r="C4" i="118"/>
  <c r="C4" i="88"/>
  <c r="B7" i="88" s="1"/>
  <c r="C7" i="88" s="1"/>
  <c r="E7" i="88" s="1"/>
  <c r="G7" i="88" s="1"/>
  <c r="C4" i="76"/>
  <c r="B7" i="76" s="1"/>
  <c r="C7" i="76" s="1"/>
  <c r="E7" i="76" s="1"/>
  <c r="G7" i="76" s="1"/>
  <c r="C4" i="78"/>
  <c r="C4" i="90"/>
  <c r="B7" i="90" s="1"/>
  <c r="C7" i="90" s="1"/>
  <c r="E7" i="90" s="1"/>
  <c r="G7" i="90" s="1"/>
  <c r="C4" i="57"/>
  <c r="B7" i="57" s="1"/>
  <c r="C7" i="57" s="1"/>
  <c r="E7" i="57" s="1"/>
  <c r="G7" i="57" s="1"/>
  <c r="C4" i="67"/>
  <c r="B7" i="67" s="1"/>
  <c r="B8" i="67" s="1"/>
  <c r="C4" i="85"/>
  <c r="B7" i="85" s="1"/>
  <c r="B8" i="85" s="1"/>
  <c r="E4" i="101"/>
  <c r="C4" i="93"/>
  <c r="C7" i="93" s="1"/>
  <c r="E7" i="93" s="1"/>
  <c r="C4" i="91"/>
  <c r="B7" i="91" s="1"/>
  <c r="B8" i="91" s="1"/>
  <c r="C4" i="65"/>
  <c r="B7" i="65" s="1"/>
  <c r="C7" i="65" s="1"/>
  <c r="E7" i="65" s="1"/>
  <c r="G7" i="65" s="1"/>
  <c r="C4" i="9"/>
  <c r="C4" i="75"/>
  <c r="B7" i="75" s="1"/>
  <c r="B8" i="75" s="1"/>
  <c r="C4" i="73"/>
  <c r="B7" i="73" s="1"/>
  <c r="C7" i="73" s="1"/>
  <c r="E7" i="73" s="1"/>
  <c r="C4" i="84"/>
  <c r="B7" i="84" s="1"/>
  <c r="C7" i="84" s="1"/>
  <c r="E7" i="84" s="1"/>
  <c r="G7" i="84" s="1"/>
  <c r="C4" i="68"/>
  <c r="C4" i="36"/>
  <c r="B7" i="36" s="1"/>
  <c r="C7" i="36" s="1"/>
  <c r="E7" i="36" s="1"/>
  <c r="G7" i="36" s="1"/>
  <c r="C4" i="80"/>
  <c r="B7" i="80" s="1"/>
  <c r="B8" i="80" s="1"/>
  <c r="C4" i="104"/>
  <c r="B7" i="104" s="1"/>
  <c r="B8" i="104" s="1"/>
  <c r="C4" i="50"/>
  <c r="B8" i="50" s="1"/>
  <c r="C8" i="50" s="1"/>
  <c r="E8" i="50" s="1"/>
  <c r="G8" i="50" s="1"/>
  <c r="C4" i="97"/>
  <c r="C4" i="37"/>
  <c r="C7" i="121"/>
  <c r="E7" i="121" s="1"/>
  <c r="G7" i="121" s="1"/>
  <c r="C7" i="19"/>
  <c r="E7" i="19" s="1"/>
  <c r="G7" i="19" s="1"/>
  <c r="B7" i="117"/>
  <c r="B8" i="117" s="1"/>
  <c r="C4" i="71"/>
  <c r="B7" i="71" s="1"/>
  <c r="C7" i="71" s="1"/>
  <c r="E7" i="71" s="1"/>
  <c r="G7" i="71" s="1"/>
  <c r="C4" i="66"/>
  <c r="B8" i="66" s="1"/>
  <c r="B9" i="66" s="1"/>
  <c r="D4" i="103"/>
  <c r="C4" i="21"/>
  <c r="B7" i="21" s="1"/>
  <c r="B8" i="21" s="1"/>
  <c r="C3" i="49"/>
  <c r="C3" i="19"/>
  <c r="C3" i="24"/>
  <c r="C3" i="3"/>
  <c r="D3" i="102" s="1"/>
  <c r="C7" i="49"/>
  <c r="E7" i="49" s="1"/>
  <c r="G7" i="49" s="1"/>
  <c r="J13" i="125"/>
  <c r="C7" i="94"/>
  <c r="E7" i="94" s="1"/>
  <c r="G7" i="94" s="1"/>
  <c r="B7" i="94"/>
  <c r="B8" i="94" s="1"/>
  <c r="C7" i="24"/>
  <c r="E7" i="24" s="1"/>
  <c r="G7" i="24" s="1"/>
  <c r="B8" i="24"/>
  <c r="B9" i="24" s="1"/>
  <c r="C7" i="107"/>
  <c r="E7" i="107" s="1"/>
  <c r="G7" i="107" s="1"/>
  <c r="B7" i="110"/>
  <c r="B8" i="110" s="1"/>
  <c r="C7" i="95"/>
  <c r="E7" i="95" s="1"/>
  <c r="G7" i="95" s="1"/>
  <c r="C6" i="41"/>
  <c r="C7" i="82"/>
  <c r="E7" i="82" s="1"/>
  <c r="G7" i="82" s="1"/>
  <c r="B7" i="82"/>
  <c r="B8" i="82" s="1"/>
  <c r="C8" i="8"/>
  <c r="E7" i="8"/>
  <c r="G7" i="8" s="1"/>
  <c r="B9" i="64"/>
  <c r="C8" i="64"/>
  <c r="E8" i="64" s="1"/>
  <c r="G8" i="64" s="1"/>
  <c r="C8" i="18"/>
  <c r="E8" i="18" s="1"/>
  <c r="G8" i="18" s="1"/>
  <c r="B9" i="18"/>
  <c r="B8" i="112"/>
  <c r="B10" i="43"/>
  <c r="C9" i="43"/>
  <c r="E9" i="43" s="1"/>
  <c r="G9" i="43" s="1"/>
  <c r="E8" i="44"/>
  <c r="C8" i="44"/>
  <c r="B9" i="44"/>
  <c r="B9" i="16"/>
  <c r="C8" i="16"/>
  <c r="E8" i="16" s="1"/>
  <c r="G8" i="16" s="1"/>
  <c r="B8" i="95"/>
  <c r="B8" i="107"/>
  <c r="B9" i="48"/>
  <c r="C8" i="48"/>
  <c r="E8" i="48" s="1"/>
  <c r="G8" i="48" s="1"/>
  <c r="B9" i="49"/>
  <c r="C8" i="49"/>
  <c r="E8" i="49" s="1"/>
  <c r="G8" i="49" s="1"/>
  <c r="B9" i="19"/>
  <c r="C8" i="19"/>
  <c r="E8" i="19" s="1"/>
  <c r="G8" i="19" s="1"/>
  <c r="B8" i="109"/>
  <c r="B9" i="46"/>
  <c r="C8" i="46"/>
  <c r="E8" i="46" s="1"/>
  <c r="G8" i="46" s="1"/>
  <c r="C8" i="22"/>
  <c r="E8" i="22" s="1"/>
  <c r="G8" i="22" s="1"/>
  <c r="B9" i="22"/>
  <c r="C8" i="14"/>
  <c r="E8" i="14" s="1"/>
  <c r="G8" i="14" s="1"/>
  <c r="B9" i="14"/>
  <c r="B9" i="17"/>
  <c r="C8" i="17"/>
  <c r="E8" i="17" s="1"/>
  <c r="G8" i="17" s="1"/>
  <c r="B8" i="121"/>
  <c r="B8" i="125"/>
  <c r="B9" i="123"/>
  <c r="C8" i="123"/>
  <c r="E8" i="123" s="1"/>
  <c r="G8" i="123" s="1"/>
  <c r="G7" i="44"/>
  <c r="C9" i="60"/>
  <c r="E9" i="60" s="1"/>
  <c r="BA10" i="60"/>
  <c r="Q10" i="60"/>
  <c r="AU10" i="60"/>
  <c r="N10" i="60"/>
  <c r="F10" i="60"/>
  <c r="H10" i="60"/>
  <c r="AR10" i="60"/>
  <c r="AD11" i="60"/>
  <c r="AF11" i="60" s="1"/>
  <c r="AA11" i="60"/>
  <c r="B12" i="60"/>
  <c r="X11" i="60"/>
  <c r="Z11" i="60" s="1"/>
  <c r="AY11" i="60"/>
  <c r="BA11" i="60" s="1"/>
  <c r="U11" i="60"/>
  <c r="W11" i="60" s="1"/>
  <c r="AS11" i="60"/>
  <c r="AU11" i="60" s="1"/>
  <c r="O11" i="60"/>
  <c r="Q11" i="60" s="1"/>
  <c r="AP11" i="60"/>
  <c r="L11" i="60"/>
  <c r="R11" i="60"/>
  <c r="T11" i="60" s="1"/>
  <c r="AJ11" i="60"/>
  <c r="AV11" i="60"/>
  <c r="AX11" i="60" s="1"/>
  <c r="AM11" i="60"/>
  <c r="AO11" i="60" s="1"/>
  <c r="AG11" i="60"/>
  <c r="E8" i="60"/>
  <c r="C7" i="3" l="1"/>
  <c r="E7" i="3" s="1"/>
  <c r="G7" i="3" s="1"/>
  <c r="E45" i="126"/>
  <c r="H25" i="126"/>
  <c r="H34" i="126" s="1"/>
  <c r="H42" i="126" s="1"/>
  <c r="H45" i="126" s="1"/>
  <c r="Q25" i="126"/>
  <c r="D19" i="126"/>
  <c r="D16" i="126"/>
  <c r="AL10" i="27"/>
  <c r="AJ10" i="27"/>
  <c r="A11" i="27"/>
  <c r="C8" i="23"/>
  <c r="E8" i="23" s="1"/>
  <c r="G8" i="23" s="1"/>
  <c r="AN10" i="27"/>
  <c r="AM10" i="27"/>
  <c r="AD10" i="27"/>
  <c r="B9" i="50"/>
  <c r="C9" i="50" s="1"/>
  <c r="E9" i="50" s="1"/>
  <c r="G9" i="50" s="1"/>
  <c r="AC10" i="27"/>
  <c r="BQ9" i="41" s="1"/>
  <c r="BS9" i="41" s="1"/>
  <c r="AE10" i="27"/>
  <c r="AP10" i="27"/>
  <c r="AQ10" i="27"/>
  <c r="BW10" i="27"/>
  <c r="GS9" i="41" s="1"/>
  <c r="GU9" i="41" s="1"/>
  <c r="FY9" i="41"/>
  <c r="FZ9" i="41" s="1"/>
  <c r="C7" i="104"/>
  <c r="E7" i="104" s="1"/>
  <c r="G7" i="104" s="1"/>
  <c r="B8" i="81"/>
  <c r="B9" i="81" s="1"/>
  <c r="C7" i="75"/>
  <c r="E7" i="75" s="1"/>
  <c r="G7" i="75" s="1"/>
  <c r="B8" i="71"/>
  <c r="B9" i="71" s="1"/>
  <c r="B8" i="83"/>
  <c r="B9" i="83" s="1"/>
  <c r="B7" i="38"/>
  <c r="B8" i="38" s="1"/>
  <c r="E3" i="79"/>
  <c r="D3" i="20"/>
  <c r="E3" i="72"/>
  <c r="C3" i="94"/>
  <c r="C8" i="66"/>
  <c r="E8" i="66" s="1"/>
  <c r="G8" i="66" s="1"/>
  <c r="B8" i="53"/>
  <c r="C8" i="53" s="1"/>
  <c r="E8" i="53" s="1"/>
  <c r="G8" i="53" s="1"/>
  <c r="B8" i="88"/>
  <c r="B9" i="88" s="1"/>
  <c r="B8" i="76"/>
  <c r="B9" i="76" s="1"/>
  <c r="C7" i="61"/>
  <c r="E7" i="61" s="1"/>
  <c r="G7" i="61" s="1"/>
  <c r="B8" i="51"/>
  <c r="B9" i="51" s="1"/>
  <c r="C7" i="91"/>
  <c r="E7" i="91" s="1"/>
  <c r="G7" i="91" s="1"/>
  <c r="B8" i="70"/>
  <c r="B9" i="70" s="1"/>
  <c r="C3" i="112"/>
  <c r="B8" i="11"/>
  <c r="E8" i="11" s="1"/>
  <c r="G8" i="11" s="1"/>
  <c r="C3" i="8"/>
  <c r="A11" i="31"/>
  <c r="D10" i="31"/>
  <c r="C10" i="31"/>
  <c r="C3" i="84"/>
  <c r="C3" i="83"/>
  <c r="F14" i="48"/>
  <c r="D14" i="48"/>
  <c r="C3" i="118"/>
  <c r="C7" i="80"/>
  <c r="E7" i="80" s="1"/>
  <c r="G7" i="80" s="1"/>
  <c r="C3" i="98"/>
  <c r="B8" i="84"/>
  <c r="C8" i="84" s="1"/>
  <c r="E8" i="84" s="1"/>
  <c r="G8" i="84" s="1"/>
  <c r="C3" i="121"/>
  <c r="C3" i="18"/>
  <c r="C3" i="78"/>
  <c r="C3" i="107"/>
  <c r="C3" i="93"/>
  <c r="C3" i="67"/>
  <c r="C3" i="111"/>
  <c r="C3" i="80"/>
  <c r="C3" i="61"/>
  <c r="C3" i="104"/>
  <c r="C3" i="77"/>
  <c r="B8" i="25"/>
  <c r="B9" i="25" s="1"/>
  <c r="C3" i="11"/>
  <c r="C3" i="91"/>
  <c r="C3" i="70"/>
  <c r="C3" i="36"/>
  <c r="C7" i="21"/>
  <c r="E7" i="21" s="1"/>
  <c r="G7" i="21" s="1"/>
  <c r="C3" i="73"/>
  <c r="C3" i="57"/>
  <c r="C3" i="38"/>
  <c r="C3" i="50"/>
  <c r="B7" i="93"/>
  <c r="C3" i="110"/>
  <c r="C3" i="123"/>
  <c r="C7" i="96"/>
  <c r="E7" i="96" s="1"/>
  <c r="G7" i="96" s="1"/>
  <c r="C3" i="109"/>
  <c r="C3" i="64"/>
  <c r="C3" i="42"/>
  <c r="E3" i="101"/>
  <c r="C3" i="53"/>
  <c r="C3" i="65"/>
  <c r="C3" i="124"/>
  <c r="C3" i="16"/>
  <c r="C3" i="71"/>
  <c r="C3" i="76"/>
  <c r="C3" i="90"/>
  <c r="C3" i="23"/>
  <c r="C3" i="9"/>
  <c r="C3" i="97"/>
  <c r="C3" i="125"/>
  <c r="C7" i="77"/>
  <c r="E7" i="77" s="1"/>
  <c r="G7" i="77" s="1"/>
  <c r="C3" i="25"/>
  <c r="C3" i="119"/>
  <c r="C3" i="69"/>
  <c r="C3" i="92"/>
  <c r="C3" i="117"/>
  <c r="B8" i="36"/>
  <c r="B9" i="36" s="1"/>
  <c r="C3" i="17"/>
  <c r="C3" i="14"/>
  <c r="C3" i="85"/>
  <c r="C3" i="46"/>
  <c r="C3" i="122"/>
  <c r="C3" i="37"/>
  <c r="B7" i="92"/>
  <c r="B8" i="65"/>
  <c r="B9" i="65" s="1"/>
  <c r="C3" i="95"/>
  <c r="C3" i="88"/>
  <c r="C3" i="51"/>
  <c r="C3" i="68"/>
  <c r="C3" i="44"/>
  <c r="C3" i="75"/>
  <c r="C3" i="96"/>
  <c r="G7" i="11"/>
  <c r="B8" i="57"/>
  <c r="B9" i="57" s="1"/>
  <c r="B8" i="90"/>
  <c r="B9" i="90" s="1"/>
  <c r="C3" i="66"/>
  <c r="C3" i="21"/>
  <c r="C3" i="13"/>
  <c r="C3" i="81"/>
  <c r="C7" i="85"/>
  <c r="E7" i="85" s="1"/>
  <c r="G7" i="85" s="1"/>
  <c r="C7" i="67"/>
  <c r="E7" i="67" s="1"/>
  <c r="G7" i="67" s="1"/>
  <c r="C3" i="43"/>
  <c r="C3" i="22"/>
  <c r="D3" i="103"/>
  <c r="C8" i="24"/>
  <c r="E8" i="24" s="1"/>
  <c r="G8" i="24" s="1"/>
  <c r="K13" i="125"/>
  <c r="J14" i="125"/>
  <c r="K14" i="125" s="1"/>
  <c r="C8" i="93"/>
  <c r="G7" i="93"/>
  <c r="B9" i="94"/>
  <c r="C8" i="94"/>
  <c r="E8" i="94" s="1"/>
  <c r="G8" i="94" s="1"/>
  <c r="C8" i="82"/>
  <c r="E8" i="82" s="1"/>
  <c r="G8" i="82" s="1"/>
  <c r="B9" i="82"/>
  <c r="B9" i="111"/>
  <c r="C8" i="111"/>
  <c r="E8" i="111" s="1"/>
  <c r="G8" i="111" s="1"/>
  <c r="B9" i="110"/>
  <c r="C8" i="110"/>
  <c r="E8" i="110" s="1"/>
  <c r="G8" i="110" s="1"/>
  <c r="B10" i="46"/>
  <c r="C9" i="46"/>
  <c r="E9" i="46" s="1"/>
  <c r="G9" i="46" s="1"/>
  <c r="C8" i="107"/>
  <c r="E8" i="107" s="1"/>
  <c r="G8" i="107" s="1"/>
  <c r="B9" i="107"/>
  <c r="B9" i="8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B32" i="8" s="1"/>
  <c r="B33" i="8" s="1"/>
  <c r="B34" i="8" s="1"/>
  <c r="B10" i="14"/>
  <c r="C9" i="14"/>
  <c r="E9" i="14" s="1"/>
  <c r="G9" i="14" s="1"/>
  <c r="B10" i="22"/>
  <c r="C9" i="22"/>
  <c r="E9" i="22" s="1"/>
  <c r="G9" i="22" s="1"/>
  <c r="B10" i="18"/>
  <c r="C9" i="18"/>
  <c r="E9" i="18" s="1"/>
  <c r="G9" i="18" s="1"/>
  <c r="C9" i="19"/>
  <c r="E9" i="19" s="1"/>
  <c r="G9" i="19" s="1"/>
  <c r="B10" i="19"/>
  <c r="B9" i="95"/>
  <c r="C8" i="95"/>
  <c r="E8" i="95" s="1"/>
  <c r="G8" i="95" s="1"/>
  <c r="C8" i="67"/>
  <c r="E8" i="67" s="1"/>
  <c r="G8" i="67" s="1"/>
  <c r="B9" i="67"/>
  <c r="B9" i="109"/>
  <c r="C8" i="109"/>
  <c r="E8" i="109" s="1"/>
  <c r="G8" i="109" s="1"/>
  <c r="C9" i="64"/>
  <c r="E9" i="64" s="1"/>
  <c r="G9" i="64" s="1"/>
  <c r="B10" i="64"/>
  <c r="C8" i="75"/>
  <c r="B9" i="75"/>
  <c r="B9" i="124"/>
  <c r="C8" i="124"/>
  <c r="E8" i="124" s="1"/>
  <c r="G8" i="124" s="1"/>
  <c r="C8" i="92"/>
  <c r="G7" i="92"/>
  <c r="B10" i="23"/>
  <c r="C9" i="23"/>
  <c r="E9" i="23" s="1"/>
  <c r="B8" i="73"/>
  <c r="G7" i="73"/>
  <c r="G8" i="44"/>
  <c r="E8" i="8"/>
  <c r="G8" i="8" s="1"/>
  <c r="C9" i="8"/>
  <c r="B9" i="121"/>
  <c r="C8" i="121"/>
  <c r="E8" i="121" s="1"/>
  <c r="G8" i="121" s="1"/>
  <c r="B10" i="49"/>
  <c r="C9" i="49"/>
  <c r="E9" i="49" s="1"/>
  <c r="G9" i="49" s="1"/>
  <c r="C8" i="85"/>
  <c r="E8" i="85" s="1"/>
  <c r="G8" i="85" s="1"/>
  <c r="B9" i="85"/>
  <c r="B10" i="17"/>
  <c r="C9" i="17"/>
  <c r="E9" i="17" s="1"/>
  <c r="G9" i="17" s="1"/>
  <c r="B9" i="104"/>
  <c r="C8" i="104"/>
  <c r="E8" i="104" s="1"/>
  <c r="G8" i="104" s="1"/>
  <c r="C9" i="24"/>
  <c r="E9" i="24" s="1"/>
  <c r="G9" i="24" s="1"/>
  <c r="B10" i="24"/>
  <c r="B10" i="66"/>
  <c r="C9" i="66"/>
  <c r="E9" i="66" s="1"/>
  <c r="G9" i="66" s="1"/>
  <c r="B9" i="11"/>
  <c r="C10" i="11"/>
  <c r="B9" i="91"/>
  <c r="C8" i="91"/>
  <c r="E8" i="91" s="1"/>
  <c r="G8" i="91" s="1"/>
  <c r="AL11" i="27"/>
  <c r="BW11" i="27"/>
  <c r="GS10" i="41" s="1"/>
  <c r="AE11" i="27"/>
  <c r="AD11" i="27"/>
  <c r="AQ11" i="27"/>
  <c r="AP11" i="27"/>
  <c r="AM11" i="27"/>
  <c r="A12" i="27"/>
  <c r="BQ12" i="27" s="1"/>
  <c r="AN11" i="27"/>
  <c r="E9" i="44"/>
  <c r="C9" i="44"/>
  <c r="B10" i="44"/>
  <c r="C8" i="117"/>
  <c r="E8" i="117" s="1"/>
  <c r="G8" i="117" s="1"/>
  <c r="B9" i="117"/>
  <c r="B9" i="96"/>
  <c r="C8" i="96"/>
  <c r="E8" i="96" s="1"/>
  <c r="G8" i="96" s="1"/>
  <c r="B8" i="69"/>
  <c r="G7" i="69"/>
  <c r="C8" i="21"/>
  <c r="E8" i="21" s="1"/>
  <c r="G8" i="21" s="1"/>
  <c r="B9" i="21"/>
  <c r="C10" i="43"/>
  <c r="E10" i="43" s="1"/>
  <c r="G10" i="43" s="1"/>
  <c r="B11" i="43"/>
  <c r="C8" i="80"/>
  <c r="E8" i="80" s="1"/>
  <c r="G8" i="80" s="1"/>
  <c r="B9" i="80"/>
  <c r="B10" i="16"/>
  <c r="C9" i="16"/>
  <c r="E9" i="16" s="1"/>
  <c r="G9" i="16" s="1"/>
  <c r="B10" i="123"/>
  <c r="C9" i="123"/>
  <c r="E9" i="123" s="1"/>
  <c r="G9" i="123" s="1"/>
  <c r="B9" i="125"/>
  <c r="C8" i="125"/>
  <c r="E8" i="125" s="1"/>
  <c r="G8" i="125" s="1"/>
  <c r="C8" i="119"/>
  <c r="E8" i="119" s="1"/>
  <c r="G8" i="119" s="1"/>
  <c r="B9" i="119"/>
  <c r="B9" i="77"/>
  <c r="C8" i="77"/>
  <c r="E8" i="77" s="1"/>
  <c r="G8" i="77" s="1"/>
  <c r="B9" i="3"/>
  <c r="C8" i="3"/>
  <c r="E8" i="3" s="1"/>
  <c r="G8" i="3" s="1"/>
  <c r="B10" i="48"/>
  <c r="C9" i="48"/>
  <c r="E9" i="48" s="1"/>
  <c r="G9" i="48" s="1"/>
  <c r="B9" i="112"/>
  <c r="C8" i="112"/>
  <c r="B9" i="61"/>
  <c r="C8" i="61"/>
  <c r="E8" i="61" s="1"/>
  <c r="G8" i="61" s="1"/>
  <c r="AC11" i="60"/>
  <c r="AI11" i="60"/>
  <c r="AL11" i="60"/>
  <c r="N11" i="60"/>
  <c r="F11" i="60"/>
  <c r="B13" i="60"/>
  <c r="C10" i="60"/>
  <c r="H11" i="60"/>
  <c r="AR11" i="60"/>
  <c r="AJ11" i="27" l="1"/>
  <c r="BQ11" i="27"/>
  <c r="AC11" i="27"/>
  <c r="BQ10" i="41" s="1"/>
  <c r="BS10" i="41" s="1"/>
  <c r="BR9" i="41"/>
  <c r="D25" i="126"/>
  <c r="Q34" i="126"/>
  <c r="D34" i="126" s="1"/>
  <c r="D28" i="126"/>
  <c r="BU9" i="41"/>
  <c r="BV9" i="41" s="1"/>
  <c r="BU10" i="41"/>
  <c r="BV10" i="41" s="1"/>
  <c r="B10" i="50"/>
  <c r="B11" i="50" s="1"/>
  <c r="GT9" i="41"/>
  <c r="FY10" i="41"/>
  <c r="E8" i="75"/>
  <c r="C8" i="81"/>
  <c r="E8" i="81" s="1"/>
  <c r="G8" i="81" s="1"/>
  <c r="C8" i="71"/>
  <c r="E8" i="71" s="1"/>
  <c r="G8" i="71" s="1"/>
  <c r="C8" i="83"/>
  <c r="E8" i="83" s="1"/>
  <c r="G8" i="83" s="1"/>
  <c r="FY11" i="41"/>
  <c r="FZ11" i="41" s="1"/>
  <c r="GA9" i="41"/>
  <c r="GT10" i="41"/>
  <c r="GU10" i="41"/>
  <c r="C8" i="88"/>
  <c r="E8" i="88" s="1"/>
  <c r="G8" i="88" s="1"/>
  <c r="C7" i="38"/>
  <c r="E7" i="38" s="1"/>
  <c r="G7" i="38" s="1"/>
  <c r="C8" i="70"/>
  <c r="E8" i="70" s="1"/>
  <c r="G8" i="70" s="1"/>
  <c r="C8" i="76"/>
  <c r="E8" i="76" s="1"/>
  <c r="G8" i="76" s="1"/>
  <c r="C8" i="51"/>
  <c r="E8" i="51" s="1"/>
  <c r="G8" i="51" s="1"/>
  <c r="B9" i="53"/>
  <c r="B10" i="53" s="1"/>
  <c r="C8" i="65"/>
  <c r="E8" i="65" s="1"/>
  <c r="G8" i="65" s="1"/>
  <c r="C8" i="36"/>
  <c r="E8" i="36" s="1"/>
  <c r="G8" i="36" s="1"/>
  <c r="C8" i="57"/>
  <c r="E8" i="57" s="1"/>
  <c r="G8" i="57" s="1"/>
  <c r="C8" i="90"/>
  <c r="E8" i="90" s="1"/>
  <c r="G8" i="90" s="1"/>
  <c r="A12" i="31"/>
  <c r="D11" i="31"/>
  <c r="C11" i="31"/>
  <c r="F15" i="48"/>
  <c r="D15" i="48"/>
  <c r="B9" i="84"/>
  <c r="B10" i="84" s="1"/>
  <c r="C8" i="25"/>
  <c r="E8" i="25" s="1"/>
  <c r="G8" i="25" s="1"/>
  <c r="BU8" i="41"/>
  <c r="GS8" i="41"/>
  <c r="C8" i="41"/>
  <c r="E8" i="112"/>
  <c r="G8" i="112" s="1"/>
  <c r="J15" i="125"/>
  <c r="K15" i="125" s="1"/>
  <c r="BS9" i="27"/>
  <c r="BS11" i="27"/>
  <c r="BQ8" i="41"/>
  <c r="B11" i="14"/>
  <c r="C10" i="14"/>
  <c r="E10" i="14" s="1"/>
  <c r="G10" i="14" s="1"/>
  <c r="C9" i="111"/>
  <c r="E9" i="111" s="1"/>
  <c r="G9" i="111" s="1"/>
  <c r="B10" i="111"/>
  <c r="C9" i="95"/>
  <c r="E9" i="95" s="1"/>
  <c r="G9" i="95" s="1"/>
  <c r="B10" i="95"/>
  <c r="C9" i="21"/>
  <c r="E9" i="21" s="1"/>
  <c r="G9" i="21" s="1"/>
  <c r="B10" i="21"/>
  <c r="C9" i="75"/>
  <c r="B10" i="75"/>
  <c r="B11" i="19"/>
  <c r="C10" i="19"/>
  <c r="E10" i="19" s="1"/>
  <c r="G10" i="19" s="1"/>
  <c r="B10" i="117"/>
  <c r="C9" i="117"/>
  <c r="E9" i="117" s="1"/>
  <c r="G9" i="117" s="1"/>
  <c r="C10" i="49"/>
  <c r="E10" i="49" s="1"/>
  <c r="G10" i="49" s="1"/>
  <c r="B11" i="49"/>
  <c r="B10" i="107"/>
  <c r="C9" i="107"/>
  <c r="E9" i="107" s="1"/>
  <c r="G9" i="107" s="1"/>
  <c r="C10" i="64"/>
  <c r="E10" i="64" s="1"/>
  <c r="G10" i="64" s="1"/>
  <c r="B11" i="64"/>
  <c r="BW12" i="27"/>
  <c r="GS11" i="41" s="1"/>
  <c r="BS12" i="27"/>
  <c r="GG11" i="41" s="1"/>
  <c r="AE12" i="27"/>
  <c r="AD12" i="27"/>
  <c r="AQ12" i="27"/>
  <c r="AP12" i="27"/>
  <c r="AN12" i="27"/>
  <c r="AM12" i="27"/>
  <c r="AL12" i="27"/>
  <c r="A13" i="27"/>
  <c r="BQ13" i="27" s="1"/>
  <c r="AJ12" i="27"/>
  <c r="AC12" i="27"/>
  <c r="BQ11" i="41" s="1"/>
  <c r="B10" i="80"/>
  <c r="C9" i="80"/>
  <c r="E9" i="80" s="1"/>
  <c r="G9" i="80" s="1"/>
  <c r="C10" i="66"/>
  <c r="E10" i="66" s="1"/>
  <c r="G10" i="66" s="1"/>
  <c r="B11" i="66"/>
  <c r="C9" i="90"/>
  <c r="E9" i="90" s="1"/>
  <c r="G9" i="90" s="1"/>
  <c r="B10" i="90"/>
  <c r="C9" i="91"/>
  <c r="E9" i="91" s="1"/>
  <c r="G9" i="91" s="1"/>
  <c r="B10" i="91"/>
  <c r="C9" i="121"/>
  <c r="E9" i="121" s="1"/>
  <c r="G9" i="121" s="1"/>
  <c r="B10" i="121"/>
  <c r="B10" i="109"/>
  <c r="C9" i="109"/>
  <c r="E9" i="109" s="1"/>
  <c r="G9" i="109" s="1"/>
  <c r="B10" i="36"/>
  <c r="C9" i="36"/>
  <c r="E9" i="36" s="1"/>
  <c r="G9" i="36" s="1"/>
  <c r="B10" i="82"/>
  <c r="C9" i="82"/>
  <c r="E9" i="82" s="1"/>
  <c r="G9" i="82" s="1"/>
  <c r="B10" i="124"/>
  <c r="C9" i="124"/>
  <c r="E9" i="124" s="1"/>
  <c r="G9" i="124" s="1"/>
  <c r="B10" i="81"/>
  <c r="C9" i="81"/>
  <c r="E9" i="81" s="1"/>
  <c r="G9" i="81" s="1"/>
  <c r="B12" i="43"/>
  <c r="C11" i="43"/>
  <c r="E11" i="43" s="1"/>
  <c r="G11" i="43" s="1"/>
  <c r="BS10" i="27"/>
  <c r="GG9" i="41" s="1"/>
  <c r="B9" i="73"/>
  <c r="C8" i="73"/>
  <c r="E8" i="73" s="1"/>
  <c r="G8" i="73" s="1"/>
  <c r="C10" i="18"/>
  <c r="E10" i="18" s="1"/>
  <c r="G10" i="18" s="1"/>
  <c r="B11" i="18"/>
  <c r="FY8" i="41"/>
  <c r="BS8" i="27"/>
  <c r="E8" i="92"/>
  <c r="B8" i="92"/>
  <c r="B11" i="16"/>
  <c r="C10" i="16"/>
  <c r="E10" i="16" s="1"/>
  <c r="G10" i="16" s="1"/>
  <c r="C9" i="67"/>
  <c r="E9" i="67" s="1"/>
  <c r="G9" i="67" s="1"/>
  <c r="B10" i="67"/>
  <c r="B10" i="83"/>
  <c r="C9" i="83"/>
  <c r="E9" i="83" s="1"/>
  <c r="G9" i="83" s="1"/>
  <c r="B11" i="24"/>
  <c r="C10" i="24"/>
  <c r="E10" i="24" s="1"/>
  <c r="G10" i="24" s="1"/>
  <c r="B10" i="112"/>
  <c r="C9" i="112"/>
  <c r="E9" i="112" s="1"/>
  <c r="G9" i="112" s="1"/>
  <c r="B10" i="65"/>
  <c r="C9" i="65"/>
  <c r="E9" i="65" s="1"/>
  <c r="G9" i="65" s="1"/>
  <c r="C9" i="77"/>
  <c r="E9" i="77" s="1"/>
  <c r="G9" i="77" s="1"/>
  <c r="B10" i="77"/>
  <c r="B11" i="123"/>
  <c r="C10" i="123"/>
  <c r="E10" i="123" s="1"/>
  <c r="G10" i="123" s="1"/>
  <c r="B10" i="57"/>
  <c r="C9" i="57"/>
  <c r="E9" i="57" s="1"/>
  <c r="G9" i="57" s="1"/>
  <c r="B10" i="25"/>
  <c r="C9" i="25"/>
  <c r="E9" i="25" s="1"/>
  <c r="G9" i="25" s="1"/>
  <c r="B10" i="88"/>
  <c r="C9" i="88"/>
  <c r="E9" i="88" s="1"/>
  <c r="G9" i="88" s="1"/>
  <c r="B9" i="38"/>
  <c r="C8" i="38"/>
  <c r="E8" i="38" s="1"/>
  <c r="G8" i="38" s="1"/>
  <c r="B10" i="11"/>
  <c r="C11" i="11"/>
  <c r="G9" i="23"/>
  <c r="C10" i="46"/>
  <c r="E10" i="46" s="1"/>
  <c r="G10" i="46" s="1"/>
  <c r="B11" i="46"/>
  <c r="B10" i="94"/>
  <c r="C9" i="94"/>
  <c r="E9" i="94" s="1"/>
  <c r="G9" i="94" s="1"/>
  <c r="B10" i="104"/>
  <c r="C9" i="104"/>
  <c r="E9" i="104" s="1"/>
  <c r="G9" i="104" s="1"/>
  <c r="C9" i="51"/>
  <c r="E9" i="51" s="1"/>
  <c r="G9" i="51" s="1"/>
  <c r="B10" i="51"/>
  <c r="B9" i="69"/>
  <c r="C8" i="69"/>
  <c r="E8" i="69" s="1"/>
  <c r="G8" i="69" s="1"/>
  <c r="C10" i="44"/>
  <c r="B11" i="44"/>
  <c r="E10" i="44"/>
  <c r="E9" i="11"/>
  <c r="G9" i="11" s="1"/>
  <c r="G8" i="75"/>
  <c r="E9" i="75"/>
  <c r="B11" i="23"/>
  <c r="C10" i="23"/>
  <c r="E10" i="23" s="1"/>
  <c r="C9" i="70"/>
  <c r="E9" i="70" s="1"/>
  <c r="G9" i="70" s="1"/>
  <c r="B10" i="70"/>
  <c r="B10" i="61"/>
  <c r="C9" i="61"/>
  <c r="E9" i="61" s="1"/>
  <c r="G9" i="61" s="1"/>
  <c r="B10" i="125"/>
  <c r="C9" i="125"/>
  <c r="E9" i="125" s="1"/>
  <c r="G9" i="125" s="1"/>
  <c r="B10" i="71"/>
  <c r="C9" i="71"/>
  <c r="E9" i="71" s="1"/>
  <c r="G9" i="71" s="1"/>
  <c r="B11" i="17"/>
  <c r="C10" i="17"/>
  <c r="E10" i="17" s="1"/>
  <c r="G10" i="17" s="1"/>
  <c r="B10" i="85"/>
  <c r="C9" i="85"/>
  <c r="E9" i="85" s="1"/>
  <c r="G9" i="85" s="1"/>
  <c r="C10" i="8"/>
  <c r="E9" i="8"/>
  <c r="G9" i="8" s="1"/>
  <c r="E8" i="93"/>
  <c r="B8" i="93"/>
  <c r="B11" i="22"/>
  <c r="C10" i="22"/>
  <c r="E10" i="22" s="1"/>
  <c r="G10" i="22" s="1"/>
  <c r="B10" i="3"/>
  <c r="C9" i="3"/>
  <c r="E9" i="3" s="1"/>
  <c r="G9" i="3" s="1"/>
  <c r="C10" i="48"/>
  <c r="E10" i="48" s="1"/>
  <c r="G10" i="48" s="1"/>
  <c r="B11" i="48"/>
  <c r="C9" i="76"/>
  <c r="E9" i="76" s="1"/>
  <c r="G9" i="76" s="1"/>
  <c r="B10" i="76"/>
  <c r="B10" i="119"/>
  <c r="C9" i="119"/>
  <c r="E9" i="119" s="1"/>
  <c r="G9" i="119" s="1"/>
  <c r="B10" i="96"/>
  <c r="C9" i="96"/>
  <c r="E9" i="96" s="1"/>
  <c r="G9" i="96" s="1"/>
  <c r="G9" i="44"/>
  <c r="B10" i="110"/>
  <c r="C9" i="110"/>
  <c r="E9" i="110" s="1"/>
  <c r="G9" i="110" s="1"/>
  <c r="E10" i="60"/>
  <c r="B14" i="60"/>
  <c r="C11" i="60"/>
  <c r="E11" i="60" s="1"/>
  <c r="BR10" i="41" l="1"/>
  <c r="D37" i="126"/>
  <c r="Q44" i="126"/>
  <c r="D44" i="126"/>
  <c r="Q42" i="126"/>
  <c r="Q45" i="126" s="1"/>
  <c r="BW9" i="41"/>
  <c r="BW10" i="41"/>
  <c r="BU11" i="41"/>
  <c r="BV11" i="41" s="1"/>
  <c r="C10" i="50"/>
  <c r="E10" i="50" s="1"/>
  <c r="G10" i="50" s="1"/>
  <c r="GA10" i="41"/>
  <c r="FZ10" i="41"/>
  <c r="C9" i="53"/>
  <c r="E9" i="53" s="1"/>
  <c r="G9" i="53" s="1"/>
  <c r="GA11" i="41"/>
  <c r="GG8" i="41"/>
  <c r="GG10" i="41"/>
  <c r="GI9" i="41"/>
  <c r="GH9" i="41"/>
  <c r="GI11" i="41"/>
  <c r="GH11" i="41"/>
  <c r="BS11" i="41"/>
  <c r="BR11" i="41"/>
  <c r="GU11" i="41"/>
  <c r="GT11" i="41"/>
  <c r="FY12" i="41"/>
  <c r="C9" i="84"/>
  <c r="E9" i="84" s="1"/>
  <c r="G9" i="84" s="1"/>
  <c r="F16" i="48"/>
  <c r="D16" i="48"/>
  <c r="A13" i="31"/>
  <c r="D12" i="31"/>
  <c r="C12" i="31"/>
  <c r="G10" i="44"/>
  <c r="C10" i="53"/>
  <c r="E10" i="53" s="1"/>
  <c r="G10" i="53" s="1"/>
  <c r="B11" i="53"/>
  <c r="C10" i="124"/>
  <c r="E10" i="124" s="1"/>
  <c r="G10" i="124" s="1"/>
  <c r="B11" i="124"/>
  <c r="B11" i="95"/>
  <c r="C10" i="95"/>
  <c r="E10" i="95" s="1"/>
  <c r="G10" i="95" s="1"/>
  <c r="C10" i="90"/>
  <c r="E10" i="90" s="1"/>
  <c r="G10" i="90" s="1"/>
  <c r="B11" i="90"/>
  <c r="B11" i="117"/>
  <c r="C10" i="117"/>
  <c r="E10" i="117" s="1"/>
  <c r="G10" i="117" s="1"/>
  <c r="C10" i="80"/>
  <c r="E10" i="80" s="1"/>
  <c r="G10" i="80" s="1"/>
  <c r="B11" i="80"/>
  <c r="AQ13" i="27"/>
  <c r="AN13" i="27"/>
  <c r="AM13" i="27"/>
  <c r="AP13" i="27"/>
  <c r="AL13" i="27"/>
  <c r="AJ13" i="27"/>
  <c r="AD13" i="27"/>
  <c r="A14" i="27"/>
  <c r="BQ14" i="27" s="1"/>
  <c r="AE13" i="27"/>
  <c r="BW13" i="27"/>
  <c r="GS12" i="41" s="1"/>
  <c r="BS13" i="27"/>
  <c r="GG12" i="41" s="1"/>
  <c r="AC13" i="27"/>
  <c r="BQ12" i="41" s="1"/>
  <c r="B12" i="64"/>
  <c r="C11" i="64"/>
  <c r="E11" i="64" s="1"/>
  <c r="G11" i="64" s="1"/>
  <c r="B11" i="125"/>
  <c r="C10" i="125"/>
  <c r="E10" i="125" s="1"/>
  <c r="G10" i="125" s="1"/>
  <c r="C10" i="88"/>
  <c r="E10" i="88" s="1"/>
  <c r="G10" i="88" s="1"/>
  <c r="B11" i="88"/>
  <c r="B11" i="112"/>
  <c r="C10" i="112"/>
  <c r="E10" i="112" s="1"/>
  <c r="G10" i="112" s="1"/>
  <c r="C10" i="36"/>
  <c r="E10" i="36" s="1"/>
  <c r="G10" i="36" s="1"/>
  <c r="B11" i="36"/>
  <c r="B12" i="66"/>
  <c r="C11" i="66"/>
  <c r="E11" i="66" s="1"/>
  <c r="G11" i="66" s="1"/>
  <c r="B12" i="19"/>
  <c r="C11" i="19"/>
  <c r="E11" i="19" s="1"/>
  <c r="G11" i="19" s="1"/>
  <c r="B11" i="82"/>
  <c r="C10" i="82"/>
  <c r="E10" i="82" s="1"/>
  <c r="G10" i="82" s="1"/>
  <c r="C9" i="73"/>
  <c r="E9" i="73" s="1"/>
  <c r="G9" i="73" s="1"/>
  <c r="B10" i="73"/>
  <c r="C10" i="67"/>
  <c r="E10" i="67" s="1"/>
  <c r="G10" i="67" s="1"/>
  <c r="B11" i="67"/>
  <c r="B11" i="111"/>
  <c r="C10" i="111"/>
  <c r="E10" i="111" s="1"/>
  <c r="G10" i="111" s="1"/>
  <c r="G8" i="93"/>
  <c r="C9" i="93"/>
  <c r="B11" i="104"/>
  <c r="C10" i="104"/>
  <c r="E10" i="104" s="1"/>
  <c r="G10" i="104" s="1"/>
  <c r="B12" i="18"/>
  <c r="C11" i="18"/>
  <c r="E11" i="18" s="1"/>
  <c r="G11" i="18" s="1"/>
  <c r="C11" i="123"/>
  <c r="E11" i="123" s="1"/>
  <c r="G11" i="123" s="1"/>
  <c r="B12" i="123"/>
  <c r="B11" i="85"/>
  <c r="C10" i="85"/>
  <c r="E10" i="85" s="1"/>
  <c r="G10" i="85" s="1"/>
  <c r="B11" i="84"/>
  <c r="C10" i="84"/>
  <c r="E10" i="84" s="1"/>
  <c r="G10" i="84" s="1"/>
  <c r="C10" i="107"/>
  <c r="E10" i="107" s="1"/>
  <c r="G10" i="107" s="1"/>
  <c r="B11" i="107"/>
  <c r="E10" i="75"/>
  <c r="G9" i="75"/>
  <c r="B11" i="91"/>
  <c r="C10" i="91"/>
  <c r="E10" i="91" s="1"/>
  <c r="G10" i="91" s="1"/>
  <c r="C10" i="109"/>
  <c r="E10" i="109" s="1"/>
  <c r="G10" i="109" s="1"/>
  <c r="B11" i="109"/>
  <c r="C11" i="50"/>
  <c r="E11" i="50" s="1"/>
  <c r="G11" i="50" s="1"/>
  <c r="B12" i="50"/>
  <c r="B11" i="94"/>
  <c r="C10" i="94"/>
  <c r="E10" i="94" s="1"/>
  <c r="G10" i="94" s="1"/>
  <c r="C11" i="17"/>
  <c r="E11" i="17" s="1"/>
  <c r="G11" i="17" s="1"/>
  <c r="B12" i="17"/>
  <c r="B11" i="65"/>
  <c r="C10" i="65"/>
  <c r="E10" i="65" s="1"/>
  <c r="G10" i="65" s="1"/>
  <c r="B11" i="75"/>
  <c r="C10" i="75"/>
  <c r="C10" i="77"/>
  <c r="E10" i="77" s="1"/>
  <c r="G10" i="77" s="1"/>
  <c r="B11" i="77"/>
  <c r="B12" i="44"/>
  <c r="E11" i="44"/>
  <c r="C11" i="44"/>
  <c r="C11" i="14"/>
  <c r="E11" i="14" s="1"/>
  <c r="G11" i="14" s="1"/>
  <c r="B12" i="14"/>
  <c r="B12" i="24"/>
  <c r="C11" i="24"/>
  <c r="E11" i="24" s="1"/>
  <c r="G11" i="24" s="1"/>
  <c r="C10" i="119"/>
  <c r="E10" i="119" s="1"/>
  <c r="G10" i="119" s="1"/>
  <c r="B11" i="119"/>
  <c r="C10" i="83"/>
  <c r="E10" i="83" s="1"/>
  <c r="G10" i="83" s="1"/>
  <c r="B11" i="83"/>
  <c r="B12" i="48"/>
  <c r="C11" i="48"/>
  <c r="E11" i="48" s="1"/>
  <c r="G11" i="48" s="1"/>
  <c r="B11" i="11"/>
  <c r="C12" i="11"/>
  <c r="B12" i="16"/>
  <c r="C11" i="16"/>
  <c r="E11" i="16" s="1"/>
  <c r="G11" i="16" s="1"/>
  <c r="B10" i="69"/>
  <c r="C9" i="69"/>
  <c r="E9" i="69" s="1"/>
  <c r="G9" i="69" s="1"/>
  <c r="E10" i="11"/>
  <c r="G10" i="11" s="1"/>
  <c r="C12" i="43"/>
  <c r="E12" i="43" s="1"/>
  <c r="G12" i="43" s="1"/>
  <c r="B13" i="43"/>
  <c r="B11" i="121"/>
  <c r="C10" i="121"/>
  <c r="E10" i="121" s="1"/>
  <c r="G10" i="121" s="1"/>
  <c r="B12" i="49"/>
  <c r="C11" i="49"/>
  <c r="E11" i="49" s="1"/>
  <c r="G11" i="49" s="1"/>
  <c r="C10" i="57"/>
  <c r="E10" i="57" s="1"/>
  <c r="G10" i="57" s="1"/>
  <c r="B11" i="57"/>
  <c r="B11" i="25"/>
  <c r="C10" i="25"/>
  <c r="E10" i="25" s="1"/>
  <c r="G10" i="25" s="1"/>
  <c r="B11" i="70"/>
  <c r="C10" i="70"/>
  <c r="E10" i="70" s="1"/>
  <c r="G10" i="70" s="1"/>
  <c r="B11" i="71"/>
  <c r="C10" i="71"/>
  <c r="E10" i="71" s="1"/>
  <c r="G10" i="71" s="1"/>
  <c r="C10" i="96"/>
  <c r="E10" i="96" s="1"/>
  <c r="G10" i="96" s="1"/>
  <c r="B11" i="96"/>
  <c r="C9" i="38"/>
  <c r="E9" i="38" s="1"/>
  <c r="G9" i="38" s="1"/>
  <c r="B10" i="38"/>
  <c r="C10" i="61"/>
  <c r="E10" i="61" s="1"/>
  <c r="G10" i="61" s="1"/>
  <c r="B11" i="61"/>
  <c r="C10" i="3"/>
  <c r="E10" i="3" s="1"/>
  <c r="G10" i="3" s="1"/>
  <c r="B11" i="3"/>
  <c r="B11" i="51"/>
  <c r="C10" i="51"/>
  <c r="E10" i="51" s="1"/>
  <c r="G10" i="51" s="1"/>
  <c r="G8" i="92"/>
  <c r="C9" i="92"/>
  <c r="C10" i="81"/>
  <c r="E10" i="81" s="1"/>
  <c r="G10" i="81" s="1"/>
  <c r="B11" i="81"/>
  <c r="C10" i="21"/>
  <c r="E10" i="21" s="1"/>
  <c r="G10" i="21" s="1"/>
  <c r="B11" i="21"/>
  <c r="B12" i="23"/>
  <c r="C11" i="23"/>
  <c r="E11" i="23" s="1"/>
  <c r="C11" i="22"/>
  <c r="E11" i="22" s="1"/>
  <c r="G11" i="22" s="1"/>
  <c r="B12" i="22"/>
  <c r="C11" i="8"/>
  <c r="E10" i="8"/>
  <c r="G10" i="8" s="1"/>
  <c r="B11" i="76"/>
  <c r="C10" i="76"/>
  <c r="E10" i="76" s="1"/>
  <c r="G10" i="76" s="1"/>
  <c r="B12" i="46"/>
  <c r="C11" i="46"/>
  <c r="E11" i="46" s="1"/>
  <c r="G11" i="46" s="1"/>
  <c r="B11" i="110"/>
  <c r="C10" i="110"/>
  <c r="E10" i="110" s="1"/>
  <c r="G10" i="110" s="1"/>
  <c r="G10" i="23"/>
  <c r="GG5" i="41"/>
  <c r="GG6" i="41" s="1"/>
  <c r="B15" i="60"/>
  <c r="D42" i="126" l="1"/>
  <c r="D45" i="126" s="1"/>
  <c r="BU12" i="41"/>
  <c r="BW12" i="41" s="1"/>
  <c r="BW11" i="41"/>
  <c r="FY13" i="41"/>
  <c r="GA13" i="41" s="1"/>
  <c r="GI10" i="41"/>
  <c r="GH10" i="41"/>
  <c r="GI12" i="41"/>
  <c r="GH12" i="41"/>
  <c r="BR12" i="41"/>
  <c r="BS12" i="41"/>
  <c r="GT12" i="41"/>
  <c r="GU12" i="41"/>
  <c r="GA12" i="41"/>
  <c r="FZ12" i="41"/>
  <c r="A14" i="31"/>
  <c r="D13" i="31"/>
  <c r="C13" i="31"/>
  <c r="F17" i="48"/>
  <c r="D17" i="48"/>
  <c r="B12" i="76"/>
  <c r="C11" i="76"/>
  <c r="E11" i="76" s="1"/>
  <c r="G11" i="76" s="1"/>
  <c r="C11" i="91"/>
  <c r="E11" i="91" s="1"/>
  <c r="G11" i="91" s="1"/>
  <c r="B12" i="91"/>
  <c r="C11" i="25"/>
  <c r="E11" i="25" s="1"/>
  <c r="G11" i="25" s="1"/>
  <c r="B12" i="25"/>
  <c r="B13" i="18"/>
  <c r="C12" i="18"/>
  <c r="E12" i="18" s="1"/>
  <c r="G12" i="18" s="1"/>
  <c r="B12" i="83"/>
  <c r="C11" i="83"/>
  <c r="E11" i="83" s="1"/>
  <c r="G11" i="83" s="1"/>
  <c r="B13" i="22"/>
  <c r="C12" i="22"/>
  <c r="E12" i="22" s="1"/>
  <c r="G12" i="22" s="1"/>
  <c r="B13" i="44"/>
  <c r="C12" i="44"/>
  <c r="E12" i="44"/>
  <c r="C11" i="107"/>
  <c r="E11" i="107" s="1"/>
  <c r="G11" i="107" s="1"/>
  <c r="B12" i="107"/>
  <c r="B12" i="124"/>
  <c r="C11" i="124"/>
  <c r="E11" i="124" s="1"/>
  <c r="G11" i="124" s="1"/>
  <c r="B14" i="43"/>
  <c r="C13" i="43"/>
  <c r="E13" i="43" s="1"/>
  <c r="G13" i="43" s="1"/>
  <c r="C11" i="67"/>
  <c r="E11" i="67" s="1"/>
  <c r="G11" i="67" s="1"/>
  <c r="B12" i="67"/>
  <c r="C11" i="51"/>
  <c r="E11" i="51" s="1"/>
  <c r="G11" i="51" s="1"/>
  <c r="B12" i="51"/>
  <c r="B12" i="94"/>
  <c r="C11" i="94"/>
  <c r="E11" i="94" s="1"/>
  <c r="G11" i="94" s="1"/>
  <c r="C12" i="66"/>
  <c r="E12" i="66" s="1"/>
  <c r="G12" i="66" s="1"/>
  <c r="B13" i="66"/>
  <c r="C12" i="24"/>
  <c r="E12" i="24" s="1"/>
  <c r="G12" i="24" s="1"/>
  <c r="B13" i="24"/>
  <c r="C11" i="104"/>
  <c r="E11" i="104" s="1"/>
  <c r="G11" i="104" s="1"/>
  <c r="B12" i="104"/>
  <c r="C11" i="36"/>
  <c r="E11" i="36" s="1"/>
  <c r="G11" i="36" s="1"/>
  <c r="B12" i="36"/>
  <c r="B13" i="17"/>
  <c r="C12" i="17"/>
  <c r="E12" i="17" s="1"/>
  <c r="G12" i="17" s="1"/>
  <c r="B9" i="93"/>
  <c r="E9" i="93"/>
  <c r="AQ14" i="27"/>
  <c r="AP14" i="27"/>
  <c r="AN14" i="27"/>
  <c r="AM14" i="27"/>
  <c r="A15" i="27"/>
  <c r="BQ15" i="27" s="1"/>
  <c r="AJ14" i="27"/>
  <c r="BW14" i="27"/>
  <c r="GS13" i="41" s="1"/>
  <c r="AL14" i="27"/>
  <c r="AE14" i="27"/>
  <c r="AD14" i="27"/>
  <c r="AC14" i="27"/>
  <c r="BQ13" i="41" s="1"/>
  <c r="BS14" i="27"/>
  <c r="GG13" i="41" s="1"/>
  <c r="B12" i="80"/>
  <c r="C11" i="80"/>
  <c r="B12" i="53"/>
  <c r="C11" i="53"/>
  <c r="E11" i="53" s="1"/>
  <c r="G11" i="53" s="1"/>
  <c r="B13" i="50"/>
  <c r="C12" i="50"/>
  <c r="E12" i="50" s="1"/>
  <c r="G12" i="50" s="1"/>
  <c r="C11" i="84"/>
  <c r="E11" i="84" s="1"/>
  <c r="G11" i="84" s="1"/>
  <c r="B12" i="84"/>
  <c r="B12" i="125"/>
  <c r="C11" i="125"/>
  <c r="E11" i="125" s="1"/>
  <c r="G11" i="125" s="1"/>
  <c r="C11" i="95"/>
  <c r="E11" i="95" s="1"/>
  <c r="G11" i="95" s="1"/>
  <c r="B12" i="95"/>
  <c r="E11" i="75"/>
  <c r="G10" i="75"/>
  <c r="G11" i="44"/>
  <c r="G11" i="23"/>
  <c r="B13" i="23"/>
  <c r="C12" i="23"/>
  <c r="E12" i="23" s="1"/>
  <c r="C11" i="21"/>
  <c r="E11" i="21" s="1"/>
  <c r="G11" i="21" s="1"/>
  <c r="B12" i="21"/>
  <c r="B11" i="69"/>
  <c r="C10" i="69"/>
  <c r="E10" i="69" s="1"/>
  <c r="G10" i="69" s="1"/>
  <c r="C12" i="19"/>
  <c r="E12" i="19" s="1"/>
  <c r="G12" i="19" s="1"/>
  <c r="B13" i="19"/>
  <c r="C10" i="73"/>
  <c r="E10" i="73" s="1"/>
  <c r="G10" i="73" s="1"/>
  <c r="B11" i="73"/>
  <c r="B12" i="117"/>
  <c r="C11" i="117"/>
  <c r="E11" i="117" s="1"/>
  <c r="G11" i="117" s="1"/>
  <c r="B12" i="119"/>
  <c r="C11" i="119"/>
  <c r="E11" i="119" s="1"/>
  <c r="G11" i="119" s="1"/>
  <c r="C13" i="11"/>
  <c r="B12" i="11"/>
  <c r="C11" i="75"/>
  <c r="B12" i="75"/>
  <c r="C12" i="49"/>
  <c r="E12" i="49" s="1"/>
  <c r="G12" i="49" s="1"/>
  <c r="B13" i="49"/>
  <c r="E11" i="11"/>
  <c r="G11" i="11" s="1"/>
  <c r="B12" i="109"/>
  <c r="C11" i="109"/>
  <c r="E11" i="109" s="1"/>
  <c r="G11" i="109" s="1"/>
  <c r="C11" i="112"/>
  <c r="E11" i="112" s="1"/>
  <c r="G11" i="112" s="1"/>
  <c r="B12" i="112"/>
  <c r="B12" i="71"/>
  <c r="C11" i="71"/>
  <c r="E11" i="71" s="1"/>
  <c r="G11" i="71" s="1"/>
  <c r="B13" i="64"/>
  <c r="C12" i="64"/>
  <c r="E12" i="64" s="1"/>
  <c r="G12" i="64" s="1"/>
  <c r="B12" i="77"/>
  <c r="C11" i="77"/>
  <c r="E11" i="77" s="1"/>
  <c r="G11" i="77" s="1"/>
  <c r="B12" i="57"/>
  <c r="C11" i="57"/>
  <c r="E11" i="57" s="1"/>
  <c r="G11" i="57" s="1"/>
  <c r="B12" i="81"/>
  <c r="C11" i="81"/>
  <c r="E11" i="81" s="1"/>
  <c r="G11" i="81" s="1"/>
  <c r="B12" i="85"/>
  <c r="C11" i="85"/>
  <c r="E11" i="85" s="1"/>
  <c r="G11" i="85" s="1"/>
  <c r="B12" i="111"/>
  <c r="C11" i="111"/>
  <c r="E11" i="111" s="1"/>
  <c r="G11" i="111" s="1"/>
  <c r="B12" i="82"/>
  <c r="C11" i="82"/>
  <c r="E11" i="82" s="1"/>
  <c r="G11" i="82" s="1"/>
  <c r="B12" i="90"/>
  <c r="C11" i="90"/>
  <c r="E11" i="90" s="1"/>
  <c r="G11" i="90" s="1"/>
  <c r="B12" i="61"/>
  <c r="C11" i="61"/>
  <c r="E11" i="61" s="1"/>
  <c r="G11" i="61" s="1"/>
  <c r="B12" i="96"/>
  <c r="C11" i="96"/>
  <c r="E11" i="96" s="1"/>
  <c r="G11" i="96" s="1"/>
  <c r="B13" i="14"/>
  <c r="C12" i="14"/>
  <c r="E12" i="14" s="1"/>
  <c r="G12" i="14" s="1"/>
  <c r="B12" i="88"/>
  <c r="C11" i="88"/>
  <c r="E11" i="88" s="1"/>
  <c r="G11" i="88" s="1"/>
  <c r="E9" i="92"/>
  <c r="B9" i="92"/>
  <c r="B12" i="65"/>
  <c r="C11" i="65"/>
  <c r="E11" i="65" s="1"/>
  <c r="G11" i="65" s="1"/>
  <c r="C11" i="3"/>
  <c r="E11" i="3" s="1"/>
  <c r="G11" i="3" s="1"/>
  <c r="B12" i="3"/>
  <c r="C11" i="110"/>
  <c r="E11" i="110" s="1"/>
  <c r="G11" i="110" s="1"/>
  <c r="B12" i="110"/>
  <c r="C12" i="16"/>
  <c r="E12" i="16" s="1"/>
  <c r="G12" i="16" s="1"/>
  <c r="B13" i="16"/>
  <c r="C10" i="38"/>
  <c r="E10" i="38" s="1"/>
  <c r="G10" i="38" s="1"/>
  <c r="B11" i="38"/>
  <c r="C12" i="46"/>
  <c r="E12" i="46" s="1"/>
  <c r="G12" i="46" s="1"/>
  <c r="B13" i="46"/>
  <c r="C11" i="70"/>
  <c r="E11" i="70" s="1"/>
  <c r="G11" i="70" s="1"/>
  <c r="B12" i="70"/>
  <c r="C12" i="48"/>
  <c r="E12" i="48" s="1"/>
  <c r="G12" i="48" s="1"/>
  <c r="B13" i="48"/>
  <c r="C12" i="123"/>
  <c r="E12" i="123" s="1"/>
  <c r="G12" i="123" s="1"/>
  <c r="B13" i="123"/>
  <c r="C12" i="8"/>
  <c r="E11" i="8"/>
  <c r="G11" i="8" s="1"/>
  <c r="B12" i="121"/>
  <c r="C11" i="121"/>
  <c r="E11" i="121" s="1"/>
  <c r="G11" i="121" s="1"/>
  <c r="B16" i="60"/>
  <c r="E11" i="80" l="1"/>
  <c r="G11" i="80" s="1"/>
  <c r="BV12" i="41"/>
  <c r="BU13" i="41"/>
  <c r="BV13" i="41" s="1"/>
  <c r="FZ13" i="41"/>
  <c r="GH13" i="41"/>
  <c r="GI13" i="41"/>
  <c r="BR13" i="41"/>
  <c r="BS13" i="41"/>
  <c r="GT13" i="41"/>
  <c r="GU13" i="41"/>
  <c r="FY14" i="41"/>
  <c r="F18" i="48"/>
  <c r="D18" i="48"/>
  <c r="A15" i="31"/>
  <c r="D14" i="31"/>
  <c r="C14" i="31"/>
  <c r="G12" i="44"/>
  <c r="C11" i="38"/>
  <c r="E11" i="38" s="1"/>
  <c r="G11" i="38" s="1"/>
  <c r="B12" i="38"/>
  <c r="C13" i="18"/>
  <c r="E13" i="18" s="1"/>
  <c r="G13" i="18" s="1"/>
  <c r="B14" i="18"/>
  <c r="B13" i="51"/>
  <c r="C12" i="51"/>
  <c r="E12" i="51" s="1"/>
  <c r="G12" i="51" s="1"/>
  <c r="C12" i="65"/>
  <c r="E12" i="65" s="1"/>
  <c r="G12" i="65" s="1"/>
  <c r="B13" i="65"/>
  <c r="C10" i="93"/>
  <c r="G9" i="93"/>
  <c r="B14" i="49"/>
  <c r="C13" i="49"/>
  <c r="E13" i="49" s="1"/>
  <c r="G13" i="49" s="1"/>
  <c r="B13" i="84"/>
  <c r="C12" i="84"/>
  <c r="E12" i="84" s="1"/>
  <c r="G12" i="84" s="1"/>
  <c r="C12" i="67"/>
  <c r="E12" i="67" s="1"/>
  <c r="G12" i="67" s="1"/>
  <c r="B13" i="67"/>
  <c r="B14" i="64"/>
  <c r="C13" i="64"/>
  <c r="E13" i="64" s="1"/>
  <c r="G13" i="64" s="1"/>
  <c r="C10" i="92"/>
  <c r="G9" i="92"/>
  <c r="B14" i="123"/>
  <c r="C13" i="123"/>
  <c r="E13" i="123" s="1"/>
  <c r="G13" i="123" s="1"/>
  <c r="B13" i="61"/>
  <c r="C12" i="61"/>
  <c r="E12" i="61" s="1"/>
  <c r="G12" i="61" s="1"/>
  <c r="C12" i="85"/>
  <c r="E12" i="85" s="1"/>
  <c r="G12" i="85" s="1"/>
  <c r="B13" i="85"/>
  <c r="B13" i="71"/>
  <c r="C12" i="71"/>
  <c r="E12" i="71" s="1"/>
  <c r="G12" i="71" s="1"/>
  <c r="C12" i="117"/>
  <c r="E12" i="117" s="1"/>
  <c r="G12" i="117" s="1"/>
  <c r="B13" i="117"/>
  <c r="B14" i="17"/>
  <c r="C13" i="17"/>
  <c r="E13" i="17" s="1"/>
  <c r="G13" i="17" s="1"/>
  <c r="B14" i="66"/>
  <c r="C13" i="66"/>
  <c r="E13" i="66" s="1"/>
  <c r="G13" i="66" s="1"/>
  <c r="C12" i="91"/>
  <c r="E12" i="91" s="1"/>
  <c r="G12" i="91" s="1"/>
  <c r="B13" i="91"/>
  <c r="C13" i="14"/>
  <c r="E13" i="14" s="1"/>
  <c r="G13" i="14" s="1"/>
  <c r="B14" i="14"/>
  <c r="B13" i="111"/>
  <c r="C12" i="111"/>
  <c r="E12" i="111" s="1"/>
  <c r="G12" i="111" s="1"/>
  <c r="E13" i="44"/>
  <c r="C13" i="44"/>
  <c r="B14" i="44"/>
  <c r="B14" i="50"/>
  <c r="C13" i="50"/>
  <c r="E13" i="50" s="1"/>
  <c r="G13" i="50" s="1"/>
  <c r="B13" i="36"/>
  <c r="C12" i="36"/>
  <c r="E12" i="36" s="1"/>
  <c r="G12" i="36" s="1"/>
  <c r="B13" i="107"/>
  <c r="C12" i="107"/>
  <c r="E12" i="107" s="1"/>
  <c r="G12" i="107" s="1"/>
  <c r="C11" i="69"/>
  <c r="E11" i="69" s="1"/>
  <c r="G11" i="69" s="1"/>
  <c r="B12" i="69"/>
  <c r="C13" i="22"/>
  <c r="E13" i="22" s="1"/>
  <c r="G13" i="22" s="1"/>
  <c r="B14" i="22"/>
  <c r="B13" i="77"/>
  <c r="C12" i="77"/>
  <c r="E12" i="77" s="1"/>
  <c r="G12" i="77" s="1"/>
  <c r="B15" i="43"/>
  <c r="C14" i="43"/>
  <c r="E14" i="43" s="1"/>
  <c r="G14" i="43" s="1"/>
  <c r="C12" i="94"/>
  <c r="E12" i="94" s="1"/>
  <c r="G12" i="94" s="1"/>
  <c r="B13" i="94"/>
  <c r="B13" i="83"/>
  <c r="C12" i="83"/>
  <c r="E12" i="83" s="1"/>
  <c r="G12" i="83" s="1"/>
  <c r="C12" i="76"/>
  <c r="E12" i="76" s="1"/>
  <c r="G12" i="76" s="1"/>
  <c r="B13" i="76"/>
  <c r="B14" i="23"/>
  <c r="C13" i="23"/>
  <c r="E13" i="23" s="1"/>
  <c r="B14" i="48"/>
  <c r="C13" i="48"/>
  <c r="E13" i="48" s="1"/>
  <c r="G13" i="48" s="1"/>
  <c r="C12" i="90"/>
  <c r="E12" i="90" s="1"/>
  <c r="G12" i="90" s="1"/>
  <c r="B13" i="90"/>
  <c r="B12" i="73"/>
  <c r="C11" i="73"/>
  <c r="E11" i="73" s="1"/>
  <c r="G11" i="73" s="1"/>
  <c r="B13" i="81"/>
  <c r="C12" i="81"/>
  <c r="E12" i="81" s="1"/>
  <c r="G12" i="81" s="1"/>
  <c r="E12" i="75"/>
  <c r="G11" i="75"/>
  <c r="B13" i="104"/>
  <c r="C12" i="104"/>
  <c r="E12" i="104" s="1"/>
  <c r="G12" i="104" s="1"/>
  <c r="B14" i="16"/>
  <c r="C13" i="16"/>
  <c r="E13" i="16" s="1"/>
  <c r="G13" i="16" s="1"/>
  <c r="B13" i="112"/>
  <c r="C12" i="112"/>
  <c r="E12" i="112" s="1"/>
  <c r="G12" i="112" s="1"/>
  <c r="B13" i="75"/>
  <c r="C12" i="75"/>
  <c r="B13" i="124"/>
  <c r="C12" i="124"/>
  <c r="E12" i="124" s="1"/>
  <c r="G12" i="124" s="1"/>
  <c r="B13" i="96"/>
  <c r="C12" i="96"/>
  <c r="E12" i="96" s="1"/>
  <c r="G12" i="96" s="1"/>
  <c r="B13" i="119"/>
  <c r="C12" i="119"/>
  <c r="E12" i="119" s="1"/>
  <c r="G12" i="119" s="1"/>
  <c r="B13" i="121"/>
  <c r="C12" i="121"/>
  <c r="E12" i="121" s="1"/>
  <c r="G12" i="121" s="1"/>
  <c r="B13" i="3"/>
  <c r="C12" i="3"/>
  <c r="E12" i="3" s="1"/>
  <c r="G12" i="3" s="1"/>
  <c r="B14" i="19"/>
  <c r="C13" i="19"/>
  <c r="E13" i="19" s="1"/>
  <c r="G13" i="19" s="1"/>
  <c r="B13" i="21"/>
  <c r="C12" i="21"/>
  <c r="E12" i="21" s="1"/>
  <c r="G12" i="21" s="1"/>
  <c r="C12" i="25"/>
  <c r="E12" i="25" s="1"/>
  <c r="G12" i="25" s="1"/>
  <c r="B13" i="25"/>
  <c r="B13" i="110"/>
  <c r="C12" i="110"/>
  <c r="E12" i="110" s="1"/>
  <c r="G12" i="110" s="1"/>
  <c r="C13" i="8"/>
  <c r="E12" i="8"/>
  <c r="G12" i="8" s="1"/>
  <c r="C13" i="46"/>
  <c r="E13" i="46" s="1"/>
  <c r="G13" i="46" s="1"/>
  <c r="B14" i="46"/>
  <c r="B13" i="82"/>
  <c r="C12" i="82"/>
  <c r="E12" i="82" s="1"/>
  <c r="G12" i="82" s="1"/>
  <c r="C12" i="57"/>
  <c r="E12" i="57" s="1"/>
  <c r="G12" i="57" s="1"/>
  <c r="B13" i="57"/>
  <c r="E12" i="11"/>
  <c r="G12" i="11" s="1"/>
  <c r="B13" i="95"/>
  <c r="C12" i="95"/>
  <c r="E12" i="95" s="1"/>
  <c r="G12" i="95" s="1"/>
  <c r="C12" i="53"/>
  <c r="E12" i="53" s="1"/>
  <c r="G12" i="53" s="1"/>
  <c r="B13" i="53"/>
  <c r="BS15" i="27"/>
  <c r="GG14" i="41" s="1"/>
  <c r="AQ15" i="27"/>
  <c r="AN15" i="27"/>
  <c r="AM15" i="27"/>
  <c r="AL15" i="27"/>
  <c r="AJ15" i="27"/>
  <c r="A16" i="27"/>
  <c r="BQ16" i="27" s="1"/>
  <c r="BW15" i="27"/>
  <c r="GS14" i="41" s="1"/>
  <c r="GS15" i="41" s="1"/>
  <c r="AE15" i="27"/>
  <c r="AD15" i="27"/>
  <c r="AC15" i="27"/>
  <c r="BQ14" i="41" s="1"/>
  <c r="AP15" i="27"/>
  <c r="B13" i="70"/>
  <c r="C12" i="70"/>
  <c r="E12" i="70" s="1"/>
  <c r="G12" i="70" s="1"/>
  <c r="C12" i="109"/>
  <c r="E12" i="109" s="1"/>
  <c r="G12" i="109" s="1"/>
  <c r="B13" i="109"/>
  <c r="C14" i="11"/>
  <c r="B13" i="11"/>
  <c r="B13" i="125"/>
  <c r="C12" i="125"/>
  <c r="E12" i="125" s="1"/>
  <c r="G12" i="125" s="1"/>
  <c r="C12" i="88"/>
  <c r="E12" i="88" s="1"/>
  <c r="G12" i="88" s="1"/>
  <c r="B13" i="88"/>
  <c r="G12" i="23"/>
  <c r="B13" i="80"/>
  <c r="C12" i="80"/>
  <c r="B14" i="24"/>
  <c r="C13" i="24"/>
  <c r="E13" i="24" s="1"/>
  <c r="G13" i="24" s="1"/>
  <c r="B17" i="60"/>
  <c r="E12" i="80" l="1"/>
  <c r="G12" i="80" s="1"/>
  <c r="BW13" i="41"/>
  <c r="BU14" i="41"/>
  <c r="BV14" i="41" s="1"/>
  <c r="GI14" i="41"/>
  <c r="GH14" i="41"/>
  <c r="GG15" i="41"/>
  <c r="BR14" i="41"/>
  <c r="BS14" i="41"/>
  <c r="BQ15" i="41"/>
  <c r="GT14" i="41"/>
  <c r="GU14" i="41"/>
  <c r="GA14" i="41"/>
  <c r="FZ14" i="41"/>
  <c r="FY15" i="41"/>
  <c r="F19" i="48"/>
  <c r="D19" i="48"/>
  <c r="A16" i="31"/>
  <c r="D15" i="31"/>
  <c r="C15" i="31"/>
  <c r="C15" i="41"/>
  <c r="J19" i="125"/>
  <c r="K19" i="125" s="1"/>
  <c r="G13" i="23"/>
  <c r="E13" i="75"/>
  <c r="G12" i="75"/>
  <c r="C14" i="22"/>
  <c r="E14" i="22" s="1"/>
  <c r="G14" i="22" s="1"/>
  <c r="B15" i="22"/>
  <c r="B15" i="50"/>
  <c r="C14" i="50"/>
  <c r="E14" i="50" s="1"/>
  <c r="G14" i="50" s="1"/>
  <c r="C13" i="81"/>
  <c r="E13" i="81" s="1"/>
  <c r="G13" i="81" s="1"/>
  <c r="B14" i="81"/>
  <c r="B15" i="14"/>
  <c r="C14" i="14"/>
  <c r="E14" i="14" s="1"/>
  <c r="G14" i="14" s="1"/>
  <c r="C13" i="96"/>
  <c r="E13" i="96" s="1"/>
  <c r="G13" i="96" s="1"/>
  <c r="B14" i="96"/>
  <c r="C13" i="83"/>
  <c r="E13" i="83" s="1"/>
  <c r="G13" i="83" s="1"/>
  <c r="B14" i="83"/>
  <c r="B14" i="61"/>
  <c r="C13" i="61"/>
  <c r="E13" i="61" s="1"/>
  <c r="G13" i="61" s="1"/>
  <c r="C13" i="75"/>
  <c r="B14" i="75"/>
  <c r="C13" i="85"/>
  <c r="E13" i="85" s="1"/>
  <c r="G13" i="85" s="1"/>
  <c r="B14" i="85"/>
  <c r="AP16" i="27"/>
  <c r="AM16" i="27"/>
  <c r="AL16" i="27"/>
  <c r="A17" i="27"/>
  <c r="BQ17" i="27" s="1"/>
  <c r="BW16" i="27"/>
  <c r="BS16" i="27"/>
  <c r="AQ16" i="27"/>
  <c r="AJ16" i="27"/>
  <c r="AE16" i="27"/>
  <c r="AD16" i="27"/>
  <c r="AN16" i="27"/>
  <c r="AC16" i="27"/>
  <c r="B14" i="110"/>
  <c r="C13" i="110"/>
  <c r="E13" i="110" s="1"/>
  <c r="G13" i="110" s="1"/>
  <c r="C13" i="25"/>
  <c r="E13" i="25" s="1"/>
  <c r="G13" i="25" s="1"/>
  <c r="B14" i="25"/>
  <c r="B15" i="123"/>
  <c r="C14" i="123"/>
  <c r="E14" i="123" s="1"/>
  <c r="G14" i="123" s="1"/>
  <c r="B15" i="46"/>
  <c r="C14" i="46"/>
  <c r="E14" i="46" s="1"/>
  <c r="G14" i="46" s="1"/>
  <c r="C14" i="19"/>
  <c r="E14" i="19" s="1"/>
  <c r="G14" i="19" s="1"/>
  <c r="B15" i="19"/>
  <c r="B14" i="3"/>
  <c r="C13" i="3"/>
  <c r="E13" i="3" s="1"/>
  <c r="G13" i="3" s="1"/>
  <c r="B14" i="112"/>
  <c r="C13" i="112"/>
  <c r="E13" i="112" s="1"/>
  <c r="G13" i="112" s="1"/>
  <c r="B13" i="73"/>
  <c r="C12" i="73"/>
  <c r="E12" i="73" s="1"/>
  <c r="G12" i="73" s="1"/>
  <c r="B13" i="69"/>
  <c r="C12" i="69"/>
  <c r="E12" i="69" s="1"/>
  <c r="G12" i="69" s="1"/>
  <c r="C13" i="51"/>
  <c r="E13" i="51" s="1"/>
  <c r="G13" i="51" s="1"/>
  <c r="B14" i="51"/>
  <c r="B14" i="76"/>
  <c r="C13" i="76"/>
  <c r="E13" i="76" s="1"/>
  <c r="G13" i="76" s="1"/>
  <c r="C14" i="16"/>
  <c r="E14" i="16" s="1"/>
  <c r="G14" i="16" s="1"/>
  <c r="B15" i="16"/>
  <c r="E10" i="92"/>
  <c r="B10" i="92"/>
  <c r="B14" i="71"/>
  <c r="C13" i="71"/>
  <c r="E13" i="71" s="1"/>
  <c r="G13" i="71" s="1"/>
  <c r="C13" i="119"/>
  <c r="E13" i="119" s="1"/>
  <c r="G13" i="119" s="1"/>
  <c r="B14" i="119"/>
  <c r="B14" i="95"/>
  <c r="C13" i="95"/>
  <c r="E13" i="95" s="1"/>
  <c r="G13" i="95" s="1"/>
  <c r="B14" i="67"/>
  <c r="C13" i="67"/>
  <c r="E13" i="67" s="1"/>
  <c r="G13" i="67" s="1"/>
  <c r="C13" i="94"/>
  <c r="E13" i="94" s="1"/>
  <c r="G13" i="94" s="1"/>
  <c r="B14" i="94"/>
  <c r="B15" i="44"/>
  <c r="E14" i="44"/>
  <c r="C14" i="44"/>
  <c r="B15" i="18"/>
  <c r="C14" i="18"/>
  <c r="E14" i="18" s="1"/>
  <c r="G14" i="18" s="1"/>
  <c r="E13" i="8"/>
  <c r="G13" i="8" s="1"/>
  <c r="C14" i="8"/>
  <c r="B14" i="121"/>
  <c r="C13" i="121"/>
  <c r="E13" i="121" s="1"/>
  <c r="G13" i="121" s="1"/>
  <c r="C14" i="66"/>
  <c r="E14" i="66" s="1"/>
  <c r="G14" i="66" s="1"/>
  <c r="B15" i="66"/>
  <c r="C13" i="65"/>
  <c r="E13" i="65" s="1"/>
  <c r="G13" i="65" s="1"/>
  <c r="B14" i="65"/>
  <c r="B14" i="57"/>
  <c r="C13" i="57"/>
  <c r="E13" i="57" s="1"/>
  <c r="G13" i="57" s="1"/>
  <c r="B14" i="124"/>
  <c r="C13" i="124"/>
  <c r="E13" i="124" s="1"/>
  <c r="G13" i="124" s="1"/>
  <c r="G13" i="44"/>
  <c r="C14" i="64"/>
  <c r="E14" i="64" s="1"/>
  <c r="G14" i="64" s="1"/>
  <c r="B15" i="64"/>
  <c r="C13" i="84"/>
  <c r="E13" i="84" s="1"/>
  <c r="G13" i="84" s="1"/>
  <c r="B14" i="84"/>
  <c r="C13" i="70"/>
  <c r="E13" i="70" s="1"/>
  <c r="G13" i="70" s="1"/>
  <c r="B14" i="70"/>
  <c r="C13" i="90"/>
  <c r="E13" i="90" s="1"/>
  <c r="G13" i="90" s="1"/>
  <c r="B14" i="90"/>
  <c r="B15" i="17"/>
  <c r="C14" i="17"/>
  <c r="E14" i="17" s="1"/>
  <c r="G14" i="17" s="1"/>
  <c r="B14" i="111"/>
  <c r="C13" i="111"/>
  <c r="E13" i="111" s="1"/>
  <c r="G13" i="111" s="1"/>
  <c r="B14" i="88"/>
  <c r="C13" i="88"/>
  <c r="E13" i="88" s="1"/>
  <c r="G13" i="88" s="1"/>
  <c r="C13" i="80"/>
  <c r="B14" i="80"/>
  <c r="B14" i="82"/>
  <c r="C13" i="82"/>
  <c r="E13" i="82" s="1"/>
  <c r="G13" i="82" s="1"/>
  <c r="C13" i="107"/>
  <c r="E13" i="107" s="1"/>
  <c r="G13" i="107" s="1"/>
  <c r="B14" i="107"/>
  <c r="B14" i="125"/>
  <c r="C13" i="125"/>
  <c r="E13" i="125" s="1"/>
  <c r="G13" i="125" s="1"/>
  <c r="B14" i="91"/>
  <c r="C13" i="91"/>
  <c r="E13" i="91" s="1"/>
  <c r="G13" i="91" s="1"/>
  <c r="C14" i="49"/>
  <c r="E14" i="49" s="1"/>
  <c r="G14" i="49" s="1"/>
  <c r="B15" i="49"/>
  <c r="C12" i="38"/>
  <c r="E12" i="38" s="1"/>
  <c r="G12" i="38" s="1"/>
  <c r="B13" i="38"/>
  <c r="B14" i="109"/>
  <c r="C13" i="109"/>
  <c r="E13" i="109" s="1"/>
  <c r="G13" i="109" s="1"/>
  <c r="B14" i="77"/>
  <c r="C13" i="77"/>
  <c r="E13" i="77" s="1"/>
  <c r="G13" i="77" s="1"/>
  <c r="E13" i="11"/>
  <c r="G13" i="11" s="1"/>
  <c r="B14" i="104"/>
  <c r="C13" i="104"/>
  <c r="E13" i="104" s="1"/>
  <c r="G13" i="104" s="1"/>
  <c r="C15" i="43"/>
  <c r="E15" i="43" s="1"/>
  <c r="G15" i="43" s="1"/>
  <c r="B16" i="43"/>
  <c r="C13" i="36"/>
  <c r="E13" i="36" s="1"/>
  <c r="G13" i="36" s="1"/>
  <c r="B14" i="36"/>
  <c r="B14" i="117"/>
  <c r="C13" i="117"/>
  <c r="E13" i="117" s="1"/>
  <c r="G13" i="117" s="1"/>
  <c r="C13" i="21"/>
  <c r="E13" i="21" s="1"/>
  <c r="G13" i="21" s="1"/>
  <c r="B14" i="21"/>
  <c r="B10" i="93"/>
  <c r="E10" i="93"/>
  <c r="B15" i="23"/>
  <c r="C14" i="23"/>
  <c r="C14" i="24"/>
  <c r="E14" i="24" s="1"/>
  <c r="G14" i="24" s="1"/>
  <c r="B15" i="24"/>
  <c r="B14" i="11"/>
  <c r="C15" i="11"/>
  <c r="C13" i="53"/>
  <c r="E13" i="53" s="1"/>
  <c r="G13" i="53" s="1"/>
  <c r="B14" i="53"/>
  <c r="C14" i="48"/>
  <c r="E14" i="48" s="1"/>
  <c r="G14" i="48" s="1"/>
  <c r="B15" i="48"/>
  <c r="B18" i="60"/>
  <c r="E13" i="80" l="1"/>
  <c r="G13" i="80" s="1"/>
  <c r="E14" i="23"/>
  <c r="G14" i="23" s="1"/>
  <c r="BW14" i="41"/>
  <c r="A17" i="31"/>
  <c r="D16" i="31"/>
  <c r="C16" i="31"/>
  <c r="F20" i="48"/>
  <c r="D20" i="48"/>
  <c r="J20" i="125"/>
  <c r="K20" i="125" s="1"/>
  <c r="G14" i="44"/>
  <c r="B15" i="51"/>
  <c r="C14" i="51"/>
  <c r="E14" i="51" s="1"/>
  <c r="G14" i="51" s="1"/>
  <c r="C15" i="44"/>
  <c r="B16" i="44"/>
  <c r="E15" i="44"/>
  <c r="B15" i="95"/>
  <c r="C14" i="95"/>
  <c r="E14" i="95" s="1"/>
  <c r="G14" i="95" s="1"/>
  <c r="B15" i="119"/>
  <c r="C14" i="119"/>
  <c r="E14" i="119" s="1"/>
  <c r="G14" i="119" s="1"/>
  <c r="G13" i="75"/>
  <c r="E14" i="75"/>
  <c r="B15" i="75"/>
  <c r="C14" i="75"/>
  <c r="B15" i="57"/>
  <c r="C14" i="57"/>
  <c r="E14" i="57" s="1"/>
  <c r="G14" i="57" s="1"/>
  <c r="B16" i="14"/>
  <c r="C15" i="14"/>
  <c r="E15" i="14" s="1"/>
  <c r="G15" i="14" s="1"/>
  <c r="B15" i="90"/>
  <c r="C14" i="90"/>
  <c r="E14" i="90" s="1"/>
  <c r="G14" i="90" s="1"/>
  <c r="C14" i="121"/>
  <c r="E14" i="121" s="1"/>
  <c r="G14" i="121" s="1"/>
  <c r="B15" i="121"/>
  <c r="C14" i="94"/>
  <c r="E14" i="94" s="1"/>
  <c r="G14" i="94" s="1"/>
  <c r="B15" i="94"/>
  <c r="B15" i="81"/>
  <c r="C14" i="81"/>
  <c r="E14" i="81" s="1"/>
  <c r="G14" i="81" s="1"/>
  <c r="E14" i="11"/>
  <c r="G14" i="11" s="1"/>
  <c r="C14" i="117"/>
  <c r="E14" i="117" s="1"/>
  <c r="G14" i="117" s="1"/>
  <c r="B15" i="117"/>
  <c r="C14" i="82"/>
  <c r="E14" i="82" s="1"/>
  <c r="G14" i="82" s="1"/>
  <c r="B15" i="82"/>
  <c r="C15" i="8"/>
  <c r="E14" i="8"/>
  <c r="G14" i="8" s="1"/>
  <c r="B15" i="71"/>
  <c r="C14" i="71"/>
  <c r="E14" i="71" s="1"/>
  <c r="G14" i="71" s="1"/>
  <c r="B15" i="21"/>
  <c r="C14" i="21"/>
  <c r="E14" i="21" s="1"/>
  <c r="G14" i="21" s="1"/>
  <c r="B15" i="84"/>
  <c r="C14" i="84"/>
  <c r="E14" i="84" s="1"/>
  <c r="G14" i="84" s="1"/>
  <c r="B15" i="88"/>
  <c r="C14" i="88"/>
  <c r="E14" i="88" s="1"/>
  <c r="G14" i="88" s="1"/>
  <c r="C14" i="110"/>
  <c r="E14" i="110" s="1"/>
  <c r="G14" i="110" s="1"/>
  <c r="B15" i="110"/>
  <c r="B15" i="80"/>
  <c r="C14" i="80"/>
  <c r="G10" i="92"/>
  <c r="C11" i="92"/>
  <c r="B16" i="19"/>
  <c r="C15" i="19"/>
  <c r="E15" i="19" s="1"/>
  <c r="G15" i="19" s="1"/>
  <c r="C13" i="69"/>
  <c r="E13" i="69" s="1"/>
  <c r="G13" i="69" s="1"/>
  <c r="B14" i="69"/>
  <c r="B15" i="3"/>
  <c r="C14" i="3"/>
  <c r="E14" i="3" s="1"/>
  <c r="G14" i="3" s="1"/>
  <c r="B15" i="36"/>
  <c r="C14" i="36"/>
  <c r="E14" i="36" s="1"/>
  <c r="G14" i="36" s="1"/>
  <c r="C15" i="64"/>
  <c r="E15" i="64" s="1"/>
  <c r="G15" i="64" s="1"/>
  <c r="B16" i="64"/>
  <c r="B15" i="65"/>
  <c r="C14" i="65"/>
  <c r="E14" i="65" s="1"/>
  <c r="G14" i="65" s="1"/>
  <c r="AQ17" i="27"/>
  <c r="AM17" i="27"/>
  <c r="AL17" i="27"/>
  <c r="A18" i="27"/>
  <c r="BQ18" i="27" s="1"/>
  <c r="AJ17" i="27"/>
  <c r="BW17" i="27"/>
  <c r="BS17" i="27"/>
  <c r="AP17" i="27"/>
  <c r="AN17" i="27"/>
  <c r="AE17" i="27"/>
  <c r="AD17" i="27"/>
  <c r="AC17" i="27"/>
  <c r="C15" i="50"/>
  <c r="E15" i="50" s="1"/>
  <c r="G15" i="50" s="1"/>
  <c r="B16" i="50"/>
  <c r="B15" i="107"/>
  <c r="C14" i="107"/>
  <c r="E14" i="107" s="1"/>
  <c r="G14" i="107" s="1"/>
  <c r="C14" i="111"/>
  <c r="E14" i="111" s="1"/>
  <c r="G14" i="111" s="1"/>
  <c r="B15" i="111"/>
  <c r="B16" i="16"/>
  <c r="C15" i="16"/>
  <c r="E15" i="16" s="1"/>
  <c r="G15" i="16" s="1"/>
  <c r="C15" i="46"/>
  <c r="E15" i="46" s="1"/>
  <c r="G15" i="46" s="1"/>
  <c r="B16" i="46"/>
  <c r="B16" i="17"/>
  <c r="C15" i="17"/>
  <c r="E15" i="17" s="1"/>
  <c r="G15" i="17" s="1"/>
  <c r="B15" i="11"/>
  <c r="E15" i="11" s="1"/>
  <c r="G15" i="11" s="1"/>
  <c r="C16" i="11"/>
  <c r="C14" i="91"/>
  <c r="E14" i="91" s="1"/>
  <c r="G14" i="91" s="1"/>
  <c r="B15" i="91"/>
  <c r="B15" i="124"/>
  <c r="C14" i="124"/>
  <c r="E14" i="124" s="1"/>
  <c r="G14" i="124" s="1"/>
  <c r="C15" i="18"/>
  <c r="E15" i="18" s="1"/>
  <c r="G15" i="18" s="1"/>
  <c r="B16" i="18"/>
  <c r="C14" i="67"/>
  <c r="E14" i="67" s="1"/>
  <c r="G14" i="67" s="1"/>
  <c r="B15" i="67"/>
  <c r="C13" i="38"/>
  <c r="E13" i="38" s="1"/>
  <c r="G13" i="38" s="1"/>
  <c r="B14" i="38"/>
  <c r="B16" i="23"/>
  <c r="C15" i="23"/>
  <c r="E15" i="23" s="1"/>
  <c r="C11" i="93"/>
  <c r="G10" i="93"/>
  <c r="B17" i="43"/>
  <c r="C16" i="43"/>
  <c r="E16" i="43" s="1"/>
  <c r="G16" i="43" s="1"/>
  <c r="B15" i="96"/>
  <c r="C14" i="96"/>
  <c r="E14" i="96" s="1"/>
  <c r="G14" i="96" s="1"/>
  <c r="B14" i="73"/>
  <c r="C13" i="73"/>
  <c r="E13" i="73" s="1"/>
  <c r="G13" i="73" s="1"/>
  <c r="C15" i="123"/>
  <c r="E15" i="123" s="1"/>
  <c r="G15" i="123" s="1"/>
  <c r="B16" i="123"/>
  <c r="B15" i="85"/>
  <c r="C14" i="85"/>
  <c r="E14" i="85" s="1"/>
  <c r="G14" i="85" s="1"/>
  <c r="B15" i="61"/>
  <c r="C14" i="61"/>
  <c r="E14" i="61" s="1"/>
  <c r="G14" i="61" s="1"/>
  <c r="C14" i="104"/>
  <c r="E14" i="104" s="1"/>
  <c r="G14" i="104" s="1"/>
  <c r="B15" i="104"/>
  <c r="B16" i="48"/>
  <c r="C15" i="48"/>
  <c r="E15" i="48" s="1"/>
  <c r="G15" i="48" s="1"/>
  <c r="B16" i="24"/>
  <c r="C15" i="24"/>
  <c r="E15" i="24" s="1"/>
  <c r="G15" i="24" s="1"/>
  <c r="B16" i="49"/>
  <c r="C15" i="49"/>
  <c r="E15" i="49" s="1"/>
  <c r="G15" i="49" s="1"/>
  <c r="B15" i="53"/>
  <c r="C14" i="53"/>
  <c r="E14" i="53" s="1"/>
  <c r="G14" i="53" s="1"/>
  <c r="B15" i="76"/>
  <c r="C14" i="76"/>
  <c r="E14" i="76" s="1"/>
  <c r="G14" i="76" s="1"/>
  <c r="B15" i="83"/>
  <c r="C14" i="83"/>
  <c r="E14" i="83" s="1"/>
  <c r="G14" i="83" s="1"/>
  <c r="B16" i="22"/>
  <c r="C15" i="22"/>
  <c r="E15" i="22" s="1"/>
  <c r="G15" i="22" s="1"/>
  <c r="C14" i="77"/>
  <c r="E14" i="77" s="1"/>
  <c r="G14" i="77" s="1"/>
  <c r="B15" i="77"/>
  <c r="C14" i="125"/>
  <c r="E14" i="125" s="1"/>
  <c r="G14" i="125" s="1"/>
  <c r="B15" i="125"/>
  <c r="B15" i="70"/>
  <c r="C14" i="70"/>
  <c r="E14" i="70" s="1"/>
  <c r="G14" i="70" s="1"/>
  <c r="C14" i="112"/>
  <c r="E14" i="112" s="1"/>
  <c r="G14" i="112" s="1"/>
  <c r="B15" i="112"/>
  <c r="B15" i="25"/>
  <c r="C14" i="25"/>
  <c r="E14" i="25" s="1"/>
  <c r="G14" i="25" s="1"/>
  <c r="B15" i="109"/>
  <c r="C14" i="109"/>
  <c r="E14" i="109" s="1"/>
  <c r="G14" i="109" s="1"/>
  <c r="B16" i="66"/>
  <c r="C15" i="66"/>
  <c r="E15" i="66" s="1"/>
  <c r="G15" i="66" s="1"/>
  <c r="B19" i="60"/>
  <c r="E14" i="80" l="1"/>
  <c r="G14" i="80" s="1"/>
  <c r="BU18" i="41"/>
  <c r="BW18" i="41" s="1"/>
  <c r="A18" i="31"/>
  <c r="D17" i="31"/>
  <c r="C17" i="31"/>
  <c r="F21" i="48"/>
  <c r="D21" i="48"/>
  <c r="C20" i="41"/>
  <c r="G15" i="44"/>
  <c r="B15" i="38"/>
  <c r="C14" i="38"/>
  <c r="E14" i="38" s="1"/>
  <c r="G14" i="38" s="1"/>
  <c r="B16" i="94"/>
  <c r="C15" i="94"/>
  <c r="E15" i="94" s="1"/>
  <c r="G15" i="94" s="1"/>
  <c r="C15" i="70"/>
  <c r="E15" i="70" s="1"/>
  <c r="G15" i="70" s="1"/>
  <c r="B16" i="70"/>
  <c r="E15" i="8"/>
  <c r="G15" i="8" s="1"/>
  <c r="C16" i="8"/>
  <c r="B16" i="77"/>
  <c r="C15" i="77"/>
  <c r="E15" i="77" s="1"/>
  <c r="G15" i="77" s="1"/>
  <c r="B16" i="104"/>
  <c r="C15" i="104"/>
  <c r="E15" i="104" s="1"/>
  <c r="G15" i="104" s="1"/>
  <c r="B16" i="11"/>
  <c r="C17" i="11"/>
  <c r="B17" i="19"/>
  <c r="C16" i="19"/>
  <c r="E16" i="19" s="1"/>
  <c r="G16" i="19" s="1"/>
  <c r="C15" i="109"/>
  <c r="E15" i="109" s="1"/>
  <c r="G15" i="109" s="1"/>
  <c r="B16" i="109"/>
  <c r="C15" i="107"/>
  <c r="E15" i="107" s="1"/>
  <c r="G15" i="107" s="1"/>
  <c r="B16" i="107"/>
  <c r="E11" i="92"/>
  <c r="B11" i="92"/>
  <c r="C15" i="88"/>
  <c r="E15" i="88" s="1"/>
  <c r="G15" i="88" s="1"/>
  <c r="B16" i="88"/>
  <c r="C15" i="95"/>
  <c r="E15" i="95" s="1"/>
  <c r="G15" i="95" s="1"/>
  <c r="B16" i="95"/>
  <c r="C15" i="124"/>
  <c r="E15" i="124" s="1"/>
  <c r="G15" i="124" s="1"/>
  <c r="B16" i="124"/>
  <c r="AP18" i="27"/>
  <c r="AN18" i="27"/>
  <c r="A19" i="27"/>
  <c r="BQ19" i="27" s="1"/>
  <c r="AJ18" i="27"/>
  <c r="BW18" i="27"/>
  <c r="AM18" i="27"/>
  <c r="AL18" i="27"/>
  <c r="AE18" i="27"/>
  <c r="AD18" i="27"/>
  <c r="AQ18" i="27"/>
  <c r="BS18" i="27"/>
  <c r="AC18" i="27"/>
  <c r="B16" i="121"/>
  <c r="C15" i="121"/>
  <c r="E15" i="121" s="1"/>
  <c r="G15" i="121" s="1"/>
  <c r="C15" i="57"/>
  <c r="E15" i="57" s="1"/>
  <c r="G15" i="57" s="1"/>
  <c r="B16" i="57"/>
  <c r="B16" i="84"/>
  <c r="C15" i="84"/>
  <c r="E15" i="84" s="1"/>
  <c r="G15" i="84" s="1"/>
  <c r="B17" i="50"/>
  <c r="C16" i="50"/>
  <c r="E16" i="50" s="1"/>
  <c r="G16" i="50" s="1"/>
  <c r="C16" i="17"/>
  <c r="E16" i="17" s="1"/>
  <c r="G16" i="17" s="1"/>
  <c r="B17" i="17"/>
  <c r="C15" i="3"/>
  <c r="E15" i="3" s="1"/>
  <c r="G15" i="3" s="1"/>
  <c r="B16" i="3"/>
  <c r="B16" i="117"/>
  <c r="C15" i="117"/>
  <c r="E15" i="117" s="1"/>
  <c r="G15" i="117" s="1"/>
  <c r="B16" i="91"/>
  <c r="C15" i="91"/>
  <c r="E15" i="91" s="1"/>
  <c r="G15" i="91" s="1"/>
  <c r="C15" i="61"/>
  <c r="E15" i="61" s="1"/>
  <c r="G15" i="61" s="1"/>
  <c r="B16" i="61"/>
  <c r="B16" i="25"/>
  <c r="C15" i="25"/>
  <c r="E15" i="25" s="1"/>
  <c r="G15" i="25" s="1"/>
  <c r="B17" i="22"/>
  <c r="C16" i="22"/>
  <c r="E16" i="22" s="1"/>
  <c r="G16" i="22" s="1"/>
  <c r="B16" i="96"/>
  <c r="C15" i="96"/>
  <c r="E15" i="96" s="1"/>
  <c r="G15" i="96" s="1"/>
  <c r="E11" i="93"/>
  <c r="B11" i="93"/>
  <c r="B17" i="44"/>
  <c r="C16" i="44"/>
  <c r="E16" i="44"/>
  <c r="C15" i="80"/>
  <c r="B16" i="80"/>
  <c r="C16" i="48"/>
  <c r="E16" i="48" s="1"/>
  <c r="G16" i="48" s="1"/>
  <c r="B17" i="48"/>
  <c r="B17" i="23"/>
  <c r="C16" i="23"/>
  <c r="E16" i="23" s="1"/>
  <c r="C14" i="69"/>
  <c r="E14" i="69" s="1"/>
  <c r="G14" i="69" s="1"/>
  <c r="B15" i="69"/>
  <c r="C15" i="21"/>
  <c r="E15" i="21" s="1"/>
  <c r="G15" i="21" s="1"/>
  <c r="B16" i="21"/>
  <c r="B16" i="75"/>
  <c r="C15" i="75"/>
  <c r="C15" i="119"/>
  <c r="E15" i="119" s="1"/>
  <c r="G15" i="119" s="1"/>
  <c r="B16" i="119"/>
  <c r="B17" i="64"/>
  <c r="C16" i="64"/>
  <c r="E16" i="64" s="1"/>
  <c r="G16" i="64" s="1"/>
  <c r="B16" i="36"/>
  <c r="C15" i="36"/>
  <c r="E15" i="36" s="1"/>
  <c r="G15" i="36" s="1"/>
  <c r="B17" i="18"/>
  <c r="C16" i="18"/>
  <c r="E16" i="18" s="1"/>
  <c r="G16" i="18" s="1"/>
  <c r="C15" i="90"/>
  <c r="E15" i="90" s="1"/>
  <c r="G15" i="90" s="1"/>
  <c r="B16" i="90"/>
  <c r="C14" i="73"/>
  <c r="E14" i="73" s="1"/>
  <c r="G14" i="73" s="1"/>
  <c r="B15" i="73"/>
  <c r="C16" i="14"/>
  <c r="E16" i="14" s="1"/>
  <c r="G16" i="14" s="1"/>
  <c r="B17" i="14"/>
  <c r="B16" i="125"/>
  <c r="C15" i="125"/>
  <c r="E15" i="125" s="1"/>
  <c r="G15" i="125" s="1"/>
  <c r="B16" i="53"/>
  <c r="C15" i="53"/>
  <c r="E15" i="53" s="1"/>
  <c r="G15" i="53" s="1"/>
  <c r="G15" i="23"/>
  <c r="C16" i="46"/>
  <c r="E16" i="46" s="1"/>
  <c r="G16" i="46" s="1"/>
  <c r="B17" i="46"/>
  <c r="C16" i="49"/>
  <c r="E16" i="49" s="1"/>
  <c r="G16" i="49" s="1"/>
  <c r="B17" i="49"/>
  <c r="B16" i="112"/>
  <c r="C15" i="112"/>
  <c r="E15" i="112" s="1"/>
  <c r="G15" i="112" s="1"/>
  <c r="B17" i="123"/>
  <c r="C16" i="123"/>
  <c r="E16" i="123" s="1"/>
  <c r="G16" i="123" s="1"/>
  <c r="B16" i="81"/>
  <c r="C15" i="81"/>
  <c r="E15" i="81" s="1"/>
  <c r="G15" i="81" s="1"/>
  <c r="B18" i="43"/>
  <c r="C17" i="43"/>
  <c r="E17" i="43" s="1"/>
  <c r="G17" i="43" s="1"/>
  <c r="B16" i="82"/>
  <c r="C15" i="82"/>
  <c r="E15" i="82" s="1"/>
  <c r="G15" i="82" s="1"/>
  <c r="B16" i="67"/>
  <c r="C15" i="67"/>
  <c r="E15" i="67" s="1"/>
  <c r="G15" i="67" s="1"/>
  <c r="B16" i="85"/>
  <c r="C15" i="85"/>
  <c r="E15" i="85" s="1"/>
  <c r="G15" i="85" s="1"/>
  <c r="C16" i="66"/>
  <c r="E16" i="66" s="1"/>
  <c r="G16" i="66" s="1"/>
  <c r="B17" i="66"/>
  <c r="B17" i="24"/>
  <c r="C16" i="24"/>
  <c r="E16" i="24" s="1"/>
  <c r="G16" i="24" s="1"/>
  <c r="B17" i="16"/>
  <c r="C16" i="16"/>
  <c r="E16" i="16" s="1"/>
  <c r="G16" i="16" s="1"/>
  <c r="B16" i="110"/>
  <c r="C15" i="110"/>
  <c r="E15" i="110" s="1"/>
  <c r="G15" i="110" s="1"/>
  <c r="C15" i="51"/>
  <c r="E15" i="51" s="1"/>
  <c r="G15" i="51" s="1"/>
  <c r="B16" i="51"/>
  <c r="C15" i="76"/>
  <c r="E15" i="76" s="1"/>
  <c r="G15" i="76" s="1"/>
  <c r="B16" i="76"/>
  <c r="E15" i="75"/>
  <c r="G14" i="75"/>
  <c r="B16" i="83"/>
  <c r="C15" i="83"/>
  <c r="E15" i="83" s="1"/>
  <c r="G15" i="83" s="1"/>
  <c r="B16" i="111"/>
  <c r="C15" i="111"/>
  <c r="E15" i="111" s="1"/>
  <c r="G15" i="111" s="1"/>
  <c r="B16" i="65"/>
  <c r="C15" i="65"/>
  <c r="E15" i="65" s="1"/>
  <c r="G15" i="65" s="1"/>
  <c r="C15" i="71"/>
  <c r="E15" i="71" s="1"/>
  <c r="G15" i="71" s="1"/>
  <c r="B16" i="71"/>
  <c r="B20" i="60"/>
  <c r="E15" i="80" l="1"/>
  <c r="G15" i="80" s="1"/>
  <c r="BV18" i="41"/>
  <c r="BU17" i="41"/>
  <c r="BU19" i="41"/>
  <c r="F22" i="48"/>
  <c r="D22" i="48"/>
  <c r="A19" i="31"/>
  <c r="D18" i="31"/>
  <c r="C18" i="31"/>
  <c r="C21" i="41"/>
  <c r="G16" i="44"/>
  <c r="J36" i="125"/>
  <c r="B16" i="73"/>
  <c r="C15" i="73"/>
  <c r="E15" i="73" s="1"/>
  <c r="G15" i="73" s="1"/>
  <c r="B17" i="80"/>
  <c r="C16" i="80"/>
  <c r="B18" i="22"/>
  <c r="C17" i="22"/>
  <c r="E17" i="22" s="1"/>
  <c r="G17" i="22" s="1"/>
  <c r="C16" i="84"/>
  <c r="E16" i="84" s="1"/>
  <c r="G16" i="84" s="1"/>
  <c r="B17" i="84"/>
  <c r="B17" i="95"/>
  <c r="C16" i="95"/>
  <c r="E16" i="95" s="1"/>
  <c r="G16" i="95" s="1"/>
  <c r="C16" i="91"/>
  <c r="E16" i="91" s="1"/>
  <c r="G16" i="91" s="1"/>
  <c r="B17" i="91"/>
  <c r="B17" i="85"/>
  <c r="C16" i="85"/>
  <c r="E16" i="85" s="1"/>
  <c r="G16" i="85" s="1"/>
  <c r="B17" i="109"/>
  <c r="C16" i="109"/>
  <c r="E16" i="109" s="1"/>
  <c r="G16" i="109" s="1"/>
  <c r="C16" i="36"/>
  <c r="E16" i="36" s="1"/>
  <c r="G16" i="36" s="1"/>
  <c r="B17" i="36"/>
  <c r="B17" i="51"/>
  <c r="C16" i="51"/>
  <c r="E16" i="51" s="1"/>
  <c r="G16" i="51" s="1"/>
  <c r="C16" i="25"/>
  <c r="E16" i="25" s="1"/>
  <c r="G16" i="25" s="1"/>
  <c r="B17" i="25"/>
  <c r="B17" i="117"/>
  <c r="C16" i="117"/>
  <c r="E16" i="117" s="1"/>
  <c r="G16" i="117" s="1"/>
  <c r="C16" i="77"/>
  <c r="E16" i="77" s="1"/>
  <c r="G16" i="77" s="1"/>
  <c r="B17" i="77"/>
  <c r="C16" i="124"/>
  <c r="E16" i="124" s="1"/>
  <c r="G16" i="124" s="1"/>
  <c r="B17" i="124"/>
  <c r="C17" i="46"/>
  <c r="E17" i="46" s="1"/>
  <c r="G17" i="46" s="1"/>
  <c r="B18" i="46"/>
  <c r="B17" i="90"/>
  <c r="C16" i="90"/>
  <c r="E16" i="90" s="1"/>
  <c r="G16" i="90" s="1"/>
  <c r="B17" i="21"/>
  <c r="C16" i="21"/>
  <c r="E16" i="21" s="1"/>
  <c r="G16" i="21" s="1"/>
  <c r="C16" i="67"/>
  <c r="E16" i="67" s="1"/>
  <c r="G16" i="67" s="1"/>
  <c r="B17" i="67"/>
  <c r="B18" i="64"/>
  <c r="C17" i="64"/>
  <c r="E17" i="64" s="1"/>
  <c r="G17" i="64" s="1"/>
  <c r="B18" i="44"/>
  <c r="E17" i="44"/>
  <c r="C17" i="44"/>
  <c r="C16" i="3"/>
  <c r="E16" i="3" s="1"/>
  <c r="G16" i="3" s="1"/>
  <c r="B17" i="3"/>
  <c r="B17" i="57"/>
  <c r="C16" i="57"/>
  <c r="E16" i="57" s="1"/>
  <c r="G16" i="57" s="1"/>
  <c r="B17" i="88"/>
  <c r="C16" i="88"/>
  <c r="E16" i="88" s="1"/>
  <c r="G16" i="88" s="1"/>
  <c r="C17" i="8"/>
  <c r="E16" i="8"/>
  <c r="G16" i="8" s="1"/>
  <c r="C16" i="71"/>
  <c r="E16" i="71" s="1"/>
  <c r="G16" i="71" s="1"/>
  <c r="B17" i="71"/>
  <c r="B17" i="82"/>
  <c r="C16" i="82"/>
  <c r="E16" i="82" s="1"/>
  <c r="G16" i="82" s="1"/>
  <c r="B17" i="83"/>
  <c r="C16" i="83"/>
  <c r="E16" i="83" s="1"/>
  <c r="G16" i="83" s="1"/>
  <c r="C17" i="24"/>
  <c r="E17" i="24" s="1"/>
  <c r="G17" i="24" s="1"/>
  <c r="B18" i="24"/>
  <c r="B17" i="53"/>
  <c r="C16" i="53"/>
  <c r="E16" i="53" s="1"/>
  <c r="G16" i="53" s="1"/>
  <c r="B17" i="119"/>
  <c r="C16" i="119"/>
  <c r="E16" i="119" s="1"/>
  <c r="G16" i="119" s="1"/>
  <c r="B17" i="61"/>
  <c r="C16" i="61"/>
  <c r="E16" i="61" s="1"/>
  <c r="G16" i="61" s="1"/>
  <c r="G11" i="92"/>
  <c r="C12" i="92"/>
  <c r="C17" i="19"/>
  <c r="E17" i="19" s="1"/>
  <c r="G17" i="19" s="1"/>
  <c r="B18" i="19"/>
  <c r="B17" i="70"/>
  <c r="C16" i="70"/>
  <c r="E16" i="70" s="1"/>
  <c r="G16" i="70" s="1"/>
  <c r="C17" i="16"/>
  <c r="E17" i="16" s="1"/>
  <c r="G17" i="16" s="1"/>
  <c r="B18" i="16"/>
  <c r="C16" i="65"/>
  <c r="E16" i="65" s="1"/>
  <c r="G16" i="65" s="1"/>
  <c r="B17" i="65"/>
  <c r="C16" i="112"/>
  <c r="E16" i="112" s="1"/>
  <c r="G16" i="112" s="1"/>
  <c r="B17" i="112"/>
  <c r="C16" i="81"/>
  <c r="E16" i="81" s="1"/>
  <c r="G16" i="81" s="1"/>
  <c r="B17" i="81"/>
  <c r="B17" i="125"/>
  <c r="C16" i="125"/>
  <c r="E16" i="125" s="1"/>
  <c r="G16" i="125" s="1"/>
  <c r="C15" i="69"/>
  <c r="E15" i="69" s="1"/>
  <c r="G15" i="69" s="1"/>
  <c r="B16" i="69"/>
  <c r="B18" i="17"/>
  <c r="C17" i="17"/>
  <c r="E17" i="17" s="1"/>
  <c r="G17" i="17" s="1"/>
  <c r="AL19" i="27"/>
  <c r="A20" i="27"/>
  <c r="BQ20" i="27" s="1"/>
  <c r="AJ19" i="27"/>
  <c r="BS19" i="27"/>
  <c r="AE19" i="27"/>
  <c r="AC19" i="27"/>
  <c r="AD19" i="27"/>
  <c r="AQ19" i="27"/>
  <c r="AP19" i="27"/>
  <c r="BW19" i="27"/>
  <c r="AN19" i="27"/>
  <c r="AM19" i="27"/>
  <c r="C18" i="11"/>
  <c r="B17" i="11"/>
  <c r="B18" i="123"/>
  <c r="C17" i="123"/>
  <c r="E17" i="123" s="1"/>
  <c r="G17" i="123" s="1"/>
  <c r="B18" i="14"/>
  <c r="C17" i="14"/>
  <c r="E17" i="14" s="1"/>
  <c r="G17" i="14" s="1"/>
  <c r="G11" i="93"/>
  <c r="C12" i="93"/>
  <c r="C16" i="121"/>
  <c r="E16" i="121" s="1"/>
  <c r="G16" i="121" s="1"/>
  <c r="B17" i="121"/>
  <c r="E16" i="11"/>
  <c r="G16" i="11" s="1"/>
  <c r="C16" i="94"/>
  <c r="E16" i="94" s="1"/>
  <c r="G16" i="94" s="1"/>
  <c r="B17" i="94"/>
  <c r="B18" i="49"/>
  <c r="C17" i="49"/>
  <c r="E17" i="49" s="1"/>
  <c r="G17" i="49" s="1"/>
  <c r="C16" i="107"/>
  <c r="E16" i="107" s="1"/>
  <c r="G16" i="107" s="1"/>
  <c r="B17" i="107"/>
  <c r="E16" i="75"/>
  <c r="G15" i="75"/>
  <c r="B17" i="76"/>
  <c r="C16" i="76"/>
  <c r="E16" i="76" s="1"/>
  <c r="G16" i="76" s="1"/>
  <c r="B17" i="110"/>
  <c r="C16" i="110"/>
  <c r="E16" i="110" s="1"/>
  <c r="G16" i="110" s="1"/>
  <c r="B19" i="43"/>
  <c r="C18" i="43"/>
  <c r="E18" i="43" s="1"/>
  <c r="G18" i="43" s="1"/>
  <c r="G16" i="23"/>
  <c r="C16" i="96"/>
  <c r="E16" i="96" s="1"/>
  <c r="G16" i="96" s="1"/>
  <c r="B17" i="96"/>
  <c r="B18" i="23"/>
  <c r="C17" i="23"/>
  <c r="E17" i="23" s="1"/>
  <c r="B18" i="18"/>
  <c r="C17" i="18"/>
  <c r="E17" i="18" s="1"/>
  <c r="G17" i="18" s="1"/>
  <c r="C16" i="75"/>
  <c r="B17" i="75"/>
  <c r="B18" i="66"/>
  <c r="C17" i="66"/>
  <c r="E17" i="66" s="1"/>
  <c r="G17" i="66" s="1"/>
  <c r="B17" i="111"/>
  <c r="C16" i="111"/>
  <c r="E16" i="111" s="1"/>
  <c r="G16" i="111" s="1"/>
  <c r="B18" i="48"/>
  <c r="C17" i="48"/>
  <c r="E17" i="48" s="1"/>
  <c r="G17" i="48" s="1"/>
  <c r="B18" i="50"/>
  <c r="C17" i="50"/>
  <c r="E17" i="50" s="1"/>
  <c r="G17" i="50" s="1"/>
  <c r="B17" i="104"/>
  <c r="C16" i="104"/>
  <c r="E16" i="104" s="1"/>
  <c r="G16" i="104" s="1"/>
  <c r="C15" i="38"/>
  <c r="E15" i="38" s="1"/>
  <c r="G15" i="38" s="1"/>
  <c r="B16" i="38"/>
  <c r="B21" i="60"/>
  <c r="E16" i="80" l="1"/>
  <c r="G16" i="80" s="1"/>
  <c r="BU20" i="41"/>
  <c r="BV20" i="41" s="1"/>
  <c r="BV19" i="41"/>
  <c r="BW19" i="41"/>
  <c r="A20" i="31"/>
  <c r="D19" i="31"/>
  <c r="C19" i="31"/>
  <c r="F23" i="48"/>
  <c r="D23" i="48"/>
  <c r="C22" i="41"/>
  <c r="K36" i="125"/>
  <c r="K37" i="125" s="1"/>
  <c r="K4" i="125"/>
  <c r="G17" i="44"/>
  <c r="C19" i="11"/>
  <c r="B18" i="11"/>
  <c r="E18" i="11" s="1"/>
  <c r="G18" i="11" s="1"/>
  <c r="B19" i="16"/>
  <c r="C18" i="16"/>
  <c r="E18" i="16" s="1"/>
  <c r="G18" i="16" s="1"/>
  <c r="B18" i="119"/>
  <c r="C17" i="119"/>
  <c r="E17" i="119" s="1"/>
  <c r="G17" i="119" s="1"/>
  <c r="C17" i="109"/>
  <c r="E17" i="109" s="1"/>
  <c r="G17" i="109" s="1"/>
  <c r="B18" i="109"/>
  <c r="C18" i="22"/>
  <c r="E18" i="22" s="1"/>
  <c r="G18" i="22" s="1"/>
  <c r="B19" i="22"/>
  <c r="C17" i="88"/>
  <c r="E17" i="88" s="1"/>
  <c r="G17" i="88" s="1"/>
  <c r="B18" i="88"/>
  <c r="G17" i="23"/>
  <c r="B18" i="94"/>
  <c r="C17" i="94"/>
  <c r="E17" i="94" s="1"/>
  <c r="G17" i="94" s="1"/>
  <c r="B18" i="67"/>
  <c r="C17" i="67"/>
  <c r="E17" i="67" s="1"/>
  <c r="G17" i="67" s="1"/>
  <c r="C17" i="85"/>
  <c r="E17" i="85" s="1"/>
  <c r="G17" i="85" s="1"/>
  <c r="B18" i="85"/>
  <c r="C17" i="104"/>
  <c r="E17" i="104" s="1"/>
  <c r="G17" i="104" s="1"/>
  <c r="B18" i="104"/>
  <c r="B19" i="17"/>
  <c r="C18" i="17"/>
  <c r="E18" i="17" s="1"/>
  <c r="G18" i="17" s="1"/>
  <c r="B18" i="70"/>
  <c r="C17" i="70"/>
  <c r="E17" i="70" s="1"/>
  <c r="G17" i="70" s="1"/>
  <c r="C17" i="53"/>
  <c r="E17" i="53" s="1"/>
  <c r="G17" i="53" s="1"/>
  <c r="B18" i="53"/>
  <c r="B18" i="80"/>
  <c r="C17" i="80"/>
  <c r="C17" i="82"/>
  <c r="E17" i="82" s="1"/>
  <c r="G17" i="82" s="1"/>
  <c r="B18" i="82"/>
  <c r="B18" i="91"/>
  <c r="C17" i="91"/>
  <c r="E17" i="91" s="1"/>
  <c r="G17" i="91" s="1"/>
  <c r="C16" i="69"/>
  <c r="E16" i="69" s="1"/>
  <c r="G16" i="69" s="1"/>
  <c r="B17" i="69"/>
  <c r="B18" i="3"/>
  <c r="C17" i="3"/>
  <c r="E17" i="3" s="1"/>
  <c r="G17" i="3" s="1"/>
  <c r="B19" i="46"/>
  <c r="C18" i="46"/>
  <c r="E18" i="46" s="1"/>
  <c r="G18" i="46" s="1"/>
  <c r="E12" i="92"/>
  <c r="B12" i="92"/>
  <c r="B19" i="24"/>
  <c r="C18" i="24"/>
  <c r="E18" i="24" s="1"/>
  <c r="G18" i="24" s="1"/>
  <c r="E17" i="11"/>
  <c r="G17" i="11" s="1"/>
  <c r="B19" i="64"/>
  <c r="C18" i="64"/>
  <c r="E18" i="64" s="1"/>
  <c r="G18" i="64" s="1"/>
  <c r="B18" i="107"/>
  <c r="C17" i="107"/>
  <c r="E17" i="107" s="1"/>
  <c r="G17" i="107" s="1"/>
  <c r="B19" i="19"/>
  <c r="C18" i="19"/>
  <c r="E18" i="19" s="1"/>
  <c r="G18" i="19" s="1"/>
  <c r="B18" i="71"/>
  <c r="C17" i="71"/>
  <c r="E17" i="71" s="1"/>
  <c r="G17" i="71" s="1"/>
  <c r="B18" i="124"/>
  <c r="C17" i="124"/>
  <c r="E17" i="124" s="1"/>
  <c r="G17" i="124" s="1"/>
  <c r="B18" i="57"/>
  <c r="C17" i="57"/>
  <c r="E17" i="57" s="1"/>
  <c r="G17" i="57" s="1"/>
  <c r="C17" i="21"/>
  <c r="E17" i="21" s="1"/>
  <c r="G17" i="21" s="1"/>
  <c r="B18" i="21"/>
  <c r="B18" i="111"/>
  <c r="C17" i="111"/>
  <c r="E17" i="111" s="1"/>
  <c r="G17" i="111" s="1"/>
  <c r="B19" i="23"/>
  <c r="C18" i="23"/>
  <c r="E18" i="23" s="1"/>
  <c r="B18" i="112"/>
  <c r="C17" i="112"/>
  <c r="E17" i="112" s="1"/>
  <c r="G17" i="112" s="1"/>
  <c r="C18" i="66"/>
  <c r="E18" i="66" s="1"/>
  <c r="G18" i="66" s="1"/>
  <c r="B19" i="66"/>
  <c r="B18" i="77"/>
  <c r="C17" i="77"/>
  <c r="E17" i="77" s="1"/>
  <c r="G17" i="77" s="1"/>
  <c r="B17" i="73"/>
  <c r="C16" i="73"/>
  <c r="E16" i="73" s="1"/>
  <c r="G16" i="73" s="1"/>
  <c r="E12" i="93"/>
  <c r="B12" i="93"/>
  <c r="B18" i="125"/>
  <c r="C17" i="125"/>
  <c r="E17" i="125" s="1"/>
  <c r="G17" i="125" s="1"/>
  <c r="C17" i="65"/>
  <c r="E17" i="65" s="1"/>
  <c r="G17" i="65" s="1"/>
  <c r="B18" i="65"/>
  <c r="B18" i="90"/>
  <c r="C17" i="90"/>
  <c r="E17" i="90" s="1"/>
  <c r="G17" i="90" s="1"/>
  <c r="B18" i="81"/>
  <c r="C17" i="81"/>
  <c r="E17" i="81" s="1"/>
  <c r="G17" i="81" s="1"/>
  <c r="B18" i="83"/>
  <c r="C17" i="83"/>
  <c r="E17" i="83" s="1"/>
  <c r="G17" i="83" s="1"/>
  <c r="C18" i="8"/>
  <c r="E17" i="8"/>
  <c r="G17" i="8" s="1"/>
  <c r="B18" i="75"/>
  <c r="C17" i="75"/>
  <c r="C17" i="110"/>
  <c r="E17" i="110" s="1"/>
  <c r="G17" i="110" s="1"/>
  <c r="B18" i="110"/>
  <c r="C18" i="48"/>
  <c r="E18" i="48" s="1"/>
  <c r="G18" i="48" s="1"/>
  <c r="B19" i="48"/>
  <c r="C17" i="95"/>
  <c r="E17" i="95" s="1"/>
  <c r="G17" i="95" s="1"/>
  <c r="B18" i="95"/>
  <c r="B19" i="50"/>
  <c r="C18" i="50"/>
  <c r="E18" i="50" s="1"/>
  <c r="G18" i="50" s="1"/>
  <c r="B18" i="121"/>
  <c r="C17" i="121"/>
  <c r="E17" i="121" s="1"/>
  <c r="G17" i="121" s="1"/>
  <c r="C18" i="49"/>
  <c r="E18" i="49" s="1"/>
  <c r="G18" i="49" s="1"/>
  <c r="B19" i="49"/>
  <c r="C18" i="14"/>
  <c r="E18" i="14" s="1"/>
  <c r="G18" i="14" s="1"/>
  <c r="B19" i="14"/>
  <c r="C17" i="61"/>
  <c r="E17" i="61" s="1"/>
  <c r="G17" i="61" s="1"/>
  <c r="B18" i="61"/>
  <c r="B18" i="36"/>
  <c r="C17" i="36"/>
  <c r="E17" i="36" s="1"/>
  <c r="G17" i="36" s="1"/>
  <c r="B20" i="43"/>
  <c r="C19" i="43"/>
  <c r="E19" i="43" s="1"/>
  <c r="G19" i="43" s="1"/>
  <c r="C16" i="38"/>
  <c r="E16" i="38" s="1"/>
  <c r="G16" i="38" s="1"/>
  <c r="B17" i="38"/>
  <c r="E17" i="75"/>
  <c r="G16" i="75"/>
  <c r="B19" i="123"/>
  <c r="C18" i="123"/>
  <c r="E18" i="123" s="1"/>
  <c r="G18" i="123" s="1"/>
  <c r="A21" i="27"/>
  <c r="BQ21" i="27" s="1"/>
  <c r="BW20" i="27"/>
  <c r="AQ20" i="27"/>
  <c r="AP20" i="27"/>
  <c r="BS20" i="27"/>
  <c r="AL20" i="27"/>
  <c r="AJ20" i="27"/>
  <c r="AN20" i="27"/>
  <c r="AM20" i="27"/>
  <c r="AD20" i="27"/>
  <c r="AE20" i="27"/>
  <c r="AC20" i="27"/>
  <c r="B18" i="84"/>
  <c r="C17" i="84"/>
  <c r="E17" i="84" s="1"/>
  <c r="G17" i="84" s="1"/>
  <c r="B19" i="18"/>
  <c r="C18" i="18"/>
  <c r="E18" i="18" s="1"/>
  <c r="G18" i="18" s="1"/>
  <c r="C17" i="51"/>
  <c r="E17" i="51" s="1"/>
  <c r="G17" i="51" s="1"/>
  <c r="B18" i="51"/>
  <c r="B18" i="96"/>
  <c r="C17" i="96"/>
  <c r="E17" i="96" s="1"/>
  <c r="G17" i="96" s="1"/>
  <c r="E18" i="44"/>
  <c r="C18" i="44"/>
  <c r="B19" i="44"/>
  <c r="C17" i="117"/>
  <c r="E17" i="117" s="1"/>
  <c r="G17" i="117" s="1"/>
  <c r="B18" i="117"/>
  <c r="B18" i="76"/>
  <c r="C17" i="76"/>
  <c r="E17" i="76" s="1"/>
  <c r="G17" i="76" s="1"/>
  <c r="C17" i="25"/>
  <c r="E17" i="25" s="1"/>
  <c r="G17" i="25" s="1"/>
  <c r="B18" i="25"/>
  <c r="B22" i="60"/>
  <c r="E17" i="80" l="1"/>
  <c r="G17" i="80" s="1"/>
  <c r="BW20" i="41"/>
  <c r="BU21" i="41"/>
  <c r="BW21" i="41" s="1"/>
  <c r="F24" i="48"/>
  <c r="D24" i="48"/>
  <c r="A21" i="31"/>
  <c r="D20" i="31"/>
  <c r="C20" i="31"/>
  <c r="C23" i="41"/>
  <c r="C19" i="19"/>
  <c r="E19" i="19" s="1"/>
  <c r="G19" i="19" s="1"/>
  <c r="B20" i="19"/>
  <c r="C19" i="24"/>
  <c r="E19" i="24" s="1"/>
  <c r="G19" i="24" s="1"/>
  <c r="B20" i="24"/>
  <c r="C18" i="82"/>
  <c r="E18" i="82" s="1"/>
  <c r="G18" i="82" s="1"/>
  <c r="B19" i="82"/>
  <c r="C13" i="92"/>
  <c r="G12" i="92"/>
  <c r="C13" i="93"/>
  <c r="G12" i="93"/>
  <c r="B19" i="57"/>
  <c r="C18" i="57"/>
  <c r="E18" i="57" s="1"/>
  <c r="G18" i="57" s="1"/>
  <c r="C18" i="94"/>
  <c r="E18" i="94" s="1"/>
  <c r="G18" i="94" s="1"/>
  <c r="B19" i="94"/>
  <c r="C18" i="119"/>
  <c r="E18" i="119" s="1"/>
  <c r="G18" i="119" s="1"/>
  <c r="B19" i="119"/>
  <c r="B19" i="25"/>
  <c r="C18" i="25"/>
  <c r="E18" i="25" s="1"/>
  <c r="G18" i="25" s="1"/>
  <c r="B19" i="104"/>
  <c r="C18" i="104"/>
  <c r="E18" i="104" s="1"/>
  <c r="G18" i="104" s="1"/>
  <c r="C18" i="96"/>
  <c r="E18" i="96" s="1"/>
  <c r="G18" i="96" s="1"/>
  <c r="B19" i="96"/>
  <c r="C19" i="48"/>
  <c r="E19" i="48" s="1"/>
  <c r="G19" i="48" s="1"/>
  <c r="B20" i="48"/>
  <c r="C18" i="107"/>
  <c r="E18" i="107" s="1"/>
  <c r="G18" i="107" s="1"/>
  <c r="B19" i="107"/>
  <c r="C18" i="80"/>
  <c r="B19" i="80"/>
  <c r="B20" i="16"/>
  <c r="C19" i="16"/>
  <c r="E19" i="16" s="1"/>
  <c r="G19" i="16" s="1"/>
  <c r="B20" i="44"/>
  <c r="C19" i="44"/>
  <c r="E19" i="44"/>
  <c r="C20" i="43"/>
  <c r="E20" i="43" s="1"/>
  <c r="G20" i="43" s="1"/>
  <c r="B21" i="43"/>
  <c r="B20" i="66"/>
  <c r="C19" i="66"/>
  <c r="E19" i="66" s="1"/>
  <c r="G19" i="66" s="1"/>
  <c r="B19" i="124"/>
  <c r="C18" i="124"/>
  <c r="E18" i="124" s="1"/>
  <c r="G18" i="124" s="1"/>
  <c r="B20" i="46"/>
  <c r="C19" i="46"/>
  <c r="E19" i="46" s="1"/>
  <c r="G19" i="46" s="1"/>
  <c r="C18" i="85"/>
  <c r="E18" i="85" s="1"/>
  <c r="G18" i="85" s="1"/>
  <c r="B19" i="85"/>
  <c r="E18" i="75"/>
  <c r="G17" i="75"/>
  <c r="C18" i="65"/>
  <c r="E18" i="65" s="1"/>
  <c r="G18" i="65" s="1"/>
  <c r="B19" i="65"/>
  <c r="G18" i="23"/>
  <c r="B19" i="11"/>
  <c r="C20" i="11"/>
  <c r="B20" i="17"/>
  <c r="C19" i="17"/>
  <c r="E19" i="17" s="1"/>
  <c r="G19" i="17" s="1"/>
  <c r="C18" i="90"/>
  <c r="E18" i="90" s="1"/>
  <c r="G18" i="90" s="1"/>
  <c r="B19" i="90"/>
  <c r="B19" i="77"/>
  <c r="C18" i="77"/>
  <c r="E18" i="77" s="1"/>
  <c r="G18" i="77" s="1"/>
  <c r="G18" i="44"/>
  <c r="B20" i="49"/>
  <c r="C19" i="49"/>
  <c r="E19" i="49" s="1"/>
  <c r="G19" i="49" s="1"/>
  <c r="B20" i="23"/>
  <c r="C19" i="23"/>
  <c r="E19" i="23" s="1"/>
  <c r="B19" i="3"/>
  <c r="C18" i="3"/>
  <c r="E18" i="3" s="1"/>
  <c r="G18" i="3" s="1"/>
  <c r="B19" i="110"/>
  <c r="C18" i="110"/>
  <c r="E18" i="110" s="1"/>
  <c r="G18" i="110" s="1"/>
  <c r="B19" i="53"/>
  <c r="C18" i="53"/>
  <c r="E18" i="53" s="1"/>
  <c r="G18" i="53" s="1"/>
  <c r="B19" i="112"/>
  <c r="C18" i="112"/>
  <c r="E18" i="112" s="1"/>
  <c r="G18" i="112" s="1"/>
  <c r="C19" i="64"/>
  <c r="E19" i="64" s="1"/>
  <c r="G19" i="64" s="1"/>
  <c r="B20" i="64"/>
  <c r="B18" i="69"/>
  <c r="C17" i="69"/>
  <c r="E17" i="69" s="1"/>
  <c r="G17" i="69" s="1"/>
  <c r="B19" i="88"/>
  <c r="C18" i="88"/>
  <c r="E18" i="88" s="1"/>
  <c r="G18" i="88" s="1"/>
  <c r="B19" i="109"/>
  <c r="C18" i="109"/>
  <c r="E18" i="109" s="1"/>
  <c r="G18" i="109" s="1"/>
  <c r="B19" i="81"/>
  <c r="C18" i="81"/>
  <c r="E18" i="81" s="1"/>
  <c r="G18" i="81" s="1"/>
  <c r="B19" i="51"/>
  <c r="C18" i="51"/>
  <c r="E18" i="51" s="1"/>
  <c r="G18" i="51" s="1"/>
  <c r="B19" i="111"/>
  <c r="C18" i="111"/>
  <c r="E18" i="111" s="1"/>
  <c r="G18" i="111" s="1"/>
  <c r="B19" i="121"/>
  <c r="C18" i="121"/>
  <c r="E18" i="121" s="1"/>
  <c r="G18" i="121" s="1"/>
  <c r="C18" i="95"/>
  <c r="E18" i="95" s="1"/>
  <c r="G18" i="95" s="1"/>
  <c r="B19" i="95"/>
  <c r="C18" i="125"/>
  <c r="E18" i="125" s="1"/>
  <c r="G18" i="125" s="1"/>
  <c r="B19" i="125"/>
  <c r="B19" i="71"/>
  <c r="C18" i="71"/>
  <c r="E18" i="71" s="1"/>
  <c r="G18" i="71" s="1"/>
  <c r="C18" i="70"/>
  <c r="E18" i="70" s="1"/>
  <c r="G18" i="70" s="1"/>
  <c r="B19" i="70"/>
  <c r="B18" i="73"/>
  <c r="C17" i="73"/>
  <c r="E17" i="73" s="1"/>
  <c r="G17" i="73" s="1"/>
  <c r="B20" i="123"/>
  <c r="C19" i="123"/>
  <c r="E19" i="123" s="1"/>
  <c r="G19" i="123" s="1"/>
  <c r="C19" i="50"/>
  <c r="E19" i="50" s="1"/>
  <c r="G19" i="50" s="1"/>
  <c r="B20" i="50"/>
  <c r="B19" i="84"/>
  <c r="C18" i="84"/>
  <c r="E18" i="84" s="1"/>
  <c r="G18" i="84" s="1"/>
  <c r="B19" i="61"/>
  <c r="C18" i="61"/>
  <c r="E18" i="61" s="1"/>
  <c r="G18" i="61" s="1"/>
  <c r="E18" i="8"/>
  <c r="G18" i="8" s="1"/>
  <c r="C19" i="8"/>
  <c r="B19" i="21"/>
  <c r="C18" i="21"/>
  <c r="E18" i="21" s="1"/>
  <c r="G18" i="21" s="1"/>
  <c r="C18" i="67"/>
  <c r="E18" i="67" s="1"/>
  <c r="G18" i="67" s="1"/>
  <c r="B19" i="67"/>
  <c r="B20" i="22"/>
  <c r="C19" i="22"/>
  <c r="E19" i="22" s="1"/>
  <c r="G19" i="22" s="1"/>
  <c r="BS21" i="27"/>
  <c r="AE21" i="27"/>
  <c r="AP21" i="27"/>
  <c r="A22" i="27"/>
  <c r="BQ22" i="27" s="1"/>
  <c r="BW21" i="27"/>
  <c r="AQ21" i="27"/>
  <c r="AN21" i="27"/>
  <c r="AM21" i="27"/>
  <c r="AL21" i="27"/>
  <c r="AJ21" i="27"/>
  <c r="AD21" i="27"/>
  <c r="AC21" i="27"/>
  <c r="C17" i="38"/>
  <c r="E17" i="38" s="1"/>
  <c r="G17" i="38" s="1"/>
  <c r="B18" i="38"/>
  <c r="B19" i="91"/>
  <c r="C18" i="91"/>
  <c r="E18" i="91" s="1"/>
  <c r="G18" i="91" s="1"/>
  <c r="B19" i="117"/>
  <c r="C18" i="117"/>
  <c r="E18" i="117" s="1"/>
  <c r="G18" i="117" s="1"/>
  <c r="B20" i="14"/>
  <c r="C19" i="14"/>
  <c r="E19" i="14" s="1"/>
  <c r="G19" i="14" s="1"/>
  <c r="C18" i="75"/>
  <c r="B19" i="75"/>
  <c r="C19" i="18"/>
  <c r="E19" i="18" s="1"/>
  <c r="G19" i="18" s="1"/>
  <c r="B20" i="18"/>
  <c r="B19" i="36"/>
  <c r="C18" i="36"/>
  <c r="E18" i="36" s="1"/>
  <c r="G18" i="36" s="1"/>
  <c r="C18" i="76"/>
  <c r="E18" i="76" s="1"/>
  <c r="G18" i="76" s="1"/>
  <c r="B19" i="76"/>
  <c r="C18" i="83"/>
  <c r="E18" i="83" s="1"/>
  <c r="G18" i="83" s="1"/>
  <c r="B19" i="83"/>
  <c r="B23" i="60"/>
  <c r="E18" i="80" l="1"/>
  <c r="G18" i="80" s="1"/>
  <c r="BV21" i="41"/>
  <c r="BU22" i="41"/>
  <c r="BV22" i="41" s="1"/>
  <c r="F25" i="48"/>
  <c r="D25" i="48"/>
  <c r="A22" i="31"/>
  <c r="D21" i="31"/>
  <c r="C21" i="31"/>
  <c r="C24" i="41"/>
  <c r="G19" i="44"/>
  <c r="C19" i="67"/>
  <c r="E19" i="67" s="1"/>
  <c r="G19" i="67" s="1"/>
  <c r="B20" i="67"/>
  <c r="B19" i="69"/>
  <c r="C18" i="69"/>
  <c r="E18" i="69" s="1"/>
  <c r="G18" i="69" s="1"/>
  <c r="B20" i="3"/>
  <c r="C19" i="3"/>
  <c r="E19" i="3" s="1"/>
  <c r="G19" i="3" s="1"/>
  <c r="E19" i="11"/>
  <c r="G19" i="11" s="1"/>
  <c r="C20" i="46"/>
  <c r="E20" i="46" s="1"/>
  <c r="G20" i="46" s="1"/>
  <c r="B21" i="46"/>
  <c r="B21" i="48"/>
  <c r="C20" i="48"/>
  <c r="E20" i="48" s="1"/>
  <c r="G20" i="48" s="1"/>
  <c r="G19" i="23"/>
  <c r="B20" i="96"/>
  <c r="C19" i="96"/>
  <c r="E19" i="96" s="1"/>
  <c r="G19" i="96" s="1"/>
  <c r="C19" i="82"/>
  <c r="E19" i="82" s="1"/>
  <c r="G19" i="82" s="1"/>
  <c r="B20" i="82"/>
  <c r="C19" i="111"/>
  <c r="E19" i="111" s="1"/>
  <c r="G19" i="111" s="1"/>
  <c r="B20" i="111"/>
  <c r="C20" i="64"/>
  <c r="E20" i="64" s="1"/>
  <c r="G20" i="64" s="1"/>
  <c r="B21" i="64"/>
  <c r="B21" i="23"/>
  <c r="C20" i="23"/>
  <c r="C20" i="44"/>
  <c r="B21" i="44"/>
  <c r="E20" i="44"/>
  <c r="B20" i="57"/>
  <c r="C19" i="57"/>
  <c r="E19" i="57" s="1"/>
  <c r="G19" i="57" s="1"/>
  <c r="B19" i="38"/>
  <c r="C18" i="38"/>
  <c r="E18" i="38" s="1"/>
  <c r="G18" i="38" s="1"/>
  <c r="E13" i="93"/>
  <c r="B13" i="93"/>
  <c r="B20" i="83"/>
  <c r="C19" i="83"/>
  <c r="E19" i="83" s="1"/>
  <c r="G19" i="83" s="1"/>
  <c r="B20" i="65"/>
  <c r="C19" i="65"/>
  <c r="E19" i="65" s="1"/>
  <c r="G19" i="65" s="1"/>
  <c r="B20" i="125"/>
  <c r="C19" i="125"/>
  <c r="E19" i="125" s="1"/>
  <c r="G19" i="125" s="1"/>
  <c r="B20" i="95"/>
  <c r="C19" i="95"/>
  <c r="E19" i="95" s="1"/>
  <c r="G19" i="95" s="1"/>
  <c r="C20" i="49"/>
  <c r="E20" i="49" s="1"/>
  <c r="G20" i="49" s="1"/>
  <c r="B21" i="49"/>
  <c r="B20" i="124"/>
  <c r="C19" i="124"/>
  <c r="E19" i="124" s="1"/>
  <c r="G19" i="124" s="1"/>
  <c r="B20" i="104"/>
  <c r="C19" i="104"/>
  <c r="E19" i="104" s="1"/>
  <c r="G19" i="104" s="1"/>
  <c r="B20" i="94"/>
  <c r="C19" i="94"/>
  <c r="E19" i="94" s="1"/>
  <c r="G19" i="94" s="1"/>
  <c r="B21" i="24"/>
  <c r="C20" i="24"/>
  <c r="E20" i="24" s="1"/>
  <c r="G20" i="24" s="1"/>
  <c r="C19" i="84"/>
  <c r="E19" i="84" s="1"/>
  <c r="G19" i="84" s="1"/>
  <c r="B20" i="84"/>
  <c r="C19" i="21"/>
  <c r="E19" i="21" s="1"/>
  <c r="G19" i="21" s="1"/>
  <c r="B20" i="21"/>
  <c r="G18" i="75"/>
  <c r="E19" i="75"/>
  <c r="B21" i="16"/>
  <c r="C20" i="16"/>
  <c r="E20" i="16" s="1"/>
  <c r="G20" i="16" s="1"/>
  <c r="C19" i="51"/>
  <c r="E19" i="51" s="1"/>
  <c r="G19" i="51" s="1"/>
  <c r="B20" i="51"/>
  <c r="E13" i="92"/>
  <c r="B13" i="92"/>
  <c r="C19" i="112"/>
  <c r="E19" i="112" s="1"/>
  <c r="G19" i="112" s="1"/>
  <c r="B20" i="112"/>
  <c r="B20" i="76"/>
  <c r="C19" i="76"/>
  <c r="E19" i="76" s="1"/>
  <c r="G19" i="76" s="1"/>
  <c r="B20" i="117"/>
  <c r="C19" i="117"/>
  <c r="E19" i="117" s="1"/>
  <c r="G19" i="117" s="1"/>
  <c r="C20" i="8"/>
  <c r="E19" i="8"/>
  <c r="G19" i="8" s="1"/>
  <c r="C20" i="123"/>
  <c r="E20" i="123" s="1"/>
  <c r="G20" i="123" s="1"/>
  <c r="B21" i="123"/>
  <c r="C20" i="66"/>
  <c r="E20" i="66" s="1"/>
  <c r="G20" i="66" s="1"/>
  <c r="B21" i="66"/>
  <c r="B20" i="25"/>
  <c r="C19" i="25"/>
  <c r="E19" i="25" s="1"/>
  <c r="G19" i="25" s="1"/>
  <c r="C19" i="81"/>
  <c r="E19" i="81" s="1"/>
  <c r="G19" i="81" s="1"/>
  <c r="B20" i="81"/>
  <c r="C19" i="77"/>
  <c r="E19" i="77" s="1"/>
  <c r="G19" i="77" s="1"/>
  <c r="B20" i="77"/>
  <c r="B20" i="80"/>
  <c r="C19" i="80"/>
  <c r="B21" i="19"/>
  <c r="C20" i="19"/>
  <c r="E20" i="19" s="1"/>
  <c r="G20" i="19" s="1"/>
  <c r="AP22" i="27"/>
  <c r="AM22" i="27"/>
  <c r="AL22" i="27"/>
  <c r="BS22" i="27"/>
  <c r="AQ22" i="27"/>
  <c r="AN22" i="27"/>
  <c r="AJ22" i="27"/>
  <c r="AE22" i="27"/>
  <c r="AD22" i="27"/>
  <c r="A23" i="27"/>
  <c r="BQ23" i="27" s="1"/>
  <c r="BW22" i="27"/>
  <c r="AC22" i="27"/>
  <c r="B21" i="50"/>
  <c r="C20" i="50"/>
  <c r="E20" i="50" s="1"/>
  <c r="G20" i="50" s="1"/>
  <c r="C19" i="53"/>
  <c r="E19" i="53" s="1"/>
  <c r="G19" i="53" s="1"/>
  <c r="B20" i="53"/>
  <c r="C21" i="43"/>
  <c r="E21" i="43" s="1"/>
  <c r="G21" i="43" s="1"/>
  <c r="B22" i="43"/>
  <c r="C19" i="36"/>
  <c r="E19" i="36" s="1"/>
  <c r="G19" i="36" s="1"/>
  <c r="B20" i="36"/>
  <c r="B20" i="70"/>
  <c r="C19" i="70"/>
  <c r="E19" i="70" s="1"/>
  <c r="G19" i="70" s="1"/>
  <c r="B20" i="109"/>
  <c r="C19" i="109"/>
  <c r="E19" i="109" s="1"/>
  <c r="G19" i="109" s="1"/>
  <c r="B20" i="11"/>
  <c r="C21" i="11"/>
  <c r="C19" i="91"/>
  <c r="E19" i="91" s="1"/>
  <c r="G19" i="91" s="1"/>
  <c r="B20" i="91"/>
  <c r="C18" i="73"/>
  <c r="E18" i="73" s="1"/>
  <c r="G18" i="73" s="1"/>
  <c r="B19" i="73"/>
  <c r="B20" i="90"/>
  <c r="C19" i="90"/>
  <c r="E19" i="90" s="1"/>
  <c r="G19" i="90" s="1"/>
  <c r="B20" i="85"/>
  <c r="C19" i="85"/>
  <c r="E19" i="85" s="1"/>
  <c r="G19" i="85" s="1"/>
  <c r="B20" i="119"/>
  <c r="C19" i="119"/>
  <c r="E19" i="119" s="1"/>
  <c r="G19" i="119" s="1"/>
  <c r="B21" i="14"/>
  <c r="C20" i="14"/>
  <c r="E20" i="14" s="1"/>
  <c r="G20" i="14" s="1"/>
  <c r="B20" i="61"/>
  <c r="C19" i="61"/>
  <c r="E19" i="61" s="1"/>
  <c r="G19" i="61" s="1"/>
  <c r="B20" i="107"/>
  <c r="C19" i="107"/>
  <c r="E19" i="107" s="1"/>
  <c r="G19" i="107" s="1"/>
  <c r="B21" i="22"/>
  <c r="C20" i="22"/>
  <c r="E20" i="22" s="1"/>
  <c r="G20" i="22" s="1"/>
  <c r="B20" i="88"/>
  <c r="C19" i="88"/>
  <c r="E19" i="88" s="1"/>
  <c r="G19" i="88" s="1"/>
  <c r="B20" i="71"/>
  <c r="C19" i="71"/>
  <c r="E19" i="71" s="1"/>
  <c r="G19" i="71" s="1"/>
  <c r="C19" i="121"/>
  <c r="E19" i="121" s="1"/>
  <c r="G19" i="121" s="1"/>
  <c r="B20" i="121"/>
  <c r="B20" i="110"/>
  <c r="C19" i="110"/>
  <c r="E19" i="110" s="1"/>
  <c r="G19" i="110" s="1"/>
  <c r="B21" i="18"/>
  <c r="C20" i="18"/>
  <c r="E20" i="18" s="1"/>
  <c r="G20" i="18" s="1"/>
  <c r="C19" i="75"/>
  <c r="B20" i="75"/>
  <c r="B21" i="17"/>
  <c r="C20" i="17"/>
  <c r="E20" i="17" s="1"/>
  <c r="G20" i="17" s="1"/>
  <c r="B24" i="60"/>
  <c r="E19" i="80" l="1"/>
  <c r="G19" i="80" s="1"/>
  <c r="E20" i="23"/>
  <c r="G20" i="23" s="1"/>
  <c r="BW22" i="41"/>
  <c r="BU23" i="41"/>
  <c r="BU24" i="41" s="1"/>
  <c r="F26" i="48"/>
  <c r="D26" i="48"/>
  <c r="A23" i="31"/>
  <c r="D22" i="31"/>
  <c r="C22" i="31"/>
  <c r="G20" i="44"/>
  <c r="AQ23" i="27"/>
  <c r="AM23" i="27"/>
  <c r="AL23" i="27"/>
  <c r="A24" i="27"/>
  <c r="BQ24" i="27" s="1"/>
  <c r="AJ23" i="27"/>
  <c r="BW23" i="27"/>
  <c r="AE23" i="27"/>
  <c r="AD23" i="27"/>
  <c r="BS23" i="27"/>
  <c r="AP23" i="27"/>
  <c r="AN23" i="27"/>
  <c r="AC23" i="27"/>
  <c r="C21" i="123"/>
  <c r="E21" i="123" s="1"/>
  <c r="G21" i="123" s="1"/>
  <c r="B22" i="123"/>
  <c r="B21" i="51"/>
  <c r="C20" i="51"/>
  <c r="E20" i="51" s="1"/>
  <c r="G20" i="51" s="1"/>
  <c r="C20" i="82"/>
  <c r="E20" i="82" s="1"/>
  <c r="G20" i="82" s="1"/>
  <c r="B21" i="82"/>
  <c r="C21" i="18"/>
  <c r="E21" i="18" s="1"/>
  <c r="G21" i="18" s="1"/>
  <c r="B22" i="18"/>
  <c r="B21" i="71"/>
  <c r="C20" i="71"/>
  <c r="E20" i="71" s="1"/>
  <c r="G20" i="71" s="1"/>
  <c r="C20" i="119"/>
  <c r="E20" i="119" s="1"/>
  <c r="G20" i="119" s="1"/>
  <c r="B21" i="119"/>
  <c r="E20" i="11"/>
  <c r="G20" i="11" s="1"/>
  <c r="C20" i="80"/>
  <c r="B21" i="80"/>
  <c r="C20" i="57"/>
  <c r="E20" i="57" s="1"/>
  <c r="G20" i="57" s="1"/>
  <c r="B21" i="57"/>
  <c r="C20" i="88"/>
  <c r="E20" i="88" s="1"/>
  <c r="G20" i="88" s="1"/>
  <c r="B21" i="88"/>
  <c r="C21" i="8"/>
  <c r="E20" i="8"/>
  <c r="G20" i="8" s="1"/>
  <c r="B22" i="24"/>
  <c r="C21" i="24"/>
  <c r="E21" i="24" s="1"/>
  <c r="G21" i="24" s="1"/>
  <c r="C20" i="124"/>
  <c r="E20" i="124" s="1"/>
  <c r="G20" i="124" s="1"/>
  <c r="B21" i="124"/>
  <c r="B21" i="83"/>
  <c r="C20" i="83"/>
  <c r="E20" i="83" s="1"/>
  <c r="G20" i="83" s="1"/>
  <c r="B21" i="96"/>
  <c r="C20" i="96"/>
  <c r="E20" i="96" s="1"/>
  <c r="G20" i="96" s="1"/>
  <c r="C20" i="61"/>
  <c r="E20" i="61" s="1"/>
  <c r="G20" i="61" s="1"/>
  <c r="B21" i="61"/>
  <c r="B22" i="49"/>
  <c r="C21" i="49"/>
  <c r="E21" i="49" s="1"/>
  <c r="G21" i="49" s="1"/>
  <c r="B22" i="44"/>
  <c r="E21" i="44"/>
  <c r="C21" i="44"/>
  <c r="B21" i="3"/>
  <c r="C20" i="3"/>
  <c r="E20" i="3" s="1"/>
  <c r="G20" i="3" s="1"/>
  <c r="C20" i="107"/>
  <c r="E20" i="107" s="1"/>
  <c r="G20" i="107" s="1"/>
  <c r="B21" i="107"/>
  <c r="B21" i="11"/>
  <c r="C22" i="11"/>
  <c r="B21" i="65"/>
  <c r="C20" i="65"/>
  <c r="E20" i="65" s="1"/>
  <c r="G20" i="65" s="1"/>
  <c r="B21" i="85"/>
  <c r="C20" i="85"/>
  <c r="E20" i="85" s="1"/>
  <c r="G20" i="85" s="1"/>
  <c r="G13" i="93"/>
  <c r="C14" i="93"/>
  <c r="B21" i="84"/>
  <c r="C20" i="84"/>
  <c r="E20" i="84" s="1"/>
  <c r="G20" i="84" s="1"/>
  <c r="C20" i="70"/>
  <c r="E20" i="70" s="1"/>
  <c r="G20" i="70" s="1"/>
  <c r="B21" i="70"/>
  <c r="B21" i="77"/>
  <c r="C20" i="77"/>
  <c r="E20" i="77" s="1"/>
  <c r="G20" i="77" s="1"/>
  <c r="B21" i="117"/>
  <c r="C20" i="117"/>
  <c r="E20" i="117" s="1"/>
  <c r="G20" i="117" s="1"/>
  <c r="B22" i="23"/>
  <c r="C21" i="23"/>
  <c r="E21" i="23" s="1"/>
  <c r="B21" i="53"/>
  <c r="C20" i="53"/>
  <c r="E20" i="53" s="1"/>
  <c r="G20" i="53" s="1"/>
  <c r="C20" i="109"/>
  <c r="E20" i="109" s="1"/>
  <c r="G20" i="109" s="1"/>
  <c r="B21" i="109"/>
  <c r="B22" i="22"/>
  <c r="C21" i="22"/>
  <c r="E21" i="22" s="1"/>
  <c r="G21" i="22" s="1"/>
  <c r="B21" i="36"/>
  <c r="C20" i="36"/>
  <c r="E20" i="36" s="1"/>
  <c r="G20" i="36" s="1"/>
  <c r="B22" i="16"/>
  <c r="C21" i="16"/>
  <c r="E21" i="16" s="1"/>
  <c r="G21" i="16" s="1"/>
  <c r="B21" i="81"/>
  <c r="C20" i="81"/>
  <c r="E20" i="81" s="1"/>
  <c r="G20" i="81" s="1"/>
  <c r="B21" i="76"/>
  <c r="C20" i="76"/>
  <c r="E20" i="76" s="1"/>
  <c r="G20" i="76" s="1"/>
  <c r="G19" i="75"/>
  <c r="E20" i="75"/>
  <c r="C20" i="95"/>
  <c r="E20" i="95" s="1"/>
  <c r="G20" i="95" s="1"/>
  <c r="B21" i="95"/>
  <c r="B21" i="110"/>
  <c r="C20" i="110"/>
  <c r="E20" i="110" s="1"/>
  <c r="G20" i="110" s="1"/>
  <c r="B21" i="90"/>
  <c r="C20" i="90"/>
  <c r="E20" i="90" s="1"/>
  <c r="G20" i="90" s="1"/>
  <c r="C21" i="48"/>
  <c r="E21" i="48" s="1"/>
  <c r="G21" i="48" s="1"/>
  <c r="B22" i="48"/>
  <c r="C19" i="69"/>
  <c r="E19" i="69" s="1"/>
  <c r="G19" i="69" s="1"/>
  <c r="B20" i="69"/>
  <c r="G13" i="92"/>
  <c r="C14" i="92"/>
  <c r="C19" i="73"/>
  <c r="E19" i="73" s="1"/>
  <c r="G19" i="73" s="1"/>
  <c r="B20" i="73"/>
  <c r="C21" i="50"/>
  <c r="E21" i="50" s="1"/>
  <c r="G21" i="50" s="1"/>
  <c r="B22" i="50"/>
  <c r="B21" i="111"/>
  <c r="C20" i="111"/>
  <c r="E20" i="111" s="1"/>
  <c r="G20" i="111" s="1"/>
  <c r="B21" i="94"/>
  <c r="C20" i="94"/>
  <c r="E20" i="94" s="1"/>
  <c r="G20" i="94" s="1"/>
  <c r="B22" i="64"/>
  <c r="C21" i="64"/>
  <c r="E21" i="64" s="1"/>
  <c r="G21" i="64" s="1"/>
  <c r="B22" i="19"/>
  <c r="C21" i="19"/>
  <c r="E21" i="19" s="1"/>
  <c r="G21" i="19" s="1"/>
  <c r="B21" i="75"/>
  <c r="C20" i="75"/>
  <c r="B21" i="121"/>
  <c r="C20" i="121"/>
  <c r="E20" i="121" s="1"/>
  <c r="G20" i="121" s="1"/>
  <c r="C21" i="14"/>
  <c r="E21" i="14" s="1"/>
  <c r="G21" i="14" s="1"/>
  <c r="B22" i="14"/>
  <c r="B21" i="25"/>
  <c r="C20" i="25"/>
  <c r="E20" i="25" s="1"/>
  <c r="G20" i="25" s="1"/>
  <c r="B21" i="112"/>
  <c r="C20" i="112"/>
  <c r="E20" i="112" s="1"/>
  <c r="G20" i="112" s="1"/>
  <c r="B21" i="104"/>
  <c r="C20" i="104"/>
  <c r="E20" i="104" s="1"/>
  <c r="G20" i="104" s="1"/>
  <c r="C21" i="17"/>
  <c r="E21" i="17" s="1"/>
  <c r="G21" i="17" s="1"/>
  <c r="B22" i="17"/>
  <c r="B21" i="21"/>
  <c r="C20" i="21"/>
  <c r="E20" i="21" s="1"/>
  <c r="G20" i="21" s="1"/>
  <c r="B21" i="91"/>
  <c r="C20" i="91"/>
  <c r="E20" i="91" s="1"/>
  <c r="G20" i="91" s="1"/>
  <c r="C20" i="67"/>
  <c r="E20" i="67" s="1"/>
  <c r="G20" i="67" s="1"/>
  <c r="B21" i="67"/>
  <c r="B22" i="46"/>
  <c r="C21" i="46"/>
  <c r="E21" i="46" s="1"/>
  <c r="G21" i="46" s="1"/>
  <c r="B22" i="66"/>
  <c r="C21" i="66"/>
  <c r="E21" i="66" s="1"/>
  <c r="G21" i="66" s="1"/>
  <c r="B23" i="43"/>
  <c r="C22" i="43"/>
  <c r="E22" i="43" s="1"/>
  <c r="G22" i="43" s="1"/>
  <c r="B21" i="125"/>
  <c r="C20" i="125"/>
  <c r="E20" i="125" s="1"/>
  <c r="G20" i="125" s="1"/>
  <c r="C19" i="38"/>
  <c r="E19" i="38" s="1"/>
  <c r="G19" i="38" s="1"/>
  <c r="B20" i="38"/>
  <c r="B25" i="60"/>
  <c r="E20" i="80" l="1"/>
  <c r="G20" i="80" s="1"/>
  <c r="BW23" i="41"/>
  <c r="BV23" i="41"/>
  <c r="F27" i="48"/>
  <c r="D27" i="48"/>
  <c r="A24" i="31"/>
  <c r="D23" i="31"/>
  <c r="C23" i="31"/>
  <c r="C21" i="61"/>
  <c r="E21" i="61" s="1"/>
  <c r="G21" i="61" s="1"/>
  <c r="B22" i="61"/>
  <c r="E21" i="8"/>
  <c r="G21" i="8" s="1"/>
  <c r="C22" i="8"/>
  <c r="B22" i="119"/>
  <c r="C21" i="119"/>
  <c r="E21" i="119" s="1"/>
  <c r="G21" i="119" s="1"/>
  <c r="C21" i="85"/>
  <c r="E21" i="85" s="1"/>
  <c r="G21" i="85" s="1"/>
  <c r="B22" i="85"/>
  <c r="B22" i="88"/>
  <c r="C21" i="88"/>
  <c r="E21" i="88" s="1"/>
  <c r="G21" i="88" s="1"/>
  <c r="C21" i="111"/>
  <c r="E21" i="111" s="1"/>
  <c r="G21" i="111" s="1"/>
  <c r="B22" i="111"/>
  <c r="C21" i="107"/>
  <c r="E21" i="107" s="1"/>
  <c r="G21" i="107" s="1"/>
  <c r="B22" i="107"/>
  <c r="G21" i="44"/>
  <c r="B23" i="44"/>
  <c r="E22" i="44"/>
  <c r="C22" i="44"/>
  <c r="B22" i="71"/>
  <c r="C21" i="71"/>
  <c r="E21" i="71" s="1"/>
  <c r="G21" i="71" s="1"/>
  <c r="B23" i="48"/>
  <c r="C22" i="48"/>
  <c r="E22" i="48" s="1"/>
  <c r="G22" i="48" s="1"/>
  <c r="B22" i="109"/>
  <c r="C21" i="109"/>
  <c r="E21" i="109" s="1"/>
  <c r="G21" i="109" s="1"/>
  <c r="B22" i="77"/>
  <c r="C21" i="77"/>
  <c r="E21" i="77" s="1"/>
  <c r="G21" i="77" s="1"/>
  <c r="C21" i="96"/>
  <c r="E21" i="96" s="1"/>
  <c r="G21" i="96" s="1"/>
  <c r="B22" i="96"/>
  <c r="B22" i="95"/>
  <c r="C21" i="95"/>
  <c r="E21" i="95" s="1"/>
  <c r="G21" i="95" s="1"/>
  <c r="B22" i="70"/>
  <c r="C21" i="70"/>
  <c r="E21" i="70" s="1"/>
  <c r="G21" i="70" s="1"/>
  <c r="B23" i="18"/>
  <c r="C22" i="18"/>
  <c r="E22" i="18" s="1"/>
  <c r="G22" i="18" s="1"/>
  <c r="B23" i="64"/>
  <c r="C22" i="64"/>
  <c r="E22" i="64" s="1"/>
  <c r="G22" i="64" s="1"/>
  <c r="C21" i="3"/>
  <c r="E21" i="3" s="1"/>
  <c r="G21" i="3" s="1"/>
  <c r="B22" i="3"/>
  <c r="C21" i="83"/>
  <c r="E21" i="83" s="1"/>
  <c r="G21" i="83" s="1"/>
  <c r="B22" i="83"/>
  <c r="B21" i="69"/>
  <c r="C20" i="69"/>
  <c r="E20" i="69" s="1"/>
  <c r="G20" i="69" s="1"/>
  <c r="B21" i="38"/>
  <c r="C20" i="38"/>
  <c r="E20" i="38" s="1"/>
  <c r="G20" i="38" s="1"/>
  <c r="E21" i="75"/>
  <c r="G20" i="75"/>
  <c r="B22" i="57"/>
  <c r="C21" i="57"/>
  <c r="E21" i="57" s="1"/>
  <c r="G21" i="57" s="1"/>
  <c r="E14" i="92"/>
  <c r="B14" i="92"/>
  <c r="C21" i="112"/>
  <c r="E21" i="112" s="1"/>
  <c r="G21" i="112" s="1"/>
  <c r="B22" i="112"/>
  <c r="B22" i="65"/>
  <c r="C21" i="65"/>
  <c r="E21" i="65" s="1"/>
  <c r="G21" i="65" s="1"/>
  <c r="C22" i="49"/>
  <c r="E22" i="49" s="1"/>
  <c r="G22" i="49" s="1"/>
  <c r="B23" i="49"/>
  <c r="B24" i="43"/>
  <c r="C23" i="43"/>
  <c r="E23" i="43" s="1"/>
  <c r="G23" i="43" s="1"/>
  <c r="C22" i="16"/>
  <c r="E22" i="16" s="1"/>
  <c r="G22" i="16" s="1"/>
  <c r="B23" i="16"/>
  <c r="C21" i="67"/>
  <c r="E21" i="67" s="1"/>
  <c r="G21" i="67" s="1"/>
  <c r="B22" i="67"/>
  <c r="C21" i="75"/>
  <c r="B22" i="75"/>
  <c r="C21" i="90"/>
  <c r="E21" i="90" s="1"/>
  <c r="G21" i="90" s="1"/>
  <c r="B22" i="90"/>
  <c r="B22" i="53"/>
  <c r="C21" i="53"/>
  <c r="E21" i="53" s="1"/>
  <c r="G21" i="53" s="1"/>
  <c r="C23" i="11"/>
  <c r="B22" i="11"/>
  <c r="B22" i="124"/>
  <c r="C21" i="124"/>
  <c r="E21" i="124" s="1"/>
  <c r="G21" i="124" s="1"/>
  <c r="B22" i="82"/>
  <c r="C21" i="82"/>
  <c r="E21" i="82" s="1"/>
  <c r="G21" i="82" s="1"/>
  <c r="AM24" i="27"/>
  <c r="BW24" i="27"/>
  <c r="BS24" i="27"/>
  <c r="AE24" i="27"/>
  <c r="AC24" i="27"/>
  <c r="A25" i="27"/>
  <c r="BQ25" i="27" s="1"/>
  <c r="AQ24" i="27"/>
  <c r="AP24" i="27"/>
  <c r="AN24" i="27"/>
  <c r="AL24" i="27"/>
  <c r="AJ24" i="27"/>
  <c r="AD24" i="27"/>
  <c r="C21" i="51"/>
  <c r="E21" i="51" s="1"/>
  <c r="G21" i="51" s="1"/>
  <c r="B22" i="51"/>
  <c r="C22" i="19"/>
  <c r="E22" i="19" s="1"/>
  <c r="G22" i="19" s="1"/>
  <c r="B23" i="19"/>
  <c r="B22" i="104"/>
  <c r="C21" i="104"/>
  <c r="E21" i="104" s="1"/>
  <c r="G21" i="104" s="1"/>
  <c r="C21" i="125"/>
  <c r="E21" i="125" s="1"/>
  <c r="G21" i="125" s="1"/>
  <c r="B22" i="125"/>
  <c r="C21" i="25"/>
  <c r="E21" i="25" s="1"/>
  <c r="G21" i="25" s="1"/>
  <c r="B22" i="25"/>
  <c r="C21" i="76"/>
  <c r="E21" i="76" s="1"/>
  <c r="G21" i="76" s="1"/>
  <c r="B22" i="76"/>
  <c r="B22" i="84"/>
  <c r="C21" i="84"/>
  <c r="E21" i="84" s="1"/>
  <c r="G21" i="84" s="1"/>
  <c r="E21" i="11"/>
  <c r="G21" i="11" s="1"/>
  <c r="B23" i="123"/>
  <c r="C22" i="123"/>
  <c r="E22" i="123" s="1"/>
  <c r="G22" i="123" s="1"/>
  <c r="B23" i="14"/>
  <c r="C22" i="14"/>
  <c r="E22" i="14" s="1"/>
  <c r="G22" i="14" s="1"/>
  <c r="B22" i="121"/>
  <c r="C21" i="121"/>
  <c r="E21" i="121" s="1"/>
  <c r="G21" i="121" s="1"/>
  <c r="B23" i="50"/>
  <c r="C22" i="50"/>
  <c r="E22" i="50" s="1"/>
  <c r="G22" i="50" s="1"/>
  <c r="B22" i="36"/>
  <c r="C21" i="36"/>
  <c r="E21" i="36" s="1"/>
  <c r="G21" i="36" s="1"/>
  <c r="G21" i="23"/>
  <c r="B14" i="93"/>
  <c r="E14" i="93"/>
  <c r="B22" i="117"/>
  <c r="C21" i="117"/>
  <c r="E21" i="117" s="1"/>
  <c r="G21" i="117" s="1"/>
  <c r="B23" i="17"/>
  <c r="C22" i="17"/>
  <c r="E22" i="17" s="1"/>
  <c r="G22" i="17" s="1"/>
  <c r="C22" i="66"/>
  <c r="E22" i="66" s="1"/>
  <c r="G22" i="66" s="1"/>
  <c r="B23" i="66"/>
  <c r="C21" i="81"/>
  <c r="E21" i="81" s="1"/>
  <c r="G21" i="81" s="1"/>
  <c r="B22" i="81"/>
  <c r="B23" i="23"/>
  <c r="C22" i="23"/>
  <c r="E22" i="23" s="1"/>
  <c r="B22" i="80"/>
  <c r="C21" i="80"/>
  <c r="C21" i="21"/>
  <c r="E21" i="21" s="1"/>
  <c r="G21" i="21" s="1"/>
  <c r="B22" i="21"/>
  <c r="C20" i="73"/>
  <c r="E20" i="73" s="1"/>
  <c r="G20" i="73" s="1"/>
  <c r="B21" i="73"/>
  <c r="B22" i="110"/>
  <c r="C21" i="110"/>
  <c r="E21" i="110" s="1"/>
  <c r="G21" i="110" s="1"/>
  <c r="C21" i="91"/>
  <c r="E21" i="91" s="1"/>
  <c r="G21" i="91" s="1"/>
  <c r="B22" i="91"/>
  <c r="C21" i="94"/>
  <c r="E21" i="94" s="1"/>
  <c r="G21" i="94" s="1"/>
  <c r="B22" i="94"/>
  <c r="C22" i="46"/>
  <c r="E22" i="46" s="1"/>
  <c r="G22" i="46" s="1"/>
  <c r="B23" i="46"/>
  <c r="B23" i="22"/>
  <c r="C22" i="22"/>
  <c r="E22" i="22" s="1"/>
  <c r="G22" i="22" s="1"/>
  <c r="C22" i="24"/>
  <c r="E22" i="24" s="1"/>
  <c r="G22" i="24" s="1"/>
  <c r="B23" i="24"/>
  <c r="B26" i="60"/>
  <c r="E21" i="80" l="1"/>
  <c r="G21" i="80" s="1"/>
  <c r="BU27" i="41"/>
  <c r="BV27" i="41" s="1"/>
  <c r="A25" i="31"/>
  <c r="D24" i="31"/>
  <c r="C24" i="31"/>
  <c r="F28" i="48"/>
  <c r="D28" i="48"/>
  <c r="C29" i="41"/>
  <c r="C22" i="57"/>
  <c r="E22" i="57" s="1"/>
  <c r="G22" i="57" s="1"/>
  <c r="B23" i="57"/>
  <c r="B23" i="3"/>
  <c r="C22" i="3"/>
  <c r="E22" i="3" s="1"/>
  <c r="G22" i="3" s="1"/>
  <c r="B23" i="109"/>
  <c r="C22" i="109"/>
  <c r="E22" i="109" s="1"/>
  <c r="G22" i="109" s="1"/>
  <c r="B23" i="125"/>
  <c r="C22" i="125"/>
  <c r="E22" i="125" s="1"/>
  <c r="G22" i="125" s="1"/>
  <c r="B24" i="18"/>
  <c r="C23" i="18"/>
  <c r="E23" i="18" s="1"/>
  <c r="G23" i="18" s="1"/>
  <c r="B23" i="124"/>
  <c r="C22" i="124"/>
  <c r="E22" i="124" s="1"/>
  <c r="G22" i="124" s="1"/>
  <c r="B24" i="49"/>
  <c r="C23" i="49"/>
  <c r="E23" i="49" s="1"/>
  <c r="G23" i="49" s="1"/>
  <c r="E22" i="75"/>
  <c r="G21" i="75"/>
  <c r="C22" i="70"/>
  <c r="E22" i="70" s="1"/>
  <c r="G22" i="70" s="1"/>
  <c r="B23" i="70"/>
  <c r="B23" i="71"/>
  <c r="C22" i="71"/>
  <c r="E22" i="71" s="1"/>
  <c r="G22" i="71" s="1"/>
  <c r="B23" i="119"/>
  <c r="C22" i="119"/>
  <c r="E22" i="119" s="1"/>
  <c r="G22" i="119" s="1"/>
  <c r="C22" i="117"/>
  <c r="E22" i="117" s="1"/>
  <c r="G22" i="117" s="1"/>
  <c r="B23" i="117"/>
  <c r="E22" i="11"/>
  <c r="G22" i="11" s="1"/>
  <c r="C23" i="8"/>
  <c r="E22" i="8"/>
  <c r="G22" i="8" s="1"/>
  <c r="C24" i="11"/>
  <c r="B23" i="11"/>
  <c r="C22" i="65"/>
  <c r="E22" i="65" s="1"/>
  <c r="G22" i="65" s="1"/>
  <c r="B23" i="65"/>
  <c r="C22" i="53"/>
  <c r="E22" i="53" s="1"/>
  <c r="G22" i="53" s="1"/>
  <c r="B23" i="53"/>
  <c r="C22" i="67"/>
  <c r="E22" i="67" s="1"/>
  <c r="G22" i="67" s="1"/>
  <c r="B23" i="67"/>
  <c r="C22" i="95"/>
  <c r="E22" i="95" s="1"/>
  <c r="G22" i="95" s="1"/>
  <c r="B23" i="95"/>
  <c r="B23" i="61"/>
  <c r="C22" i="61"/>
  <c r="E22" i="61" s="1"/>
  <c r="G22" i="61" s="1"/>
  <c r="G22" i="23"/>
  <c r="C22" i="84"/>
  <c r="E22" i="84" s="1"/>
  <c r="G22" i="84" s="1"/>
  <c r="B23" i="84"/>
  <c r="B24" i="19"/>
  <c r="C23" i="19"/>
  <c r="E23" i="19" s="1"/>
  <c r="G23" i="19" s="1"/>
  <c r="B24" i="23"/>
  <c r="C23" i="23"/>
  <c r="E23" i="23" s="1"/>
  <c r="B23" i="121"/>
  <c r="C22" i="121"/>
  <c r="E22" i="121" s="1"/>
  <c r="G22" i="121" s="1"/>
  <c r="B23" i="76"/>
  <c r="C22" i="76"/>
  <c r="E22" i="76" s="1"/>
  <c r="G22" i="76" s="1"/>
  <c r="C21" i="38"/>
  <c r="E21" i="38" s="1"/>
  <c r="G21" i="38" s="1"/>
  <c r="B22" i="38"/>
  <c r="B24" i="64"/>
  <c r="C23" i="64"/>
  <c r="E23" i="64" s="1"/>
  <c r="G23" i="64" s="1"/>
  <c r="G22" i="44"/>
  <c r="B24" i="46"/>
  <c r="C23" i="46"/>
  <c r="E23" i="46" s="1"/>
  <c r="G23" i="46" s="1"/>
  <c r="C15" i="93"/>
  <c r="G14" i="93"/>
  <c r="B23" i="51"/>
  <c r="C22" i="51"/>
  <c r="E22" i="51" s="1"/>
  <c r="G22" i="51" s="1"/>
  <c r="C23" i="48"/>
  <c r="E23" i="48" s="1"/>
  <c r="G23" i="48" s="1"/>
  <c r="B24" i="48"/>
  <c r="E23" i="44"/>
  <c r="C23" i="44"/>
  <c r="B24" i="44"/>
  <c r="C22" i="110"/>
  <c r="E22" i="110" s="1"/>
  <c r="G22" i="110" s="1"/>
  <c r="B23" i="110"/>
  <c r="B23" i="81"/>
  <c r="C22" i="81"/>
  <c r="E22" i="81" s="1"/>
  <c r="G22" i="81" s="1"/>
  <c r="B23" i="90"/>
  <c r="C22" i="90"/>
  <c r="E22" i="90" s="1"/>
  <c r="G22" i="90" s="1"/>
  <c r="B23" i="94"/>
  <c r="C22" i="94"/>
  <c r="E22" i="94" s="1"/>
  <c r="G22" i="94" s="1"/>
  <c r="B23" i="96"/>
  <c r="C22" i="96"/>
  <c r="E22" i="96" s="1"/>
  <c r="G22" i="96" s="1"/>
  <c r="C22" i="88"/>
  <c r="E22" i="88" s="1"/>
  <c r="G22" i="88" s="1"/>
  <c r="B23" i="88"/>
  <c r="C23" i="50"/>
  <c r="E23" i="50" s="1"/>
  <c r="G23" i="50" s="1"/>
  <c r="B24" i="50"/>
  <c r="B23" i="80"/>
  <c r="C22" i="80"/>
  <c r="B24" i="16"/>
  <c r="C23" i="16"/>
  <c r="E23" i="16" s="1"/>
  <c r="G23" i="16" s="1"/>
  <c r="B23" i="112"/>
  <c r="C22" i="112"/>
  <c r="E22" i="112" s="1"/>
  <c r="G22" i="112" s="1"/>
  <c r="B23" i="107"/>
  <c r="C22" i="107"/>
  <c r="E22" i="107" s="1"/>
  <c r="G22" i="107" s="1"/>
  <c r="C22" i="104"/>
  <c r="E22" i="104" s="1"/>
  <c r="G22" i="104" s="1"/>
  <c r="B23" i="104"/>
  <c r="B22" i="73"/>
  <c r="C21" i="73"/>
  <c r="E21" i="73" s="1"/>
  <c r="G21" i="73" s="1"/>
  <c r="B24" i="66"/>
  <c r="C23" i="66"/>
  <c r="E23" i="66" s="1"/>
  <c r="G23" i="66" s="1"/>
  <c r="C22" i="25"/>
  <c r="E22" i="25" s="1"/>
  <c r="G22" i="25" s="1"/>
  <c r="B23" i="25"/>
  <c r="C22" i="36"/>
  <c r="E22" i="36" s="1"/>
  <c r="G22" i="36" s="1"/>
  <c r="B23" i="36"/>
  <c r="C22" i="85"/>
  <c r="E22" i="85" s="1"/>
  <c r="G22" i="85" s="1"/>
  <c r="B23" i="85"/>
  <c r="C23" i="22"/>
  <c r="E23" i="22" s="1"/>
  <c r="G23" i="22" s="1"/>
  <c r="B24" i="22"/>
  <c r="C23" i="14"/>
  <c r="E23" i="14" s="1"/>
  <c r="G23" i="14" s="1"/>
  <c r="B24" i="14"/>
  <c r="B23" i="21"/>
  <c r="C22" i="21"/>
  <c r="E22" i="21" s="1"/>
  <c r="G22" i="21" s="1"/>
  <c r="B24" i="17"/>
  <c r="C23" i="17"/>
  <c r="E23" i="17" s="1"/>
  <c r="G23" i="17" s="1"/>
  <c r="BW25" i="27"/>
  <c r="GS26" i="41" s="1"/>
  <c r="BS25" i="27"/>
  <c r="GG26" i="41" s="1"/>
  <c r="AE25" i="27"/>
  <c r="AD25" i="27"/>
  <c r="A26" i="27"/>
  <c r="BQ26" i="27" s="1"/>
  <c r="AQ25" i="27"/>
  <c r="AP25" i="27"/>
  <c r="FY26" i="41"/>
  <c r="AN25" i="27"/>
  <c r="AL25" i="27"/>
  <c r="AJ25" i="27"/>
  <c r="AC25" i="27"/>
  <c r="BQ26" i="41" s="1"/>
  <c r="AM25" i="27"/>
  <c r="C15" i="92"/>
  <c r="G14" i="92"/>
  <c r="B22" i="69"/>
  <c r="C21" i="69"/>
  <c r="E21" i="69" s="1"/>
  <c r="G21" i="69" s="1"/>
  <c r="B24" i="24"/>
  <c r="C23" i="24"/>
  <c r="E23" i="24" s="1"/>
  <c r="G23" i="24" s="1"/>
  <c r="B23" i="91"/>
  <c r="C22" i="91"/>
  <c r="E22" i="91" s="1"/>
  <c r="G22" i="91" s="1"/>
  <c r="B24" i="123"/>
  <c r="C23" i="123"/>
  <c r="E23" i="123" s="1"/>
  <c r="G23" i="123" s="1"/>
  <c r="B23" i="82"/>
  <c r="C22" i="82"/>
  <c r="E22" i="82" s="1"/>
  <c r="G22" i="82" s="1"/>
  <c r="B23" i="75"/>
  <c r="C22" i="75"/>
  <c r="B23" i="111"/>
  <c r="C22" i="111"/>
  <c r="E22" i="111" s="1"/>
  <c r="G22" i="111" s="1"/>
  <c r="B25" i="43"/>
  <c r="C24" i="43"/>
  <c r="E24" i="43" s="1"/>
  <c r="G24" i="43" s="1"/>
  <c r="C22" i="83"/>
  <c r="E22" i="83" s="1"/>
  <c r="G22" i="83" s="1"/>
  <c r="B23" i="83"/>
  <c r="C22" i="77"/>
  <c r="E22" i="77" s="1"/>
  <c r="G22" i="77" s="1"/>
  <c r="B23" i="77"/>
  <c r="B27" i="60"/>
  <c r="E22" i="80" l="1"/>
  <c r="G22" i="80" s="1"/>
  <c r="BW27" i="41"/>
  <c r="BU26" i="41"/>
  <c r="BU28" i="41"/>
  <c r="F29" i="48"/>
  <c r="D29" i="48"/>
  <c r="A26" i="31"/>
  <c r="D25" i="31"/>
  <c r="C25" i="31"/>
  <c r="C30" i="41"/>
  <c r="G23" i="44"/>
  <c r="E23" i="11"/>
  <c r="G23" i="11" s="1"/>
  <c r="B25" i="16"/>
  <c r="C24" i="16"/>
  <c r="E24" i="16" s="1"/>
  <c r="G24" i="16" s="1"/>
  <c r="B24" i="11"/>
  <c r="C25" i="11"/>
  <c r="B24" i="124"/>
  <c r="C23" i="124"/>
  <c r="E23" i="124" s="1"/>
  <c r="G23" i="124" s="1"/>
  <c r="B24" i="36"/>
  <c r="C23" i="36"/>
  <c r="E23" i="36" s="1"/>
  <c r="G23" i="36" s="1"/>
  <c r="E23" i="8"/>
  <c r="G23" i="8" s="1"/>
  <c r="C24" i="8"/>
  <c r="C23" i="53"/>
  <c r="E23" i="53" s="1"/>
  <c r="G23" i="53" s="1"/>
  <c r="B24" i="53"/>
  <c r="B25" i="22"/>
  <c r="C24" i="22"/>
  <c r="E24" i="22" s="1"/>
  <c r="G24" i="22" s="1"/>
  <c r="C22" i="38"/>
  <c r="E22" i="38" s="1"/>
  <c r="G22" i="38" s="1"/>
  <c r="B23" i="38"/>
  <c r="C23" i="75"/>
  <c r="B24" i="75"/>
  <c r="C23" i="25"/>
  <c r="E23" i="25" s="1"/>
  <c r="G23" i="25" s="1"/>
  <c r="B24" i="25"/>
  <c r="B24" i="90"/>
  <c r="C23" i="90"/>
  <c r="E23" i="90" s="1"/>
  <c r="G23" i="90" s="1"/>
  <c r="B24" i="76"/>
  <c r="C23" i="76"/>
  <c r="E23" i="76" s="1"/>
  <c r="G23" i="76" s="1"/>
  <c r="B24" i="70"/>
  <c r="C23" i="70"/>
  <c r="E23" i="70" s="1"/>
  <c r="G23" i="70" s="1"/>
  <c r="B24" i="109"/>
  <c r="C23" i="109"/>
  <c r="E23" i="109" s="1"/>
  <c r="G23" i="109" s="1"/>
  <c r="C23" i="119"/>
  <c r="E23" i="119" s="1"/>
  <c r="G23" i="119" s="1"/>
  <c r="B24" i="119"/>
  <c r="B25" i="17"/>
  <c r="C24" i="17"/>
  <c r="E24" i="17" s="1"/>
  <c r="G24" i="17" s="1"/>
  <c r="C24" i="24"/>
  <c r="E24" i="24" s="1"/>
  <c r="G24" i="24" s="1"/>
  <c r="B25" i="24"/>
  <c r="B24" i="3"/>
  <c r="C23" i="3"/>
  <c r="E23" i="3" s="1"/>
  <c r="G23" i="3" s="1"/>
  <c r="B24" i="71"/>
  <c r="C23" i="71"/>
  <c r="E23" i="71" s="1"/>
  <c r="G23" i="71" s="1"/>
  <c r="B25" i="44"/>
  <c r="E24" i="44"/>
  <c r="C24" i="44"/>
  <c r="B24" i="77"/>
  <c r="C23" i="77"/>
  <c r="E23" i="77" s="1"/>
  <c r="G23" i="77" s="1"/>
  <c r="C23" i="51"/>
  <c r="E23" i="51" s="1"/>
  <c r="G23" i="51" s="1"/>
  <c r="B24" i="51"/>
  <c r="B24" i="121"/>
  <c r="C23" i="121"/>
  <c r="E23" i="121" s="1"/>
  <c r="G23" i="121" s="1"/>
  <c r="C24" i="66"/>
  <c r="E24" i="66" s="1"/>
  <c r="G24" i="66" s="1"/>
  <c r="B25" i="66"/>
  <c r="B24" i="61"/>
  <c r="C23" i="61"/>
  <c r="E23" i="61" s="1"/>
  <c r="G23" i="61" s="1"/>
  <c r="C24" i="18"/>
  <c r="E24" i="18" s="1"/>
  <c r="G24" i="18" s="1"/>
  <c r="B25" i="18"/>
  <c r="B24" i="91"/>
  <c r="C23" i="91"/>
  <c r="E23" i="91" s="1"/>
  <c r="G23" i="91" s="1"/>
  <c r="B24" i="88"/>
  <c r="C23" i="88"/>
  <c r="E23" i="88" s="1"/>
  <c r="G23" i="88" s="1"/>
  <c r="B25" i="48"/>
  <c r="C24" i="48"/>
  <c r="E24" i="48" s="1"/>
  <c r="G24" i="48" s="1"/>
  <c r="B24" i="83"/>
  <c r="C23" i="83"/>
  <c r="E23" i="83" s="1"/>
  <c r="G23" i="83" s="1"/>
  <c r="B24" i="81"/>
  <c r="C23" i="81"/>
  <c r="E23" i="81" s="1"/>
  <c r="G23" i="81" s="1"/>
  <c r="E15" i="93"/>
  <c r="B15" i="93"/>
  <c r="G23" i="23"/>
  <c r="B24" i="57"/>
  <c r="C23" i="57"/>
  <c r="E23" i="57" s="1"/>
  <c r="G23" i="57" s="1"/>
  <c r="B24" i="21"/>
  <c r="C23" i="21"/>
  <c r="E23" i="21" s="1"/>
  <c r="G23" i="21" s="1"/>
  <c r="B25" i="50"/>
  <c r="C24" i="50"/>
  <c r="E24" i="50" s="1"/>
  <c r="G24" i="50" s="1"/>
  <c r="B25" i="23"/>
  <c r="C24" i="23"/>
  <c r="E24" i="23" s="1"/>
  <c r="E23" i="75"/>
  <c r="G22" i="75"/>
  <c r="B24" i="125"/>
  <c r="C23" i="125"/>
  <c r="E23" i="125" s="1"/>
  <c r="G23" i="125" s="1"/>
  <c r="C23" i="82"/>
  <c r="E23" i="82" s="1"/>
  <c r="G23" i="82" s="1"/>
  <c r="B24" i="82"/>
  <c r="BW26" i="27"/>
  <c r="AQ26" i="27"/>
  <c r="AP26" i="27"/>
  <c r="BS26" i="27"/>
  <c r="AN26" i="27"/>
  <c r="AM26" i="27"/>
  <c r="AL26" i="27"/>
  <c r="AJ26" i="27"/>
  <c r="AD26" i="27"/>
  <c r="AE26" i="27"/>
  <c r="A27" i="27"/>
  <c r="BQ27" i="27" s="1"/>
  <c r="AC26" i="27"/>
  <c r="B24" i="110"/>
  <c r="C23" i="110"/>
  <c r="E23" i="110" s="1"/>
  <c r="G23" i="110" s="1"/>
  <c r="C23" i="117"/>
  <c r="E23" i="117" s="1"/>
  <c r="G23" i="117" s="1"/>
  <c r="B24" i="117"/>
  <c r="B25" i="123"/>
  <c r="C24" i="123"/>
  <c r="E24" i="123" s="1"/>
  <c r="G24" i="123" s="1"/>
  <c r="C22" i="69"/>
  <c r="E22" i="69" s="1"/>
  <c r="G22" i="69" s="1"/>
  <c r="B23" i="69"/>
  <c r="C23" i="94"/>
  <c r="E23" i="94" s="1"/>
  <c r="G23" i="94" s="1"/>
  <c r="B24" i="94"/>
  <c r="B25" i="46"/>
  <c r="C24" i="46"/>
  <c r="E24" i="46" s="1"/>
  <c r="G24" i="46" s="1"/>
  <c r="C23" i="65"/>
  <c r="E23" i="65" s="1"/>
  <c r="G23" i="65" s="1"/>
  <c r="B24" i="65"/>
  <c r="C22" i="73"/>
  <c r="E22" i="73" s="1"/>
  <c r="G22" i="73" s="1"/>
  <c r="B23" i="73"/>
  <c r="E15" i="92"/>
  <c r="B15" i="92"/>
  <c r="B25" i="14"/>
  <c r="C24" i="14"/>
  <c r="E24" i="14" s="1"/>
  <c r="G24" i="14" s="1"/>
  <c r="C23" i="95"/>
  <c r="E23" i="95" s="1"/>
  <c r="G23" i="95" s="1"/>
  <c r="B24" i="95"/>
  <c r="C24" i="49"/>
  <c r="E24" i="49" s="1"/>
  <c r="G24" i="49" s="1"/>
  <c r="B25" i="49"/>
  <c r="B24" i="96"/>
  <c r="C23" i="96"/>
  <c r="E23" i="96" s="1"/>
  <c r="G23" i="96" s="1"/>
  <c r="C23" i="85"/>
  <c r="E23" i="85" s="1"/>
  <c r="G23" i="85" s="1"/>
  <c r="B24" i="85"/>
  <c r="C23" i="80"/>
  <c r="B24" i="80"/>
  <c r="B24" i="112"/>
  <c r="C23" i="112"/>
  <c r="E23" i="112" s="1"/>
  <c r="G23" i="112" s="1"/>
  <c r="C24" i="64"/>
  <c r="E24" i="64" s="1"/>
  <c r="G24" i="64" s="1"/>
  <c r="B25" i="64"/>
  <c r="C24" i="19"/>
  <c r="E24" i="19" s="1"/>
  <c r="G24" i="19" s="1"/>
  <c r="B25" i="19"/>
  <c r="B24" i="67"/>
  <c r="C23" i="67"/>
  <c r="E23" i="67" s="1"/>
  <c r="G23" i="67" s="1"/>
  <c r="C23" i="107"/>
  <c r="E23" i="107" s="1"/>
  <c r="G23" i="107" s="1"/>
  <c r="B24" i="107"/>
  <c r="B24" i="111"/>
  <c r="C23" i="111"/>
  <c r="E23" i="111" s="1"/>
  <c r="G23" i="111" s="1"/>
  <c r="C25" i="43"/>
  <c r="E25" i="43" s="1"/>
  <c r="G25" i="43" s="1"/>
  <c r="B26" i="43"/>
  <c r="B24" i="104"/>
  <c r="C23" i="104"/>
  <c r="E23" i="104" s="1"/>
  <c r="G23" i="104" s="1"/>
  <c r="B24" i="84"/>
  <c r="C23" i="84"/>
  <c r="E23" i="84" s="1"/>
  <c r="G23" i="84" s="1"/>
  <c r="B28" i="60"/>
  <c r="E23" i="80" l="1"/>
  <c r="G23" i="80" s="1"/>
  <c r="BU29" i="41"/>
  <c r="BV29" i="41" s="1"/>
  <c r="BV28" i="41"/>
  <c r="BW28" i="41"/>
  <c r="A27" i="31"/>
  <c r="D26" i="31"/>
  <c r="C26" i="31"/>
  <c r="F30" i="48"/>
  <c r="D30" i="48"/>
  <c r="C31" i="41"/>
  <c r="G24" i="44"/>
  <c r="C24" i="76"/>
  <c r="E24" i="76" s="1"/>
  <c r="G24" i="76" s="1"/>
  <c r="B25" i="76"/>
  <c r="B25" i="85"/>
  <c r="C24" i="85"/>
  <c r="E24" i="85" s="1"/>
  <c r="G24" i="85" s="1"/>
  <c r="G15" i="92"/>
  <c r="C16" i="92"/>
  <c r="B26" i="24"/>
  <c r="C25" i="24"/>
  <c r="E25" i="24" s="1"/>
  <c r="G25" i="24" s="1"/>
  <c r="B25" i="124"/>
  <c r="C24" i="124"/>
  <c r="E24" i="124" s="1"/>
  <c r="G24" i="124" s="1"/>
  <c r="B26" i="14"/>
  <c r="C25" i="14"/>
  <c r="E25" i="14" s="1"/>
  <c r="G25" i="14" s="1"/>
  <c r="B25" i="82"/>
  <c r="C24" i="82"/>
  <c r="E24" i="82" s="1"/>
  <c r="G24" i="82" s="1"/>
  <c r="B25" i="11"/>
  <c r="C26" i="11"/>
  <c r="B24" i="69"/>
  <c r="C23" i="69"/>
  <c r="E23" i="69" s="1"/>
  <c r="G23" i="69" s="1"/>
  <c r="B26" i="49"/>
  <c r="C25" i="49"/>
  <c r="E25" i="49" s="1"/>
  <c r="G25" i="49" s="1"/>
  <c r="B26" i="123"/>
  <c r="C25" i="123"/>
  <c r="E25" i="123" s="1"/>
  <c r="G25" i="123" s="1"/>
  <c r="B25" i="57"/>
  <c r="C24" i="57"/>
  <c r="E24" i="57" s="1"/>
  <c r="G24" i="57" s="1"/>
  <c r="B25" i="61"/>
  <c r="C24" i="61"/>
  <c r="E24" i="61" s="1"/>
  <c r="G24" i="61" s="1"/>
  <c r="B25" i="90"/>
  <c r="C24" i="90"/>
  <c r="E24" i="90" s="1"/>
  <c r="G24" i="90" s="1"/>
  <c r="E24" i="11"/>
  <c r="G24" i="11" s="1"/>
  <c r="B25" i="25"/>
  <c r="C24" i="25"/>
  <c r="E24" i="25" s="1"/>
  <c r="G24" i="25" s="1"/>
  <c r="C25" i="64"/>
  <c r="E25" i="64" s="1"/>
  <c r="G25" i="64" s="1"/>
  <c r="B26" i="64"/>
  <c r="C25" i="44"/>
  <c r="B26" i="44"/>
  <c r="E25" i="44"/>
  <c r="C25" i="48"/>
  <c r="E25" i="48" s="1"/>
  <c r="G25" i="48" s="1"/>
  <c r="B26" i="48"/>
  <c r="B25" i="107"/>
  <c r="C24" i="107"/>
  <c r="E24" i="107" s="1"/>
  <c r="G24" i="107" s="1"/>
  <c r="B24" i="73"/>
  <c r="C23" i="73"/>
  <c r="E23" i="73" s="1"/>
  <c r="G23" i="73" s="1"/>
  <c r="G23" i="75"/>
  <c r="E24" i="75"/>
  <c r="C25" i="46"/>
  <c r="E25" i="46" s="1"/>
  <c r="G25" i="46" s="1"/>
  <c r="B26" i="46"/>
  <c r="B25" i="117"/>
  <c r="C24" i="117"/>
  <c r="E24" i="117" s="1"/>
  <c r="G24" i="117" s="1"/>
  <c r="G24" i="23"/>
  <c r="B26" i="66"/>
  <c r="C25" i="66"/>
  <c r="E25" i="66" s="1"/>
  <c r="G25" i="66" s="1"/>
  <c r="B26" i="22"/>
  <c r="C25" i="22"/>
  <c r="E25" i="22" s="1"/>
  <c r="G25" i="22" s="1"/>
  <c r="B26" i="23"/>
  <c r="C25" i="23"/>
  <c r="E25" i="23" s="1"/>
  <c r="C16" i="93"/>
  <c r="G15" i="93"/>
  <c r="B26" i="17"/>
  <c r="C25" i="17"/>
  <c r="E25" i="17" s="1"/>
  <c r="G25" i="17" s="1"/>
  <c r="C24" i="77"/>
  <c r="E24" i="77" s="1"/>
  <c r="G24" i="77" s="1"/>
  <c r="B25" i="77"/>
  <c r="B25" i="88"/>
  <c r="C24" i="88"/>
  <c r="E24" i="88" s="1"/>
  <c r="G24" i="88" s="1"/>
  <c r="B26" i="16"/>
  <c r="C25" i="16"/>
  <c r="E25" i="16" s="1"/>
  <c r="G25" i="16" s="1"/>
  <c r="C24" i="81"/>
  <c r="E24" i="81" s="1"/>
  <c r="G24" i="81" s="1"/>
  <c r="B25" i="81"/>
  <c r="B25" i="119"/>
  <c r="C24" i="119"/>
  <c r="E24" i="119" s="1"/>
  <c r="G24" i="119" s="1"/>
  <c r="B25" i="104"/>
  <c r="C24" i="104"/>
  <c r="E24" i="104" s="1"/>
  <c r="G24" i="104" s="1"/>
  <c r="B26" i="50"/>
  <c r="C25" i="50"/>
  <c r="E25" i="50" s="1"/>
  <c r="G25" i="50" s="1"/>
  <c r="B25" i="53"/>
  <c r="C24" i="53"/>
  <c r="E24" i="53" s="1"/>
  <c r="G24" i="53" s="1"/>
  <c r="B25" i="65"/>
  <c r="C24" i="65"/>
  <c r="E24" i="65" s="1"/>
  <c r="G24" i="65" s="1"/>
  <c r="B25" i="94"/>
  <c r="C24" i="94"/>
  <c r="E24" i="94" s="1"/>
  <c r="G24" i="94" s="1"/>
  <c r="C24" i="91"/>
  <c r="E24" i="91" s="1"/>
  <c r="G24" i="91" s="1"/>
  <c r="B25" i="91"/>
  <c r="B25" i="109"/>
  <c r="C24" i="109"/>
  <c r="E24" i="109" s="1"/>
  <c r="G24" i="109" s="1"/>
  <c r="B25" i="75"/>
  <c r="C24" i="75"/>
  <c r="B27" i="43"/>
  <c r="C26" i="43"/>
  <c r="E26" i="43" s="1"/>
  <c r="G26" i="43" s="1"/>
  <c r="C24" i="67"/>
  <c r="E24" i="67" s="1"/>
  <c r="G24" i="67" s="1"/>
  <c r="B25" i="67"/>
  <c r="B25" i="110"/>
  <c r="C24" i="110"/>
  <c r="E24" i="110" s="1"/>
  <c r="G24" i="110" s="1"/>
  <c r="C24" i="121"/>
  <c r="E24" i="121" s="1"/>
  <c r="G24" i="121" s="1"/>
  <c r="B25" i="121"/>
  <c r="C25" i="8"/>
  <c r="E24" i="8"/>
  <c r="G24" i="8" s="1"/>
  <c r="C23" i="38"/>
  <c r="E23" i="38" s="1"/>
  <c r="G23" i="38" s="1"/>
  <c r="B24" i="38"/>
  <c r="B25" i="80"/>
  <c r="C24" i="80"/>
  <c r="B26" i="18"/>
  <c r="C25" i="18"/>
  <c r="E25" i="18" s="1"/>
  <c r="G25" i="18" s="1"/>
  <c r="B25" i="51"/>
  <c r="C24" i="51"/>
  <c r="E24" i="51" s="1"/>
  <c r="G24" i="51" s="1"/>
  <c r="B25" i="71"/>
  <c r="C24" i="71"/>
  <c r="E24" i="71" s="1"/>
  <c r="G24" i="71" s="1"/>
  <c r="B25" i="84"/>
  <c r="C24" i="84"/>
  <c r="E24" i="84" s="1"/>
  <c r="G24" i="84" s="1"/>
  <c r="B25" i="125"/>
  <c r="C24" i="125"/>
  <c r="E24" i="125" s="1"/>
  <c r="G24" i="125" s="1"/>
  <c r="C24" i="112"/>
  <c r="E24" i="112" s="1"/>
  <c r="G24" i="112" s="1"/>
  <c r="B25" i="112"/>
  <c r="C24" i="95"/>
  <c r="E24" i="95" s="1"/>
  <c r="G24" i="95" s="1"/>
  <c r="B25" i="95"/>
  <c r="C24" i="21"/>
  <c r="E24" i="21" s="1"/>
  <c r="G24" i="21" s="1"/>
  <c r="B25" i="21"/>
  <c r="C24" i="83"/>
  <c r="E24" i="83" s="1"/>
  <c r="G24" i="83" s="1"/>
  <c r="B25" i="83"/>
  <c r="C24" i="70"/>
  <c r="E24" i="70" s="1"/>
  <c r="G24" i="70" s="1"/>
  <c r="B25" i="70"/>
  <c r="C24" i="111"/>
  <c r="E24" i="111" s="1"/>
  <c r="G24" i="111" s="1"/>
  <c r="B25" i="111"/>
  <c r="C24" i="96"/>
  <c r="E24" i="96" s="1"/>
  <c r="G24" i="96" s="1"/>
  <c r="B25" i="96"/>
  <c r="B26" i="19"/>
  <c r="C25" i="19"/>
  <c r="E25" i="19" s="1"/>
  <c r="G25" i="19" s="1"/>
  <c r="BS27" i="27"/>
  <c r="AE27" i="27"/>
  <c r="AP27" i="27"/>
  <c r="A28" i="27"/>
  <c r="BQ28" i="27" s="1"/>
  <c r="AJ27" i="27"/>
  <c r="AM27" i="27"/>
  <c r="AL27" i="27"/>
  <c r="AD27" i="27"/>
  <c r="BW27" i="27"/>
  <c r="AQ27" i="27"/>
  <c r="AN27" i="27"/>
  <c r="AC27" i="27"/>
  <c r="C24" i="3"/>
  <c r="E24" i="3" s="1"/>
  <c r="G24" i="3" s="1"/>
  <c r="B25" i="3"/>
  <c r="B25" i="36"/>
  <c r="C24" i="36"/>
  <c r="E24" i="36" s="1"/>
  <c r="G24" i="36" s="1"/>
  <c r="B29" i="60"/>
  <c r="E24" i="80" l="1"/>
  <c r="G24" i="80" s="1"/>
  <c r="BW29" i="41"/>
  <c r="BU30" i="41"/>
  <c r="BV30" i="41" s="1"/>
  <c r="F31" i="48"/>
  <c r="D31" i="48"/>
  <c r="A28" i="31"/>
  <c r="D27" i="31"/>
  <c r="C27" i="31"/>
  <c r="G25" i="44"/>
  <c r="C32" i="41"/>
  <c r="B26" i="121"/>
  <c r="C25" i="121"/>
  <c r="E25" i="121" s="1"/>
  <c r="G25" i="121" s="1"/>
  <c r="B28" i="43"/>
  <c r="C27" i="43"/>
  <c r="E27" i="43" s="1"/>
  <c r="G27" i="43" s="1"/>
  <c r="C25" i="57"/>
  <c r="E25" i="57" s="1"/>
  <c r="G25" i="57" s="1"/>
  <c r="B26" i="57"/>
  <c r="B26" i="53"/>
  <c r="C25" i="53"/>
  <c r="E25" i="53" s="1"/>
  <c r="G25" i="53" s="1"/>
  <c r="B26" i="119"/>
  <c r="C25" i="119"/>
  <c r="E25" i="119" s="1"/>
  <c r="G25" i="119" s="1"/>
  <c r="C25" i="88"/>
  <c r="E25" i="88" s="1"/>
  <c r="G25" i="88" s="1"/>
  <c r="B26" i="88"/>
  <c r="B26" i="82"/>
  <c r="C25" i="82"/>
  <c r="E25" i="82" s="1"/>
  <c r="G25" i="82" s="1"/>
  <c r="B26" i="81"/>
  <c r="C25" i="81"/>
  <c r="E25" i="81" s="1"/>
  <c r="G25" i="81" s="1"/>
  <c r="C25" i="107"/>
  <c r="E25" i="107" s="1"/>
  <c r="G25" i="107" s="1"/>
  <c r="B26" i="107"/>
  <c r="C26" i="123"/>
  <c r="E26" i="123" s="1"/>
  <c r="G26" i="123" s="1"/>
  <c r="B27" i="123"/>
  <c r="B26" i="117"/>
  <c r="C25" i="117"/>
  <c r="E25" i="117" s="1"/>
  <c r="G25" i="117" s="1"/>
  <c r="B26" i="125"/>
  <c r="C25" i="125"/>
  <c r="E25" i="125" s="1"/>
  <c r="G25" i="125" s="1"/>
  <c r="B26" i="21"/>
  <c r="C25" i="21"/>
  <c r="E25" i="21" s="1"/>
  <c r="G25" i="21" s="1"/>
  <c r="C26" i="66"/>
  <c r="E26" i="66" s="1"/>
  <c r="G26" i="66" s="1"/>
  <c r="B27" i="66"/>
  <c r="B27" i="48"/>
  <c r="C26" i="48"/>
  <c r="E26" i="48" s="1"/>
  <c r="G26" i="48" s="1"/>
  <c r="B26" i="94"/>
  <c r="C25" i="94"/>
  <c r="E25" i="94" s="1"/>
  <c r="G25" i="94" s="1"/>
  <c r="C25" i="77"/>
  <c r="E25" i="77" s="1"/>
  <c r="G25" i="77" s="1"/>
  <c r="B26" i="77"/>
  <c r="C25" i="80"/>
  <c r="B26" i="80"/>
  <c r="B27" i="19"/>
  <c r="C26" i="19"/>
  <c r="E26" i="19" s="1"/>
  <c r="G26" i="19" s="1"/>
  <c r="B27" i="44"/>
  <c r="E26" i="44"/>
  <c r="C26" i="44"/>
  <c r="B26" i="90"/>
  <c r="C25" i="90"/>
  <c r="E25" i="90" s="1"/>
  <c r="G25" i="90" s="1"/>
  <c r="C26" i="14"/>
  <c r="E26" i="14" s="1"/>
  <c r="G26" i="14" s="1"/>
  <c r="B27" i="14"/>
  <c r="B26" i="96"/>
  <c r="C25" i="96"/>
  <c r="E25" i="96" s="1"/>
  <c r="G25" i="96" s="1"/>
  <c r="B26" i="75"/>
  <c r="C25" i="75"/>
  <c r="C25" i="84"/>
  <c r="E25" i="84" s="1"/>
  <c r="G25" i="84" s="1"/>
  <c r="B26" i="84"/>
  <c r="C25" i="110"/>
  <c r="E25" i="110" s="1"/>
  <c r="G25" i="110" s="1"/>
  <c r="B26" i="110"/>
  <c r="C26" i="50"/>
  <c r="E26" i="50" s="1"/>
  <c r="G26" i="50" s="1"/>
  <c r="B27" i="50"/>
  <c r="C26" i="49"/>
  <c r="E26" i="49" s="1"/>
  <c r="G26" i="49" s="1"/>
  <c r="B27" i="49"/>
  <c r="B27" i="16"/>
  <c r="C26" i="16"/>
  <c r="E26" i="16" s="1"/>
  <c r="G26" i="16" s="1"/>
  <c r="C26" i="17"/>
  <c r="E26" i="17" s="1"/>
  <c r="G26" i="17" s="1"/>
  <c r="B27" i="17"/>
  <c r="B27" i="46"/>
  <c r="C26" i="46"/>
  <c r="E26" i="46" s="1"/>
  <c r="G26" i="46" s="1"/>
  <c r="B26" i="95"/>
  <c r="C25" i="95"/>
  <c r="E25" i="95" s="1"/>
  <c r="G25" i="95" s="1"/>
  <c r="B26" i="67"/>
  <c r="C25" i="67"/>
  <c r="E25" i="67" s="1"/>
  <c r="G25" i="67" s="1"/>
  <c r="B26" i="65"/>
  <c r="C25" i="65"/>
  <c r="E25" i="65" s="1"/>
  <c r="G25" i="65" s="1"/>
  <c r="C25" i="124"/>
  <c r="E25" i="124" s="1"/>
  <c r="G25" i="124" s="1"/>
  <c r="B26" i="124"/>
  <c r="B26" i="85"/>
  <c r="C25" i="85"/>
  <c r="E25" i="85" s="1"/>
  <c r="G25" i="85" s="1"/>
  <c r="B26" i="25"/>
  <c r="C25" i="25"/>
  <c r="E25" i="25" s="1"/>
  <c r="G25" i="25" s="1"/>
  <c r="B26" i="3"/>
  <c r="C25" i="3"/>
  <c r="E25" i="3" s="1"/>
  <c r="G25" i="3" s="1"/>
  <c r="AP28" i="27"/>
  <c r="AM28" i="27"/>
  <c r="AL28" i="27"/>
  <c r="AQ28" i="27"/>
  <c r="AN28" i="27"/>
  <c r="BS28" i="27"/>
  <c r="AJ28" i="27"/>
  <c r="AE28" i="27"/>
  <c r="AD28" i="27"/>
  <c r="A29" i="27"/>
  <c r="BQ29" i="27" s="1"/>
  <c r="BW28" i="27"/>
  <c r="AC28" i="27"/>
  <c r="B25" i="38"/>
  <c r="C24" i="38"/>
  <c r="E24" i="38" s="1"/>
  <c r="G24" i="38" s="1"/>
  <c r="E16" i="93"/>
  <c r="B16" i="93"/>
  <c r="E25" i="75"/>
  <c r="G24" i="75"/>
  <c r="C24" i="69"/>
  <c r="E24" i="69" s="1"/>
  <c r="G24" i="69" s="1"/>
  <c r="B25" i="69"/>
  <c r="B26" i="76"/>
  <c r="C25" i="76"/>
  <c r="E25" i="76" s="1"/>
  <c r="G25" i="76" s="1"/>
  <c r="G25" i="23"/>
  <c r="C25" i="61"/>
  <c r="E25" i="61" s="1"/>
  <c r="G25" i="61" s="1"/>
  <c r="B26" i="61"/>
  <c r="B26" i="71"/>
  <c r="C25" i="71"/>
  <c r="E25" i="71" s="1"/>
  <c r="G25" i="71" s="1"/>
  <c r="B27" i="23"/>
  <c r="C26" i="23"/>
  <c r="E26" i="23" s="1"/>
  <c r="B26" i="70"/>
  <c r="C25" i="70"/>
  <c r="E25" i="70" s="1"/>
  <c r="G25" i="70" s="1"/>
  <c r="B26" i="112"/>
  <c r="C25" i="112"/>
  <c r="E25" i="112" s="1"/>
  <c r="G25" i="112" s="1"/>
  <c r="E25" i="8"/>
  <c r="G25" i="8" s="1"/>
  <c r="C26" i="8"/>
  <c r="C25" i="109"/>
  <c r="E25" i="109" s="1"/>
  <c r="G25" i="109" s="1"/>
  <c r="B26" i="109"/>
  <c r="B27" i="64"/>
  <c r="C26" i="64"/>
  <c r="E26" i="64" s="1"/>
  <c r="G26" i="64" s="1"/>
  <c r="B26" i="11"/>
  <c r="C27" i="11"/>
  <c r="B27" i="24"/>
  <c r="C26" i="24"/>
  <c r="E26" i="24" s="1"/>
  <c r="G26" i="24" s="1"/>
  <c r="B26" i="111"/>
  <c r="C25" i="111"/>
  <c r="E25" i="111" s="1"/>
  <c r="G25" i="111" s="1"/>
  <c r="B26" i="91"/>
  <c r="C25" i="91"/>
  <c r="E25" i="91" s="1"/>
  <c r="G25" i="91" s="1"/>
  <c r="B27" i="22"/>
  <c r="C26" i="22"/>
  <c r="E26" i="22" s="1"/>
  <c r="G26" i="22" s="1"/>
  <c r="E25" i="11"/>
  <c r="G25" i="11" s="1"/>
  <c r="C25" i="51"/>
  <c r="E25" i="51" s="1"/>
  <c r="G25" i="51" s="1"/>
  <c r="B26" i="51"/>
  <c r="B26" i="36"/>
  <c r="C25" i="36"/>
  <c r="E25" i="36" s="1"/>
  <c r="G25" i="36" s="1"/>
  <c r="B26" i="83"/>
  <c r="C25" i="83"/>
  <c r="E25" i="83" s="1"/>
  <c r="G25" i="83" s="1"/>
  <c r="C26" i="18"/>
  <c r="E26" i="18" s="1"/>
  <c r="G26" i="18" s="1"/>
  <c r="B27" i="18"/>
  <c r="C25" i="104"/>
  <c r="E25" i="104" s="1"/>
  <c r="G25" i="104" s="1"/>
  <c r="B26" i="104"/>
  <c r="C24" i="73"/>
  <c r="E24" i="73" s="1"/>
  <c r="G24" i="73" s="1"/>
  <c r="B25" i="73"/>
  <c r="E16" i="92"/>
  <c r="B16" i="92"/>
  <c r="B30" i="60"/>
  <c r="E25" i="80" l="1"/>
  <c r="G25" i="80" s="1"/>
  <c r="BW30" i="41"/>
  <c r="BU31" i="41"/>
  <c r="BV31" i="41" s="1"/>
  <c r="A29" i="31"/>
  <c r="D28" i="31"/>
  <c r="C28" i="31"/>
  <c r="F32" i="48"/>
  <c r="D32" i="48"/>
  <c r="C33" i="41"/>
  <c r="G26" i="44"/>
  <c r="B27" i="71"/>
  <c r="C26" i="71"/>
  <c r="E26" i="71" s="1"/>
  <c r="G26" i="71" s="1"/>
  <c r="G25" i="75"/>
  <c r="E26" i="75"/>
  <c r="C27" i="16"/>
  <c r="E27" i="16" s="1"/>
  <c r="G27" i="16" s="1"/>
  <c r="B28" i="16"/>
  <c r="C26" i="90"/>
  <c r="E26" i="90" s="1"/>
  <c r="G26" i="90" s="1"/>
  <c r="B27" i="90"/>
  <c r="B28" i="22"/>
  <c r="C27" i="22"/>
  <c r="E27" i="22" s="1"/>
  <c r="G27" i="22" s="1"/>
  <c r="B27" i="82"/>
  <c r="C26" i="82"/>
  <c r="E26" i="82" s="1"/>
  <c r="G26" i="82" s="1"/>
  <c r="B27" i="36"/>
  <c r="C26" i="36"/>
  <c r="E26" i="36" s="1"/>
  <c r="G26" i="36" s="1"/>
  <c r="C26" i="21"/>
  <c r="E26" i="21" s="1"/>
  <c r="G26" i="21" s="1"/>
  <c r="B27" i="21"/>
  <c r="B27" i="57"/>
  <c r="C26" i="57"/>
  <c r="E26" i="57" s="1"/>
  <c r="G26" i="57" s="1"/>
  <c r="C28" i="11"/>
  <c r="B27" i="11"/>
  <c r="E27" i="11" s="1"/>
  <c r="G27" i="11" s="1"/>
  <c r="G16" i="93"/>
  <c r="C17" i="93"/>
  <c r="E26" i="11"/>
  <c r="G26" i="11" s="1"/>
  <c r="B27" i="124"/>
  <c r="C26" i="124"/>
  <c r="E26" i="124" s="1"/>
  <c r="G26" i="124" s="1"/>
  <c r="C26" i="95"/>
  <c r="E26" i="95" s="1"/>
  <c r="G26" i="95" s="1"/>
  <c r="B27" i="95"/>
  <c r="B28" i="49"/>
  <c r="C27" i="49"/>
  <c r="E27" i="49" s="1"/>
  <c r="G27" i="49" s="1"/>
  <c r="B27" i="77"/>
  <c r="C26" i="77"/>
  <c r="E26" i="77" s="1"/>
  <c r="G26" i="77" s="1"/>
  <c r="C26" i="112"/>
  <c r="E26" i="112" s="1"/>
  <c r="G26" i="112" s="1"/>
  <c r="B27" i="112"/>
  <c r="B27" i="125"/>
  <c r="C26" i="125"/>
  <c r="E26" i="125" s="1"/>
  <c r="G26" i="125" s="1"/>
  <c r="B29" i="43"/>
  <c r="C28" i="43"/>
  <c r="E28" i="43" s="1"/>
  <c r="G28" i="43" s="1"/>
  <c r="B27" i="51"/>
  <c r="C26" i="51"/>
  <c r="E26" i="51" s="1"/>
  <c r="G26" i="51" s="1"/>
  <c r="B28" i="44"/>
  <c r="E27" i="44"/>
  <c r="C27" i="44"/>
  <c r="B27" i="70"/>
  <c r="C26" i="70"/>
  <c r="E26" i="70" s="1"/>
  <c r="G26" i="70" s="1"/>
  <c r="C25" i="38"/>
  <c r="E25" i="38" s="1"/>
  <c r="G25" i="38" s="1"/>
  <c r="B26" i="38"/>
  <c r="C26" i="117"/>
  <c r="E26" i="117" s="1"/>
  <c r="G26" i="117" s="1"/>
  <c r="B27" i="117"/>
  <c r="C26" i="65"/>
  <c r="E26" i="65" s="1"/>
  <c r="G26" i="65" s="1"/>
  <c r="B27" i="65"/>
  <c r="B28" i="50"/>
  <c r="C27" i="50"/>
  <c r="E27" i="50" s="1"/>
  <c r="G27" i="50" s="1"/>
  <c r="B27" i="81"/>
  <c r="C26" i="81"/>
  <c r="E26" i="81" s="1"/>
  <c r="G26" i="81" s="1"/>
  <c r="C27" i="24"/>
  <c r="E27" i="24" s="1"/>
  <c r="G27" i="24" s="1"/>
  <c r="B28" i="24"/>
  <c r="B27" i="94"/>
  <c r="C26" i="94"/>
  <c r="E26" i="94" s="1"/>
  <c r="G26" i="94" s="1"/>
  <c r="C27" i="46"/>
  <c r="E27" i="46" s="1"/>
  <c r="G27" i="46" s="1"/>
  <c r="B28" i="46"/>
  <c r="B27" i="96"/>
  <c r="C26" i="96"/>
  <c r="E26" i="96" s="1"/>
  <c r="G26" i="96" s="1"/>
  <c r="B28" i="123"/>
  <c r="C27" i="123"/>
  <c r="E27" i="123" s="1"/>
  <c r="G27" i="123" s="1"/>
  <c r="G26" i="23"/>
  <c r="B28" i="23"/>
  <c r="C27" i="23"/>
  <c r="E27" i="23" s="1"/>
  <c r="B27" i="76"/>
  <c r="C26" i="76"/>
  <c r="E26" i="76" s="1"/>
  <c r="G26" i="76" s="1"/>
  <c r="B28" i="14"/>
  <c r="C27" i="14"/>
  <c r="E27" i="14" s="1"/>
  <c r="G27" i="14" s="1"/>
  <c r="B27" i="119"/>
  <c r="C26" i="119"/>
  <c r="E26" i="119" s="1"/>
  <c r="G26" i="119" s="1"/>
  <c r="C26" i="121"/>
  <c r="E26" i="121" s="1"/>
  <c r="G26" i="121" s="1"/>
  <c r="B27" i="121"/>
  <c r="B27" i="85"/>
  <c r="C26" i="85"/>
  <c r="E26" i="85" s="1"/>
  <c r="G26" i="85" s="1"/>
  <c r="B27" i="88"/>
  <c r="C26" i="88"/>
  <c r="E26" i="88" s="1"/>
  <c r="G26" i="88" s="1"/>
  <c r="B28" i="18"/>
  <c r="C27" i="18"/>
  <c r="E27" i="18" s="1"/>
  <c r="G27" i="18" s="1"/>
  <c r="B27" i="61"/>
  <c r="C26" i="61"/>
  <c r="E26" i="61" s="1"/>
  <c r="G26" i="61" s="1"/>
  <c r="C26" i="91"/>
  <c r="E26" i="91" s="1"/>
  <c r="G26" i="91" s="1"/>
  <c r="B27" i="91"/>
  <c r="C17" i="92"/>
  <c r="G16" i="92"/>
  <c r="B27" i="83"/>
  <c r="C26" i="83"/>
  <c r="E26" i="83" s="1"/>
  <c r="G26" i="83" s="1"/>
  <c r="B27" i="111"/>
  <c r="C26" i="111"/>
  <c r="E26" i="111" s="1"/>
  <c r="G26" i="111" s="1"/>
  <c r="B27" i="3"/>
  <c r="C26" i="3"/>
  <c r="E26" i="3" s="1"/>
  <c r="G26" i="3" s="1"/>
  <c r="B28" i="17"/>
  <c r="C27" i="17"/>
  <c r="E27" i="17" s="1"/>
  <c r="G27" i="17" s="1"/>
  <c r="B27" i="110"/>
  <c r="C26" i="110"/>
  <c r="E26" i="110" s="1"/>
  <c r="G26" i="110" s="1"/>
  <c r="C27" i="48"/>
  <c r="E27" i="48" s="1"/>
  <c r="G27" i="48" s="1"/>
  <c r="B28" i="48"/>
  <c r="B27" i="109"/>
  <c r="C26" i="109"/>
  <c r="E26" i="109" s="1"/>
  <c r="G26" i="109" s="1"/>
  <c r="B27" i="80"/>
  <c r="C26" i="80"/>
  <c r="B27" i="104"/>
  <c r="C26" i="104"/>
  <c r="E26" i="104" s="1"/>
  <c r="G26" i="104" s="1"/>
  <c r="C26" i="25"/>
  <c r="E26" i="25" s="1"/>
  <c r="G26" i="25" s="1"/>
  <c r="B27" i="25"/>
  <c r="B27" i="84"/>
  <c r="C26" i="84"/>
  <c r="E26" i="84" s="1"/>
  <c r="G26" i="84" s="1"/>
  <c r="C27" i="19"/>
  <c r="E27" i="19" s="1"/>
  <c r="G27" i="19" s="1"/>
  <c r="B28" i="19"/>
  <c r="B28" i="66"/>
  <c r="C27" i="66"/>
  <c r="E27" i="66" s="1"/>
  <c r="G27" i="66" s="1"/>
  <c r="C26" i="107"/>
  <c r="E26" i="107" s="1"/>
  <c r="G26" i="107" s="1"/>
  <c r="B27" i="107"/>
  <c r="C26" i="75"/>
  <c r="B27" i="75"/>
  <c r="B28" i="64"/>
  <c r="C27" i="64"/>
  <c r="E27" i="64" s="1"/>
  <c r="G27" i="64" s="1"/>
  <c r="C25" i="73"/>
  <c r="E25" i="73" s="1"/>
  <c r="G25" i="73" s="1"/>
  <c r="B26" i="73"/>
  <c r="C27" i="8"/>
  <c r="E26" i="8"/>
  <c r="G26" i="8" s="1"/>
  <c r="B26" i="69"/>
  <c r="C25" i="69"/>
  <c r="E25" i="69" s="1"/>
  <c r="G25" i="69" s="1"/>
  <c r="AP29" i="27"/>
  <c r="AL29" i="27"/>
  <c r="BW29" i="27"/>
  <c r="BS29" i="27"/>
  <c r="AC29" i="27"/>
  <c r="AQ29" i="27"/>
  <c r="A30" i="27"/>
  <c r="BQ30" i="27" s="1"/>
  <c r="AN29" i="27"/>
  <c r="AM29" i="27"/>
  <c r="AJ29" i="27"/>
  <c r="AE29" i="27"/>
  <c r="AD29" i="27"/>
  <c r="C26" i="67"/>
  <c r="E26" i="67" s="1"/>
  <c r="G26" i="67" s="1"/>
  <c r="B27" i="67"/>
  <c r="B27" i="53"/>
  <c r="C26" i="53"/>
  <c r="E26" i="53" s="1"/>
  <c r="G26" i="53" s="1"/>
  <c r="B31" i="60"/>
  <c r="E26" i="80" l="1"/>
  <c r="G26" i="80" s="1"/>
  <c r="BW31" i="41"/>
  <c r="BU32" i="41"/>
  <c r="BV32" i="41" s="1"/>
  <c r="A30" i="31"/>
  <c r="D29" i="31"/>
  <c r="C29" i="31"/>
  <c r="F33" i="48"/>
  <c r="D33" i="48"/>
  <c r="B29" i="123"/>
  <c r="C28" i="123"/>
  <c r="E28" i="123" s="1"/>
  <c r="G28" i="123" s="1"/>
  <c r="B28" i="124"/>
  <c r="C27" i="124"/>
  <c r="E27" i="124" s="1"/>
  <c r="G27" i="124" s="1"/>
  <c r="C27" i="83"/>
  <c r="E27" i="83" s="1"/>
  <c r="G27" i="83" s="1"/>
  <c r="B28" i="83"/>
  <c r="C27" i="81"/>
  <c r="E27" i="81" s="1"/>
  <c r="G27" i="81" s="1"/>
  <c r="B28" i="81"/>
  <c r="AN30" i="27"/>
  <c r="AL30" i="27"/>
  <c r="BS30" i="27"/>
  <c r="AE30" i="27"/>
  <c r="AD30" i="27"/>
  <c r="AC30" i="27"/>
  <c r="AQ30" i="27"/>
  <c r="AP30" i="27"/>
  <c r="A31" i="27"/>
  <c r="BQ31" i="27" s="1"/>
  <c r="AM30" i="27"/>
  <c r="BW30" i="27"/>
  <c r="AJ30" i="27"/>
  <c r="B28" i="110"/>
  <c r="C27" i="110"/>
  <c r="E27" i="110" s="1"/>
  <c r="G27" i="110" s="1"/>
  <c r="C27" i="88"/>
  <c r="E27" i="88" s="1"/>
  <c r="G27" i="88" s="1"/>
  <c r="B28" i="88"/>
  <c r="C29" i="11"/>
  <c r="B28" i="11"/>
  <c r="B29" i="16"/>
  <c r="C28" i="16"/>
  <c r="E28" i="16" s="1"/>
  <c r="G28" i="16" s="1"/>
  <c r="B29" i="24"/>
  <c r="C28" i="24"/>
  <c r="E28" i="24" s="1"/>
  <c r="G28" i="24" s="1"/>
  <c r="B17" i="92"/>
  <c r="E17" i="92"/>
  <c r="C27" i="96"/>
  <c r="E27" i="96" s="1"/>
  <c r="G27" i="96" s="1"/>
  <c r="B28" i="96"/>
  <c r="C27" i="117"/>
  <c r="E27" i="117" s="1"/>
  <c r="G27" i="117" s="1"/>
  <c r="B28" i="117"/>
  <c r="C27" i="51"/>
  <c r="E27" i="51" s="1"/>
  <c r="G27" i="51" s="1"/>
  <c r="B28" i="51"/>
  <c r="B28" i="77"/>
  <c r="C27" i="77"/>
  <c r="E27" i="77" s="1"/>
  <c r="G27" i="77" s="1"/>
  <c r="C27" i="53"/>
  <c r="E27" i="53" s="1"/>
  <c r="G27" i="53" s="1"/>
  <c r="B28" i="53"/>
  <c r="B27" i="69"/>
  <c r="C26" i="69"/>
  <c r="E26" i="69" s="1"/>
  <c r="G26" i="69" s="1"/>
  <c r="C28" i="14"/>
  <c r="E28" i="14" s="1"/>
  <c r="G28" i="14" s="1"/>
  <c r="B29" i="14"/>
  <c r="C28" i="46"/>
  <c r="E28" i="46" s="1"/>
  <c r="G28" i="46" s="1"/>
  <c r="B29" i="46"/>
  <c r="C28" i="50"/>
  <c r="E28" i="50" s="1"/>
  <c r="G28" i="50" s="1"/>
  <c r="B29" i="50"/>
  <c r="B30" i="43"/>
  <c r="C29" i="43"/>
  <c r="E29" i="43" s="1"/>
  <c r="G29" i="43" s="1"/>
  <c r="E27" i="75"/>
  <c r="G26" i="75"/>
  <c r="B28" i="107"/>
  <c r="C27" i="107"/>
  <c r="E27" i="107" s="1"/>
  <c r="G27" i="107" s="1"/>
  <c r="B29" i="17"/>
  <c r="C28" i="17"/>
  <c r="E28" i="17" s="1"/>
  <c r="G28" i="17" s="1"/>
  <c r="B28" i="57"/>
  <c r="C27" i="57"/>
  <c r="E27" i="57" s="1"/>
  <c r="G27" i="57" s="1"/>
  <c r="B29" i="18"/>
  <c r="C28" i="18"/>
  <c r="E28" i="18" s="1"/>
  <c r="G28" i="18" s="1"/>
  <c r="B28" i="111"/>
  <c r="C27" i="111"/>
  <c r="E27" i="111" s="1"/>
  <c r="G27" i="111" s="1"/>
  <c r="B27" i="73"/>
  <c r="C26" i="73"/>
  <c r="E26" i="73" s="1"/>
  <c r="G26" i="73" s="1"/>
  <c r="C28" i="66"/>
  <c r="E28" i="66" s="1"/>
  <c r="G28" i="66" s="1"/>
  <c r="B29" i="66"/>
  <c r="B28" i="104"/>
  <c r="C27" i="104"/>
  <c r="E27" i="104" s="1"/>
  <c r="G27" i="104" s="1"/>
  <c r="C27" i="109"/>
  <c r="E27" i="109" s="1"/>
  <c r="G27" i="109" s="1"/>
  <c r="B28" i="109"/>
  <c r="B28" i="91"/>
  <c r="C27" i="91"/>
  <c r="E27" i="91" s="1"/>
  <c r="G27" i="91" s="1"/>
  <c r="C27" i="76"/>
  <c r="E27" i="76" s="1"/>
  <c r="G27" i="76" s="1"/>
  <c r="B28" i="76"/>
  <c r="B28" i="36"/>
  <c r="C27" i="36"/>
  <c r="E27" i="36" s="1"/>
  <c r="G27" i="36" s="1"/>
  <c r="C27" i="3"/>
  <c r="E27" i="3" s="1"/>
  <c r="G27" i="3" s="1"/>
  <c r="B28" i="3"/>
  <c r="G27" i="23"/>
  <c r="C27" i="85"/>
  <c r="E27" i="85" s="1"/>
  <c r="G27" i="85" s="1"/>
  <c r="B28" i="85"/>
  <c r="B29" i="23"/>
  <c r="C28" i="23"/>
  <c r="E28" i="23" s="1"/>
  <c r="B28" i="125"/>
  <c r="C27" i="125"/>
  <c r="E27" i="125" s="1"/>
  <c r="G27" i="125" s="1"/>
  <c r="C28" i="49"/>
  <c r="E28" i="49" s="1"/>
  <c r="G28" i="49" s="1"/>
  <c r="B29" i="49"/>
  <c r="B28" i="82"/>
  <c r="C27" i="82"/>
  <c r="E27" i="82" s="1"/>
  <c r="G27" i="82" s="1"/>
  <c r="C27" i="71"/>
  <c r="E27" i="71" s="1"/>
  <c r="G27" i="71" s="1"/>
  <c r="B28" i="71"/>
  <c r="C26" i="38"/>
  <c r="E26" i="38" s="1"/>
  <c r="G26" i="38" s="1"/>
  <c r="B27" i="38"/>
  <c r="G27" i="44"/>
  <c r="E28" i="44"/>
  <c r="C28" i="44"/>
  <c r="B29" i="44"/>
  <c r="B28" i="67"/>
  <c r="C27" i="67"/>
  <c r="E27" i="67" s="1"/>
  <c r="G27" i="67" s="1"/>
  <c r="B29" i="19"/>
  <c r="C28" i="19"/>
  <c r="E28" i="19" s="1"/>
  <c r="G28" i="19" s="1"/>
  <c r="B29" i="64"/>
  <c r="C28" i="64"/>
  <c r="E28" i="64" s="1"/>
  <c r="G28" i="64" s="1"/>
  <c r="B28" i="61"/>
  <c r="C27" i="61"/>
  <c r="E27" i="61" s="1"/>
  <c r="G27" i="61" s="1"/>
  <c r="C27" i="65"/>
  <c r="E27" i="65" s="1"/>
  <c r="G27" i="65" s="1"/>
  <c r="B28" i="65"/>
  <c r="B28" i="21"/>
  <c r="C27" i="21"/>
  <c r="E27" i="21" s="1"/>
  <c r="G27" i="21" s="1"/>
  <c r="C28" i="8"/>
  <c r="E27" i="8"/>
  <c r="G27" i="8" s="1"/>
  <c r="B28" i="121"/>
  <c r="C27" i="121"/>
  <c r="E27" i="121" s="1"/>
  <c r="G27" i="121" s="1"/>
  <c r="C28" i="22"/>
  <c r="E28" i="22" s="1"/>
  <c r="G28" i="22" s="1"/>
  <c r="B29" i="22"/>
  <c r="B28" i="90"/>
  <c r="C27" i="90"/>
  <c r="E27" i="90" s="1"/>
  <c r="G27" i="90" s="1"/>
  <c r="B28" i="84"/>
  <c r="C27" i="84"/>
  <c r="E27" i="84" s="1"/>
  <c r="G27" i="84" s="1"/>
  <c r="B28" i="80"/>
  <c r="C27" i="80"/>
  <c r="B28" i="95"/>
  <c r="C27" i="95"/>
  <c r="E27" i="95" s="1"/>
  <c r="G27" i="95" s="1"/>
  <c r="C27" i="94"/>
  <c r="E27" i="94" s="1"/>
  <c r="G27" i="94" s="1"/>
  <c r="B28" i="94"/>
  <c r="B28" i="70"/>
  <c r="C27" i="70"/>
  <c r="E27" i="70" s="1"/>
  <c r="G27" i="70" s="1"/>
  <c r="B28" i="75"/>
  <c r="C27" i="75"/>
  <c r="C27" i="25"/>
  <c r="E27" i="25" s="1"/>
  <c r="G27" i="25" s="1"/>
  <c r="B28" i="25"/>
  <c r="B29" i="48"/>
  <c r="C28" i="48"/>
  <c r="E28" i="48" s="1"/>
  <c r="G28" i="48" s="1"/>
  <c r="B28" i="119"/>
  <c r="C27" i="119"/>
  <c r="E27" i="119" s="1"/>
  <c r="G27" i="119" s="1"/>
  <c r="B28" i="112"/>
  <c r="C27" i="112"/>
  <c r="E27" i="112" s="1"/>
  <c r="G27" i="112" s="1"/>
  <c r="E17" i="93"/>
  <c r="B17" i="93"/>
  <c r="B32" i="60"/>
  <c r="E27" i="80" l="1"/>
  <c r="G27" i="80" s="1"/>
  <c r="BW32" i="41"/>
  <c r="F34" i="48"/>
  <c r="D34" i="48"/>
  <c r="A31" i="31"/>
  <c r="D30" i="31"/>
  <c r="C30" i="31"/>
  <c r="G28" i="44"/>
  <c r="B29" i="57"/>
  <c r="C28" i="57"/>
  <c r="E28" i="57" s="1"/>
  <c r="G28" i="57" s="1"/>
  <c r="C29" i="24"/>
  <c r="E29" i="24" s="1"/>
  <c r="G29" i="24" s="1"/>
  <c r="B30" i="24"/>
  <c r="B30" i="66"/>
  <c r="C29" i="66"/>
  <c r="E29" i="66" s="1"/>
  <c r="G29" i="66" s="1"/>
  <c r="B29" i="125"/>
  <c r="C28" i="125"/>
  <c r="E28" i="125" s="1"/>
  <c r="G28" i="125" s="1"/>
  <c r="G28" i="23"/>
  <c r="B29" i="70"/>
  <c r="C28" i="70"/>
  <c r="E28" i="70" s="1"/>
  <c r="G28" i="70" s="1"/>
  <c r="C28" i="67"/>
  <c r="E28" i="67" s="1"/>
  <c r="G28" i="67" s="1"/>
  <c r="B29" i="67"/>
  <c r="B29" i="76"/>
  <c r="C28" i="76"/>
  <c r="E28" i="76" s="1"/>
  <c r="G28" i="76" s="1"/>
  <c r="C30" i="43"/>
  <c r="E30" i="43" s="1"/>
  <c r="G30" i="43" s="1"/>
  <c r="B31" i="43"/>
  <c r="B29" i="77"/>
  <c r="C28" i="77"/>
  <c r="E28" i="77" s="1"/>
  <c r="G28" i="77" s="1"/>
  <c r="B29" i="81"/>
  <c r="C28" i="81"/>
  <c r="E28" i="81" s="1"/>
  <c r="G28" i="81" s="1"/>
  <c r="B30" i="16"/>
  <c r="C29" i="16"/>
  <c r="E29" i="16" s="1"/>
  <c r="G29" i="16" s="1"/>
  <c r="B29" i="112"/>
  <c r="C28" i="112"/>
  <c r="E28" i="112" s="1"/>
  <c r="G28" i="112" s="1"/>
  <c r="BW31" i="27"/>
  <c r="BS31" i="27"/>
  <c r="AE31" i="27"/>
  <c r="AD31" i="27"/>
  <c r="AP31" i="27"/>
  <c r="AQ31" i="27"/>
  <c r="A32" i="27"/>
  <c r="BQ32" i="27" s="1"/>
  <c r="AM31" i="27"/>
  <c r="AL31" i="27"/>
  <c r="AJ31" i="27"/>
  <c r="AN31" i="27"/>
  <c r="AC31" i="27"/>
  <c r="B29" i="83"/>
  <c r="C28" i="83"/>
  <c r="E28" i="83" s="1"/>
  <c r="G28" i="83" s="1"/>
  <c r="B29" i="61"/>
  <c r="C28" i="61"/>
  <c r="E28" i="61" s="1"/>
  <c r="G28" i="61" s="1"/>
  <c r="B28" i="69"/>
  <c r="C27" i="69"/>
  <c r="E27" i="69" s="1"/>
  <c r="G27" i="69" s="1"/>
  <c r="E28" i="8"/>
  <c r="G28" i="8" s="1"/>
  <c r="C29" i="8"/>
  <c r="B29" i="51"/>
  <c r="C28" i="51"/>
  <c r="E28" i="51" s="1"/>
  <c r="G28" i="51" s="1"/>
  <c r="B29" i="11"/>
  <c r="E29" i="11" s="1"/>
  <c r="G29" i="11" s="1"/>
  <c r="C30" i="11"/>
  <c r="B30" i="22"/>
  <c r="C29" i="22"/>
  <c r="E29" i="22" s="1"/>
  <c r="G29" i="22" s="1"/>
  <c r="C28" i="119"/>
  <c r="E28" i="119" s="1"/>
  <c r="G28" i="119" s="1"/>
  <c r="B29" i="119"/>
  <c r="B29" i="94"/>
  <c r="C28" i="94"/>
  <c r="E28" i="94" s="1"/>
  <c r="G28" i="94" s="1"/>
  <c r="B30" i="23"/>
  <c r="C29" i="23"/>
  <c r="E29" i="23" s="1"/>
  <c r="E29" i="44"/>
  <c r="C29" i="44"/>
  <c r="B30" i="44"/>
  <c r="C28" i="82"/>
  <c r="E28" i="82" s="1"/>
  <c r="G28" i="82" s="1"/>
  <c r="B29" i="82"/>
  <c r="B30" i="50"/>
  <c r="C29" i="50"/>
  <c r="E29" i="50" s="1"/>
  <c r="G29" i="50" s="1"/>
  <c r="B29" i="88"/>
  <c r="C28" i="88"/>
  <c r="E28" i="88" s="1"/>
  <c r="G28" i="88" s="1"/>
  <c r="C29" i="19"/>
  <c r="E29" i="19" s="1"/>
  <c r="G29" i="19" s="1"/>
  <c r="B30" i="19"/>
  <c r="B30" i="17"/>
  <c r="C29" i="17"/>
  <c r="E29" i="17" s="1"/>
  <c r="G29" i="17" s="1"/>
  <c r="C27" i="73"/>
  <c r="E27" i="73" s="1"/>
  <c r="G27" i="73" s="1"/>
  <c r="B28" i="73"/>
  <c r="C27" i="38"/>
  <c r="E27" i="38" s="1"/>
  <c r="G27" i="38" s="1"/>
  <c r="B28" i="38"/>
  <c r="B29" i="3"/>
  <c r="C28" i="3"/>
  <c r="E28" i="3" s="1"/>
  <c r="G28" i="3" s="1"/>
  <c r="B29" i="91"/>
  <c r="C28" i="91"/>
  <c r="E28" i="91" s="1"/>
  <c r="G28" i="91" s="1"/>
  <c r="B29" i="117"/>
  <c r="C28" i="117"/>
  <c r="E28" i="117" s="1"/>
  <c r="G28" i="117" s="1"/>
  <c r="B29" i="95"/>
  <c r="C28" i="95"/>
  <c r="E28" i="95" s="1"/>
  <c r="G28" i="95" s="1"/>
  <c r="B29" i="71"/>
  <c r="C28" i="71"/>
  <c r="E28" i="71" s="1"/>
  <c r="G28" i="71" s="1"/>
  <c r="C29" i="64"/>
  <c r="E29" i="64" s="1"/>
  <c r="G29" i="64" s="1"/>
  <c r="B30" i="64"/>
  <c r="B29" i="96"/>
  <c r="C28" i="96"/>
  <c r="E28" i="96" s="1"/>
  <c r="G28" i="96" s="1"/>
  <c r="C28" i="104"/>
  <c r="E28" i="104" s="1"/>
  <c r="G28" i="104" s="1"/>
  <c r="B29" i="104"/>
  <c r="B29" i="25"/>
  <c r="C28" i="25"/>
  <c r="E28" i="25" s="1"/>
  <c r="G28" i="25" s="1"/>
  <c r="B30" i="49"/>
  <c r="C29" i="49"/>
  <c r="E29" i="49" s="1"/>
  <c r="G29" i="49" s="1"/>
  <c r="B29" i="111"/>
  <c r="C28" i="111"/>
  <c r="E28" i="111" s="1"/>
  <c r="G28" i="111" s="1"/>
  <c r="B30" i="46"/>
  <c r="C29" i="46"/>
  <c r="E29" i="46" s="1"/>
  <c r="G29" i="46" s="1"/>
  <c r="B29" i="124"/>
  <c r="C28" i="124"/>
  <c r="E28" i="124" s="1"/>
  <c r="G28" i="124" s="1"/>
  <c r="C28" i="21"/>
  <c r="E28" i="21" s="1"/>
  <c r="G28" i="21" s="1"/>
  <c r="B29" i="21"/>
  <c r="C28" i="75"/>
  <c r="B29" i="75"/>
  <c r="C28" i="84"/>
  <c r="E28" i="84" s="1"/>
  <c r="G28" i="84" s="1"/>
  <c r="B29" i="84"/>
  <c r="B29" i="121"/>
  <c r="C28" i="121"/>
  <c r="E28" i="121" s="1"/>
  <c r="G28" i="121" s="1"/>
  <c r="C28" i="107"/>
  <c r="E28" i="107" s="1"/>
  <c r="G28" i="107" s="1"/>
  <c r="B29" i="107"/>
  <c r="B29" i="53"/>
  <c r="C28" i="53"/>
  <c r="E28" i="53" s="1"/>
  <c r="G28" i="53" s="1"/>
  <c r="C18" i="92"/>
  <c r="G17" i="92"/>
  <c r="C28" i="110"/>
  <c r="E28" i="110" s="1"/>
  <c r="G28" i="110" s="1"/>
  <c r="B29" i="110"/>
  <c r="C28" i="36"/>
  <c r="E28" i="36" s="1"/>
  <c r="G28" i="36" s="1"/>
  <c r="B29" i="36"/>
  <c r="B30" i="48"/>
  <c r="C29" i="48"/>
  <c r="E29" i="48" s="1"/>
  <c r="G29" i="48" s="1"/>
  <c r="B29" i="80"/>
  <c r="C28" i="80"/>
  <c r="C18" i="93"/>
  <c r="G17" i="93"/>
  <c r="C28" i="65"/>
  <c r="E28" i="65" s="1"/>
  <c r="G28" i="65" s="1"/>
  <c r="B29" i="65"/>
  <c r="B30" i="123"/>
  <c r="C29" i="123"/>
  <c r="E29" i="123" s="1"/>
  <c r="G29" i="123" s="1"/>
  <c r="C28" i="85"/>
  <c r="E28" i="85" s="1"/>
  <c r="G28" i="85" s="1"/>
  <c r="B29" i="85"/>
  <c r="B29" i="90"/>
  <c r="C28" i="90"/>
  <c r="E28" i="90" s="1"/>
  <c r="G28" i="90" s="1"/>
  <c r="E28" i="11"/>
  <c r="G28" i="11" s="1"/>
  <c r="B29" i="109"/>
  <c r="C28" i="109"/>
  <c r="E28" i="109" s="1"/>
  <c r="G28" i="109" s="1"/>
  <c r="B30" i="18"/>
  <c r="C29" i="18"/>
  <c r="E29" i="18" s="1"/>
  <c r="G29" i="18" s="1"/>
  <c r="E28" i="75"/>
  <c r="G27" i="75"/>
  <c r="B30" i="14"/>
  <c r="C29" i="14"/>
  <c r="E29" i="14" s="1"/>
  <c r="G29" i="14" s="1"/>
  <c r="B33" i="60"/>
  <c r="E28" i="80" l="1"/>
  <c r="G28" i="80" s="1"/>
  <c r="BU36" i="41"/>
  <c r="BW36" i="41" s="1"/>
  <c r="A32" i="31"/>
  <c r="D31" i="31"/>
  <c r="C31" i="31"/>
  <c r="C38" i="41"/>
  <c r="B30" i="61"/>
  <c r="C29" i="61"/>
  <c r="E29" i="61" s="1"/>
  <c r="G29" i="61" s="1"/>
  <c r="B30" i="3"/>
  <c r="C29" i="3"/>
  <c r="E29" i="3" s="1"/>
  <c r="G29" i="3" s="1"/>
  <c r="B30" i="11"/>
  <c r="C31" i="11"/>
  <c r="AQ32" i="27"/>
  <c r="AM32" i="27"/>
  <c r="FY35" i="41"/>
  <c r="AE32" i="27"/>
  <c r="AD32" i="27"/>
  <c r="AP32" i="27"/>
  <c r="AN32" i="27"/>
  <c r="AJ32" i="27"/>
  <c r="A33" i="27"/>
  <c r="BQ33" i="27" s="1"/>
  <c r="BW32" i="27"/>
  <c r="GS35" i="41" s="1"/>
  <c r="BS32" i="27"/>
  <c r="GG35" i="41" s="1"/>
  <c r="AL32" i="27"/>
  <c r="AC32" i="27"/>
  <c r="BQ35" i="41" s="1"/>
  <c r="B31" i="16"/>
  <c r="C30" i="16"/>
  <c r="E30" i="16" s="1"/>
  <c r="G30" i="16" s="1"/>
  <c r="B30" i="96"/>
  <c r="C29" i="96"/>
  <c r="E29" i="96" s="1"/>
  <c r="G29" i="96" s="1"/>
  <c r="B29" i="38"/>
  <c r="C28" i="38"/>
  <c r="E28" i="38" s="1"/>
  <c r="G28" i="38" s="1"/>
  <c r="C29" i="67"/>
  <c r="E29" i="67" s="1"/>
  <c r="G29" i="67" s="1"/>
  <c r="B30" i="67"/>
  <c r="C30" i="66"/>
  <c r="E30" i="66" s="1"/>
  <c r="G30" i="66" s="1"/>
  <c r="B31" i="66"/>
  <c r="B30" i="83"/>
  <c r="C29" i="83"/>
  <c r="E29" i="83" s="1"/>
  <c r="G29" i="83" s="1"/>
  <c r="C29" i="95"/>
  <c r="E29" i="95" s="1"/>
  <c r="G29" i="95" s="1"/>
  <c r="B30" i="95"/>
  <c r="B31" i="23"/>
  <c r="C30" i="23"/>
  <c r="E30" i="23" s="1"/>
  <c r="B30" i="88"/>
  <c r="C29" i="88"/>
  <c r="E29" i="88" s="1"/>
  <c r="G29" i="88" s="1"/>
  <c r="C29" i="91"/>
  <c r="E29" i="91" s="1"/>
  <c r="G29" i="91" s="1"/>
  <c r="B30" i="91"/>
  <c r="B30" i="71"/>
  <c r="C29" i="71"/>
  <c r="E29" i="71" s="1"/>
  <c r="G29" i="71" s="1"/>
  <c r="C29" i="76"/>
  <c r="E29" i="76" s="1"/>
  <c r="G29" i="76" s="1"/>
  <c r="B30" i="76"/>
  <c r="E18" i="93"/>
  <c r="B18" i="93"/>
  <c r="B30" i="75"/>
  <c r="C29" i="75"/>
  <c r="C30" i="49"/>
  <c r="E30" i="49" s="1"/>
  <c r="G30" i="49" s="1"/>
  <c r="B31" i="49"/>
  <c r="B29" i="73"/>
  <c r="C28" i="73"/>
  <c r="E28" i="73" s="1"/>
  <c r="G28" i="73" s="1"/>
  <c r="B30" i="94"/>
  <c r="C29" i="94"/>
  <c r="E29" i="94" s="1"/>
  <c r="G29" i="94" s="1"/>
  <c r="B31" i="24"/>
  <c r="C30" i="24"/>
  <c r="E30" i="24" s="1"/>
  <c r="G30" i="24" s="1"/>
  <c r="B30" i="110"/>
  <c r="C29" i="110"/>
  <c r="E29" i="110" s="1"/>
  <c r="G29" i="110" s="1"/>
  <c r="C30" i="64"/>
  <c r="E30" i="64" s="1"/>
  <c r="G30" i="64" s="1"/>
  <c r="B31" i="64"/>
  <c r="C29" i="51"/>
  <c r="E29" i="51" s="1"/>
  <c r="G29" i="51" s="1"/>
  <c r="B30" i="51"/>
  <c r="B30" i="81"/>
  <c r="C29" i="81"/>
  <c r="E29" i="81" s="1"/>
  <c r="G29" i="81" s="1"/>
  <c r="B30" i="36"/>
  <c r="C29" i="36"/>
  <c r="E29" i="36" s="1"/>
  <c r="G29" i="36" s="1"/>
  <c r="C29" i="121"/>
  <c r="E29" i="121" s="1"/>
  <c r="G29" i="121" s="1"/>
  <c r="B30" i="121"/>
  <c r="B30" i="84"/>
  <c r="C29" i="84"/>
  <c r="E29" i="84" s="1"/>
  <c r="G29" i="84" s="1"/>
  <c r="B31" i="123"/>
  <c r="C30" i="123"/>
  <c r="E30" i="123" s="1"/>
  <c r="G30" i="123" s="1"/>
  <c r="B30" i="124"/>
  <c r="C29" i="124"/>
  <c r="E29" i="124" s="1"/>
  <c r="G29" i="124" s="1"/>
  <c r="B30" i="25"/>
  <c r="C29" i="25"/>
  <c r="E29" i="25" s="1"/>
  <c r="G29" i="25" s="1"/>
  <c r="C30" i="50"/>
  <c r="E30" i="50" s="1"/>
  <c r="G30" i="50" s="1"/>
  <c r="B31" i="50"/>
  <c r="B30" i="119"/>
  <c r="C29" i="119"/>
  <c r="E29" i="119" s="1"/>
  <c r="G29" i="119" s="1"/>
  <c r="C29" i="70"/>
  <c r="E29" i="70" s="1"/>
  <c r="G29" i="70" s="1"/>
  <c r="B30" i="70"/>
  <c r="B30" i="65"/>
  <c r="C29" i="65"/>
  <c r="E29" i="65" s="1"/>
  <c r="G29" i="65" s="1"/>
  <c r="B30" i="82"/>
  <c r="C29" i="82"/>
  <c r="E29" i="82" s="1"/>
  <c r="G29" i="82" s="1"/>
  <c r="C30" i="8"/>
  <c r="E29" i="8"/>
  <c r="G29" i="8" s="1"/>
  <c r="B31" i="14"/>
  <c r="C30" i="14"/>
  <c r="E30" i="14" s="1"/>
  <c r="G30" i="14" s="1"/>
  <c r="B30" i="53"/>
  <c r="C29" i="53"/>
  <c r="E29" i="53" s="1"/>
  <c r="G29" i="53" s="1"/>
  <c r="B30" i="112"/>
  <c r="C29" i="112"/>
  <c r="E29" i="112" s="1"/>
  <c r="G29" i="112" s="1"/>
  <c r="G28" i="75"/>
  <c r="E29" i="75"/>
  <c r="B30" i="107"/>
  <c r="C29" i="107"/>
  <c r="E29" i="107" s="1"/>
  <c r="G29" i="107" s="1"/>
  <c r="C29" i="117"/>
  <c r="E29" i="117" s="1"/>
  <c r="G29" i="117" s="1"/>
  <c r="B30" i="117"/>
  <c r="C30" i="44"/>
  <c r="B31" i="44"/>
  <c r="E30" i="44"/>
  <c r="C28" i="69"/>
  <c r="E28" i="69" s="1"/>
  <c r="G28" i="69" s="1"/>
  <c r="B29" i="69"/>
  <c r="B30" i="104"/>
  <c r="C29" i="104"/>
  <c r="E29" i="104" s="1"/>
  <c r="G29" i="104" s="1"/>
  <c r="B30" i="85"/>
  <c r="C29" i="85"/>
  <c r="E29" i="85" s="1"/>
  <c r="G29" i="85" s="1"/>
  <c r="C29" i="80"/>
  <c r="B30" i="80"/>
  <c r="B31" i="17"/>
  <c r="C30" i="17"/>
  <c r="E30" i="17" s="1"/>
  <c r="G30" i="17" s="1"/>
  <c r="C29" i="77"/>
  <c r="E29" i="77" s="1"/>
  <c r="G29" i="77" s="1"/>
  <c r="B30" i="77"/>
  <c r="B30" i="57"/>
  <c r="C29" i="57"/>
  <c r="E29" i="57" s="1"/>
  <c r="G29" i="57" s="1"/>
  <c r="C30" i="46"/>
  <c r="E30" i="46" s="1"/>
  <c r="G30" i="46" s="1"/>
  <c r="B31" i="46"/>
  <c r="C30" i="18"/>
  <c r="E30" i="18" s="1"/>
  <c r="G30" i="18" s="1"/>
  <c r="B31" i="18"/>
  <c r="C29" i="90"/>
  <c r="E29" i="90" s="1"/>
  <c r="G29" i="90" s="1"/>
  <c r="B30" i="90"/>
  <c r="G29" i="44"/>
  <c r="B31" i="22"/>
  <c r="C30" i="22"/>
  <c r="E30" i="22" s="1"/>
  <c r="G30" i="22" s="1"/>
  <c r="C31" i="43"/>
  <c r="E31" i="43" s="1"/>
  <c r="G31" i="43" s="1"/>
  <c r="B32" i="43"/>
  <c r="C29" i="125"/>
  <c r="E29" i="125" s="1"/>
  <c r="G29" i="125" s="1"/>
  <c r="B30" i="125"/>
  <c r="B30" i="21"/>
  <c r="C29" i="21"/>
  <c r="E29" i="21" s="1"/>
  <c r="G29" i="21" s="1"/>
  <c r="B30" i="109"/>
  <c r="C29" i="109"/>
  <c r="E29" i="109" s="1"/>
  <c r="G29" i="109" s="1"/>
  <c r="E18" i="92"/>
  <c r="B18" i="92"/>
  <c r="C30" i="48"/>
  <c r="E30" i="48" s="1"/>
  <c r="G30" i="48" s="1"/>
  <c r="B31" i="48"/>
  <c r="C29" i="111"/>
  <c r="E29" i="111" s="1"/>
  <c r="G29" i="111" s="1"/>
  <c r="B30" i="111"/>
  <c r="B31" i="19"/>
  <c r="C30" i="19"/>
  <c r="E30" i="19" s="1"/>
  <c r="G30" i="19" s="1"/>
  <c r="G29" i="23"/>
  <c r="B34" i="60"/>
  <c r="E29" i="80" l="1"/>
  <c r="G29" i="80" s="1"/>
  <c r="BV36" i="41"/>
  <c r="BU35" i="41"/>
  <c r="BU37" i="41"/>
  <c r="D32" i="31"/>
  <c r="C32" i="31"/>
  <c r="G30" i="44"/>
  <c r="C31" i="123"/>
  <c r="E31" i="123" s="1"/>
  <c r="G31" i="123" s="1"/>
  <c r="B32" i="123"/>
  <c r="B31" i="51"/>
  <c r="C30" i="51"/>
  <c r="E30" i="51" s="1"/>
  <c r="G30" i="51" s="1"/>
  <c r="B32" i="24"/>
  <c r="C31" i="24"/>
  <c r="E31" i="24" s="1"/>
  <c r="G31" i="24" s="1"/>
  <c r="C30" i="61"/>
  <c r="E30" i="61" s="1"/>
  <c r="G30" i="61" s="1"/>
  <c r="B31" i="61"/>
  <c r="B31" i="77"/>
  <c r="C30" i="77"/>
  <c r="E30" i="77" s="1"/>
  <c r="G30" i="77" s="1"/>
  <c r="C30" i="88"/>
  <c r="E30" i="88" s="1"/>
  <c r="G30" i="88" s="1"/>
  <c r="B31" i="88"/>
  <c r="B31" i="84"/>
  <c r="C30" i="84"/>
  <c r="E30" i="84" s="1"/>
  <c r="G30" i="84" s="1"/>
  <c r="B32" i="48"/>
  <c r="C31" i="48"/>
  <c r="E31" i="48" s="1"/>
  <c r="G31" i="48" s="1"/>
  <c r="B31" i="75"/>
  <c r="C30" i="75"/>
  <c r="G30" i="23"/>
  <c r="B32" i="66"/>
  <c r="C31" i="66"/>
  <c r="E31" i="66" s="1"/>
  <c r="G31" i="66" s="1"/>
  <c r="B32" i="16"/>
  <c r="C31" i="16"/>
  <c r="E31" i="16" s="1"/>
  <c r="G31" i="16" s="1"/>
  <c r="C30" i="124"/>
  <c r="E30" i="124" s="1"/>
  <c r="G30" i="124" s="1"/>
  <c r="B31" i="124"/>
  <c r="C31" i="17"/>
  <c r="E31" i="17" s="1"/>
  <c r="G31" i="17" s="1"/>
  <c r="B32" i="17"/>
  <c r="B32" i="64"/>
  <c r="C31" i="64"/>
  <c r="E31" i="64" s="1"/>
  <c r="G31" i="64" s="1"/>
  <c r="B32" i="23"/>
  <c r="C31" i="23"/>
  <c r="E31" i="23" s="1"/>
  <c r="G18" i="93"/>
  <c r="C19" i="93"/>
  <c r="B31" i="94"/>
  <c r="C30" i="94"/>
  <c r="E30" i="94" s="1"/>
  <c r="G30" i="94" s="1"/>
  <c r="B31" i="76"/>
  <c r="C30" i="76"/>
  <c r="E30" i="76" s="1"/>
  <c r="G30" i="76" s="1"/>
  <c r="C30" i="67"/>
  <c r="E30" i="67" s="1"/>
  <c r="G30" i="67" s="1"/>
  <c r="B31" i="67"/>
  <c r="B31" i="11"/>
  <c r="C32" i="11"/>
  <c r="C29" i="69"/>
  <c r="E29" i="69" s="1"/>
  <c r="G29" i="69" s="1"/>
  <c r="B30" i="69"/>
  <c r="B31" i="112"/>
  <c r="C30" i="112"/>
  <c r="E30" i="112" s="1"/>
  <c r="G30" i="112" s="1"/>
  <c r="C31" i="50"/>
  <c r="E31" i="50" s="1"/>
  <c r="G31" i="50" s="1"/>
  <c r="B32" i="50"/>
  <c r="B31" i="121"/>
  <c r="C30" i="121"/>
  <c r="E30" i="121" s="1"/>
  <c r="G30" i="121" s="1"/>
  <c r="B31" i="95"/>
  <c r="C30" i="95"/>
  <c r="E30" i="95" s="1"/>
  <c r="G30" i="95" s="1"/>
  <c r="E30" i="11"/>
  <c r="G30" i="11" s="1"/>
  <c r="B31" i="80"/>
  <c r="C30" i="80"/>
  <c r="B31" i="117"/>
  <c r="C30" i="117"/>
  <c r="E30" i="117" s="1"/>
  <c r="G30" i="117" s="1"/>
  <c r="B31" i="65"/>
  <c r="C30" i="65"/>
  <c r="E30" i="65" s="1"/>
  <c r="G30" i="65" s="1"/>
  <c r="B31" i="53"/>
  <c r="C30" i="53"/>
  <c r="E30" i="53" s="1"/>
  <c r="G30" i="53" s="1"/>
  <c r="G18" i="92"/>
  <c r="C19" i="92"/>
  <c r="C30" i="109"/>
  <c r="E30" i="109" s="1"/>
  <c r="G30" i="109" s="1"/>
  <c r="B31" i="109"/>
  <c r="B31" i="25"/>
  <c r="C30" i="25"/>
  <c r="E30" i="25" s="1"/>
  <c r="G30" i="25" s="1"/>
  <c r="B31" i="36"/>
  <c r="C30" i="36"/>
  <c r="E30" i="36" s="1"/>
  <c r="G30" i="36" s="1"/>
  <c r="B31" i="71"/>
  <c r="C30" i="71"/>
  <c r="E30" i="71" s="1"/>
  <c r="G30" i="71" s="1"/>
  <c r="C30" i="83"/>
  <c r="E30" i="83" s="1"/>
  <c r="G30" i="83" s="1"/>
  <c r="B31" i="83"/>
  <c r="B33" i="43"/>
  <c r="C32" i="43"/>
  <c r="E32" i="43" s="1"/>
  <c r="G32" i="43" s="1"/>
  <c r="B31" i="85"/>
  <c r="C30" i="85"/>
  <c r="E30" i="85" s="1"/>
  <c r="G30" i="85" s="1"/>
  <c r="C29" i="73"/>
  <c r="E29" i="73" s="1"/>
  <c r="G29" i="73" s="1"/>
  <c r="B30" i="73"/>
  <c r="C30" i="119"/>
  <c r="E30" i="119" s="1"/>
  <c r="G30" i="119" s="1"/>
  <c r="B31" i="119"/>
  <c r="C30" i="90"/>
  <c r="E30" i="90" s="1"/>
  <c r="G30" i="90" s="1"/>
  <c r="B31" i="90"/>
  <c r="B32" i="19"/>
  <c r="C31" i="19"/>
  <c r="E31" i="19" s="1"/>
  <c r="G31" i="19" s="1"/>
  <c r="C31" i="46"/>
  <c r="E31" i="46" s="1"/>
  <c r="G31" i="46" s="1"/>
  <c r="B32" i="46"/>
  <c r="B31" i="70"/>
  <c r="C30" i="70"/>
  <c r="E30" i="70" s="1"/>
  <c r="G30" i="70" s="1"/>
  <c r="B31" i="110"/>
  <c r="C30" i="110"/>
  <c r="E30" i="110" s="1"/>
  <c r="G30" i="110" s="1"/>
  <c r="BS33" i="27"/>
  <c r="AE33" i="27"/>
  <c r="AP33" i="27"/>
  <c r="AN33" i="27"/>
  <c r="AL33" i="27"/>
  <c r="A34" i="27"/>
  <c r="BQ34" i="27" s="1"/>
  <c r="AJ33" i="27"/>
  <c r="BW33" i="27"/>
  <c r="AM33" i="27"/>
  <c r="AD33" i="27"/>
  <c r="AQ33" i="27"/>
  <c r="AC33" i="27"/>
  <c r="C30" i="82"/>
  <c r="E30" i="82" s="1"/>
  <c r="G30" i="82" s="1"/>
  <c r="B31" i="82"/>
  <c r="B31" i="125"/>
  <c r="C30" i="125"/>
  <c r="E30" i="125" s="1"/>
  <c r="G30" i="125" s="1"/>
  <c r="E30" i="75"/>
  <c r="G29" i="75"/>
  <c r="B32" i="44"/>
  <c r="E31" i="44"/>
  <c r="C31" i="44"/>
  <c r="B31" i="111"/>
  <c r="C30" i="111"/>
  <c r="E30" i="111" s="1"/>
  <c r="G30" i="111" s="1"/>
  <c r="C31" i="22"/>
  <c r="E31" i="22" s="1"/>
  <c r="G31" i="22" s="1"/>
  <c r="B32" i="22"/>
  <c r="B32" i="18"/>
  <c r="C31" i="18"/>
  <c r="E31" i="18" s="1"/>
  <c r="G31" i="18" s="1"/>
  <c r="B31" i="104"/>
  <c r="C30" i="104"/>
  <c r="E30" i="104" s="1"/>
  <c r="G30" i="104" s="1"/>
  <c r="C30" i="81"/>
  <c r="E30" i="81" s="1"/>
  <c r="G30" i="81" s="1"/>
  <c r="B31" i="81"/>
  <c r="B32" i="49"/>
  <c r="C31" i="49"/>
  <c r="E31" i="49" s="1"/>
  <c r="G31" i="49" s="1"/>
  <c r="B31" i="91"/>
  <c r="C30" i="91"/>
  <c r="E30" i="91" s="1"/>
  <c r="G30" i="91" s="1"/>
  <c r="C30" i="3"/>
  <c r="E30" i="3" s="1"/>
  <c r="G30" i="3" s="1"/>
  <c r="B31" i="3"/>
  <c r="C30" i="96"/>
  <c r="E30" i="96" s="1"/>
  <c r="G30" i="96" s="1"/>
  <c r="B31" i="96"/>
  <c r="C30" i="107"/>
  <c r="E30" i="107" s="1"/>
  <c r="G30" i="107" s="1"/>
  <c r="B31" i="107"/>
  <c r="C31" i="14"/>
  <c r="E31" i="14" s="1"/>
  <c r="G31" i="14" s="1"/>
  <c r="B32" i="14"/>
  <c r="C30" i="21"/>
  <c r="E30" i="21" s="1"/>
  <c r="G30" i="21" s="1"/>
  <c r="B31" i="21"/>
  <c r="E30" i="8"/>
  <c r="G30" i="8" s="1"/>
  <c r="C31" i="8"/>
  <c r="C29" i="38"/>
  <c r="E29" i="38" s="1"/>
  <c r="G29" i="38" s="1"/>
  <c r="B30" i="38"/>
  <c r="C30" i="57"/>
  <c r="E30" i="57" s="1"/>
  <c r="G30" i="57" s="1"/>
  <c r="B31" i="57"/>
  <c r="B35" i="60"/>
  <c r="E30" i="80" l="1"/>
  <c r="G30" i="80" s="1"/>
  <c r="BU38" i="41"/>
  <c r="BV38" i="41" s="1"/>
  <c r="BV37" i="41"/>
  <c r="BW37" i="41"/>
  <c r="G31" i="44"/>
  <c r="B33" i="50"/>
  <c r="C32" i="50"/>
  <c r="E32" i="50" s="1"/>
  <c r="G32" i="50" s="1"/>
  <c r="C31" i="80"/>
  <c r="B32" i="80"/>
  <c r="AN34" i="27"/>
  <c r="AL34" i="27"/>
  <c r="A35" i="27"/>
  <c r="BQ35" i="27" s="1"/>
  <c r="AJ34" i="27"/>
  <c r="AQ34" i="27"/>
  <c r="BW34" i="27"/>
  <c r="AP34" i="27"/>
  <c r="AM34" i="27"/>
  <c r="BS34" i="27"/>
  <c r="AE34" i="27"/>
  <c r="AC34" i="27"/>
  <c r="AD34" i="27"/>
  <c r="C31" i="67"/>
  <c r="E31" i="67" s="1"/>
  <c r="G31" i="67" s="1"/>
  <c r="B32" i="67"/>
  <c r="C32" i="46"/>
  <c r="E32" i="46" s="1"/>
  <c r="G32" i="46" s="1"/>
  <c r="B33" i="46"/>
  <c r="E19" i="92"/>
  <c r="B19" i="92"/>
  <c r="B33" i="64"/>
  <c r="C32" i="64"/>
  <c r="E32" i="64" s="1"/>
  <c r="G32" i="64" s="1"/>
  <c r="C32" i="123"/>
  <c r="E32" i="123" s="1"/>
  <c r="G32" i="123" s="1"/>
  <c r="B33" i="123"/>
  <c r="B32" i="57"/>
  <c r="C31" i="57"/>
  <c r="E31" i="57" s="1"/>
  <c r="G31" i="57" s="1"/>
  <c r="B32" i="109"/>
  <c r="C31" i="109"/>
  <c r="E31" i="109" s="1"/>
  <c r="G31" i="109" s="1"/>
  <c r="B32" i="83"/>
  <c r="C31" i="83"/>
  <c r="E31" i="83" s="1"/>
  <c r="G31" i="83" s="1"/>
  <c r="C32" i="48"/>
  <c r="E32" i="48" s="1"/>
  <c r="G32" i="48" s="1"/>
  <c r="B33" i="48"/>
  <c r="E31" i="8"/>
  <c r="C32" i="8"/>
  <c r="B32" i="53"/>
  <c r="C31" i="53"/>
  <c r="E31" i="53" s="1"/>
  <c r="G31" i="53" s="1"/>
  <c r="C30" i="73"/>
  <c r="E30" i="73" s="1"/>
  <c r="G30" i="73" s="1"/>
  <c r="B31" i="73"/>
  <c r="B32" i="76"/>
  <c r="C31" i="76"/>
  <c r="E31" i="76" s="1"/>
  <c r="G31" i="76" s="1"/>
  <c r="C31" i="61"/>
  <c r="E31" i="61" s="1"/>
  <c r="G31" i="61" s="1"/>
  <c r="B32" i="61"/>
  <c r="B32" i="82"/>
  <c r="C31" i="82"/>
  <c r="E31" i="82" s="1"/>
  <c r="G31" i="82" s="1"/>
  <c r="C32" i="49"/>
  <c r="E32" i="49" s="1"/>
  <c r="G32" i="49" s="1"/>
  <c r="B33" i="49"/>
  <c r="B32" i="71"/>
  <c r="C31" i="71"/>
  <c r="E31" i="71" s="1"/>
  <c r="G31" i="71" s="1"/>
  <c r="C31" i="112"/>
  <c r="E31" i="112" s="1"/>
  <c r="G31" i="112" s="1"/>
  <c r="B32" i="112"/>
  <c r="B33" i="17"/>
  <c r="C32" i="17"/>
  <c r="E32" i="17" s="1"/>
  <c r="G32" i="17" s="1"/>
  <c r="C32" i="66"/>
  <c r="E32" i="66" s="1"/>
  <c r="G32" i="66" s="1"/>
  <c r="B33" i="66"/>
  <c r="B33" i="22"/>
  <c r="C32" i="22"/>
  <c r="E32" i="22" s="1"/>
  <c r="G32" i="22" s="1"/>
  <c r="C31" i="84"/>
  <c r="E31" i="84" s="1"/>
  <c r="G31" i="84" s="1"/>
  <c r="B32" i="84"/>
  <c r="B32" i="125"/>
  <c r="C31" i="125"/>
  <c r="E31" i="125" s="1"/>
  <c r="G31" i="125" s="1"/>
  <c r="B32" i="117"/>
  <c r="C31" i="117"/>
  <c r="E31" i="117" s="1"/>
  <c r="G31" i="117" s="1"/>
  <c r="C32" i="16"/>
  <c r="E32" i="16" s="1"/>
  <c r="G32" i="16" s="1"/>
  <c r="B33" i="16"/>
  <c r="C31" i="36"/>
  <c r="E31" i="36" s="1"/>
  <c r="G31" i="36" s="1"/>
  <c r="B32" i="36"/>
  <c r="G31" i="23"/>
  <c r="C31" i="91"/>
  <c r="E31" i="91" s="1"/>
  <c r="G31" i="91" s="1"/>
  <c r="B32" i="91"/>
  <c r="C32" i="19"/>
  <c r="E32" i="19" s="1"/>
  <c r="G32" i="19" s="1"/>
  <c r="B33" i="19"/>
  <c r="B33" i="23"/>
  <c r="C32" i="23"/>
  <c r="E32" i="23" s="1"/>
  <c r="C32" i="24"/>
  <c r="E32" i="24" s="1"/>
  <c r="G32" i="24" s="1"/>
  <c r="B33" i="24"/>
  <c r="C31" i="111"/>
  <c r="E31" i="111" s="1"/>
  <c r="G31" i="111" s="1"/>
  <c r="B32" i="111"/>
  <c r="B32" i="90"/>
  <c r="C31" i="90"/>
  <c r="E31" i="90" s="1"/>
  <c r="G31" i="90" s="1"/>
  <c r="B32" i="85"/>
  <c r="C31" i="85"/>
  <c r="E31" i="85" s="1"/>
  <c r="G31" i="85" s="1"/>
  <c r="C31" i="25"/>
  <c r="E31" i="25" s="1"/>
  <c r="G31" i="25" s="1"/>
  <c r="B32" i="25"/>
  <c r="C31" i="124"/>
  <c r="E31" i="124" s="1"/>
  <c r="G31" i="124" s="1"/>
  <c r="B32" i="124"/>
  <c r="B32" i="121"/>
  <c r="C31" i="121"/>
  <c r="E31" i="121" s="1"/>
  <c r="G31" i="121" s="1"/>
  <c r="B31" i="69"/>
  <c r="C30" i="69"/>
  <c r="E30" i="69" s="1"/>
  <c r="G30" i="69" s="1"/>
  <c r="B32" i="94"/>
  <c r="C31" i="94"/>
  <c r="E31" i="94" s="1"/>
  <c r="G31" i="94" s="1"/>
  <c r="B19" i="93"/>
  <c r="E19" i="93"/>
  <c r="B32" i="21"/>
  <c r="C31" i="21"/>
  <c r="E31" i="21" s="1"/>
  <c r="G31" i="21" s="1"/>
  <c r="B32" i="65"/>
  <c r="C31" i="65"/>
  <c r="E31" i="65" s="1"/>
  <c r="G31" i="65" s="1"/>
  <c r="C31" i="95"/>
  <c r="E31" i="95" s="1"/>
  <c r="G31" i="95" s="1"/>
  <c r="B32" i="95"/>
  <c r="C31" i="77"/>
  <c r="E31" i="77" s="1"/>
  <c r="G31" i="77" s="1"/>
  <c r="B32" i="77"/>
  <c r="G30" i="75"/>
  <c r="E31" i="75"/>
  <c r="C31" i="110"/>
  <c r="E31" i="110" s="1"/>
  <c r="G31" i="110" s="1"/>
  <c r="B32" i="110"/>
  <c r="B32" i="96"/>
  <c r="C31" i="96"/>
  <c r="E31" i="96" s="1"/>
  <c r="G31" i="96" s="1"/>
  <c r="C31" i="104"/>
  <c r="E31" i="104" s="1"/>
  <c r="G31" i="104" s="1"/>
  <c r="B32" i="104"/>
  <c r="B32" i="119"/>
  <c r="C31" i="119"/>
  <c r="E31" i="119" s="1"/>
  <c r="G31" i="119" s="1"/>
  <c r="C31" i="75"/>
  <c r="B32" i="75"/>
  <c r="B33" i="44"/>
  <c r="E32" i="44"/>
  <c r="C32" i="44"/>
  <c r="B31" i="38"/>
  <c r="C30" i="38"/>
  <c r="E30" i="38" s="1"/>
  <c r="G30" i="38" s="1"/>
  <c r="C31" i="70"/>
  <c r="E31" i="70" s="1"/>
  <c r="G31" i="70" s="1"/>
  <c r="B32" i="70"/>
  <c r="C33" i="11"/>
  <c r="B32" i="11"/>
  <c r="B33" i="14"/>
  <c r="C32" i="14"/>
  <c r="E32" i="14" s="1"/>
  <c r="G32" i="14" s="1"/>
  <c r="B32" i="81"/>
  <c r="C31" i="81"/>
  <c r="E31" i="81" s="1"/>
  <c r="G31" i="81" s="1"/>
  <c r="B34" i="43"/>
  <c r="C33" i="43"/>
  <c r="E33" i="43" s="1"/>
  <c r="G33" i="43" s="1"/>
  <c r="E31" i="11"/>
  <c r="G31" i="11" s="1"/>
  <c r="B32" i="88"/>
  <c r="C31" i="88"/>
  <c r="E31" i="88" s="1"/>
  <c r="G31" i="88" s="1"/>
  <c r="C31" i="107"/>
  <c r="E31" i="107" s="1"/>
  <c r="G31" i="107" s="1"/>
  <c r="B32" i="107"/>
  <c r="C32" i="18"/>
  <c r="E32" i="18" s="1"/>
  <c r="G32" i="18" s="1"/>
  <c r="B33" i="18"/>
  <c r="C31" i="3"/>
  <c r="E31" i="3" s="1"/>
  <c r="G31" i="3" s="1"/>
  <c r="B32" i="3"/>
  <c r="C31" i="51"/>
  <c r="E31" i="51" s="1"/>
  <c r="G31" i="51" s="1"/>
  <c r="B32" i="51"/>
  <c r="O31" i="60"/>
  <c r="Q31" i="60" s="1"/>
  <c r="B36" i="60"/>
  <c r="E31" i="80" l="1"/>
  <c r="G31" i="80" s="1"/>
  <c r="BW38" i="41"/>
  <c r="BU39" i="41"/>
  <c r="BW39" i="41" s="1"/>
  <c r="GG36" i="41"/>
  <c r="GS37" i="41"/>
  <c r="FY29" i="41"/>
  <c r="BQ27" i="41"/>
  <c r="BQ37" i="41"/>
  <c r="FY36" i="41"/>
  <c r="GG29" i="41"/>
  <c r="GS38" i="41"/>
  <c r="FY27" i="41"/>
  <c r="GS29" i="41"/>
  <c r="GS39" i="41"/>
  <c r="FY32" i="41"/>
  <c r="GG39" i="41"/>
  <c r="GS27" i="41"/>
  <c r="GG38" i="41"/>
  <c r="FY28" i="41"/>
  <c r="BQ30" i="41"/>
  <c r="FY30" i="41"/>
  <c r="GS30" i="41"/>
  <c r="FY39" i="41"/>
  <c r="BQ38" i="41"/>
  <c r="GS36" i="41"/>
  <c r="BQ29" i="41"/>
  <c r="GS32" i="41"/>
  <c r="GG37" i="41"/>
  <c r="GG31" i="41"/>
  <c r="FY37" i="41"/>
  <c r="BQ36" i="41"/>
  <c r="FY38" i="41"/>
  <c r="GG28" i="41"/>
  <c r="GS28" i="41"/>
  <c r="GG27" i="41"/>
  <c r="BQ31" i="41"/>
  <c r="FY31" i="41"/>
  <c r="BQ28" i="41"/>
  <c r="GS31" i="41"/>
  <c r="BQ32" i="41"/>
  <c r="GG30" i="41"/>
  <c r="BQ39" i="41"/>
  <c r="GG32" i="41"/>
  <c r="FY40" i="41"/>
  <c r="BQ19" i="41"/>
  <c r="GS21" i="41"/>
  <c r="GS23" i="41"/>
  <c r="FY18" i="41"/>
  <c r="GG20" i="41"/>
  <c r="GG21" i="41"/>
  <c r="GS22" i="41"/>
  <c r="BQ23" i="41"/>
  <c r="BQ21" i="41"/>
  <c r="FY19" i="41"/>
  <c r="GS20" i="41"/>
  <c r="GG18" i="41"/>
  <c r="BQ20" i="41"/>
  <c r="FY20" i="41"/>
  <c r="BQ22" i="41"/>
  <c r="GG19" i="41"/>
  <c r="GS18" i="41"/>
  <c r="BQ18" i="41"/>
  <c r="GS19" i="41"/>
  <c r="FY22" i="41"/>
  <c r="FY23" i="41"/>
  <c r="FY21" i="41"/>
  <c r="GG23" i="41"/>
  <c r="GG22" i="41"/>
  <c r="C40" i="41"/>
  <c r="C32" i="95"/>
  <c r="E32" i="95" s="1"/>
  <c r="G32" i="95" s="1"/>
  <c r="B33" i="95"/>
  <c r="B33" i="51"/>
  <c r="C32" i="51"/>
  <c r="E32" i="51" s="1"/>
  <c r="G32" i="51" s="1"/>
  <c r="C32" i="88"/>
  <c r="E32" i="88" s="1"/>
  <c r="G32" i="88" s="1"/>
  <c r="B33" i="88"/>
  <c r="B33" i="70"/>
  <c r="C32" i="70"/>
  <c r="E32" i="70" s="1"/>
  <c r="G32" i="70" s="1"/>
  <c r="C32" i="117"/>
  <c r="E32" i="117" s="1"/>
  <c r="G32" i="117" s="1"/>
  <c r="B33" i="117"/>
  <c r="B33" i="83"/>
  <c r="C32" i="83"/>
  <c r="E32" i="83" s="1"/>
  <c r="G32" i="83" s="1"/>
  <c r="B33" i="81"/>
  <c r="C32" i="81"/>
  <c r="E32" i="81" s="1"/>
  <c r="G32" i="81" s="1"/>
  <c r="C32" i="94"/>
  <c r="E32" i="94" s="1"/>
  <c r="G32" i="94" s="1"/>
  <c r="B33" i="94"/>
  <c r="B34" i="19"/>
  <c r="C33" i="19"/>
  <c r="E33" i="19" s="1"/>
  <c r="G33" i="19" s="1"/>
  <c r="B34" i="50"/>
  <c r="C33" i="50"/>
  <c r="E33" i="50" s="1"/>
  <c r="G33" i="50" s="1"/>
  <c r="C32" i="76"/>
  <c r="E32" i="76" s="1"/>
  <c r="G32" i="76" s="1"/>
  <c r="B33" i="76"/>
  <c r="C32" i="65"/>
  <c r="E32" i="65" s="1"/>
  <c r="G32" i="65" s="1"/>
  <c r="B33" i="65"/>
  <c r="B33" i="125"/>
  <c r="C32" i="125"/>
  <c r="E32" i="125" s="1"/>
  <c r="G32" i="125" s="1"/>
  <c r="B32" i="73"/>
  <c r="C31" i="73"/>
  <c r="E31" i="73" s="1"/>
  <c r="G31" i="73" s="1"/>
  <c r="B34" i="123"/>
  <c r="C33" i="123"/>
  <c r="E33" i="123" s="1"/>
  <c r="G33" i="123" s="1"/>
  <c r="C33" i="18"/>
  <c r="E33" i="18" s="1"/>
  <c r="G33" i="18" s="1"/>
  <c r="B34" i="18"/>
  <c r="B33" i="36"/>
  <c r="C32" i="36"/>
  <c r="E32" i="36" s="1"/>
  <c r="G32" i="36" s="1"/>
  <c r="B34" i="17"/>
  <c r="C33" i="17"/>
  <c r="E33" i="17" s="1"/>
  <c r="G33" i="17" s="1"/>
  <c r="C31" i="69"/>
  <c r="E31" i="69" s="1"/>
  <c r="G31" i="69" s="1"/>
  <c r="B32" i="69"/>
  <c r="B33" i="84"/>
  <c r="C32" i="84"/>
  <c r="E32" i="84" s="1"/>
  <c r="G32" i="84" s="1"/>
  <c r="B33" i="82"/>
  <c r="C32" i="82"/>
  <c r="E32" i="82" s="1"/>
  <c r="G32" i="82" s="1"/>
  <c r="B34" i="46"/>
  <c r="C33" i="46"/>
  <c r="E33" i="46" s="1"/>
  <c r="G33" i="46" s="1"/>
  <c r="C32" i="57"/>
  <c r="E32" i="57" s="1"/>
  <c r="G32" i="57" s="1"/>
  <c r="B33" i="57"/>
  <c r="B33" i="112"/>
  <c r="C32" i="112"/>
  <c r="E32" i="112" s="1"/>
  <c r="G32" i="112" s="1"/>
  <c r="C32" i="53"/>
  <c r="E32" i="53" s="1"/>
  <c r="G32" i="53" s="1"/>
  <c r="B33" i="53"/>
  <c r="B34" i="64"/>
  <c r="C33" i="64"/>
  <c r="E33" i="64" s="1"/>
  <c r="G33" i="64" s="1"/>
  <c r="AQ35" i="27"/>
  <c r="AJ35" i="27"/>
  <c r="AD35" i="27"/>
  <c r="AP35" i="27"/>
  <c r="AN35" i="27"/>
  <c r="BS35" i="27"/>
  <c r="GG40" i="41" s="1"/>
  <c r="AL35" i="27"/>
  <c r="AE35" i="27"/>
  <c r="AC35" i="27"/>
  <c r="BQ40" i="41" s="1"/>
  <c r="BW35" i="27"/>
  <c r="GS40" i="41" s="1"/>
  <c r="AM35" i="27"/>
  <c r="B33" i="107"/>
  <c r="C32" i="107"/>
  <c r="E32" i="107" s="1"/>
  <c r="G32" i="107" s="1"/>
  <c r="C33" i="14"/>
  <c r="E33" i="14" s="1"/>
  <c r="G33" i="14" s="1"/>
  <c r="B34" i="14"/>
  <c r="B33" i="104"/>
  <c r="C32" i="104"/>
  <c r="E32" i="104" s="1"/>
  <c r="G32" i="104" s="1"/>
  <c r="G32" i="44"/>
  <c r="B33" i="61"/>
  <c r="C32" i="61"/>
  <c r="E32" i="61" s="1"/>
  <c r="G32" i="61" s="1"/>
  <c r="C20" i="92"/>
  <c r="G19" i="92"/>
  <c r="B35" i="43"/>
  <c r="C34" i="43"/>
  <c r="E34" i="43" s="1"/>
  <c r="G34" i="43" s="1"/>
  <c r="E33" i="44"/>
  <c r="C33" i="44"/>
  <c r="B34" i="44"/>
  <c r="C32" i="25"/>
  <c r="E32" i="25" s="1"/>
  <c r="G32" i="25" s="1"/>
  <c r="B33" i="25"/>
  <c r="B33" i="111"/>
  <c r="C32" i="111"/>
  <c r="E32" i="111" s="1"/>
  <c r="G32" i="111" s="1"/>
  <c r="C33" i="8"/>
  <c r="E32" i="8"/>
  <c r="G32" i="8" s="1"/>
  <c r="C32" i="67"/>
  <c r="E32" i="67" s="1"/>
  <c r="G32" i="67" s="1"/>
  <c r="B33" i="67"/>
  <c r="C31" i="38"/>
  <c r="E31" i="38" s="1"/>
  <c r="G31" i="38" s="1"/>
  <c r="B32" i="38"/>
  <c r="B33" i="75"/>
  <c r="C32" i="75"/>
  <c r="G31" i="75"/>
  <c r="E32" i="75"/>
  <c r="C32" i="90"/>
  <c r="E32" i="90" s="1"/>
  <c r="G32" i="90" s="1"/>
  <c r="B33" i="90"/>
  <c r="B34" i="23"/>
  <c r="C33" i="23"/>
  <c r="E33" i="23" s="1"/>
  <c r="B34" i="66"/>
  <c r="C33" i="66"/>
  <c r="E33" i="66" s="1"/>
  <c r="G33" i="66" s="1"/>
  <c r="B34" i="49"/>
  <c r="C33" i="49"/>
  <c r="E33" i="49" s="1"/>
  <c r="G33" i="49" s="1"/>
  <c r="B33" i="119"/>
  <c r="C32" i="119"/>
  <c r="E32" i="119" s="1"/>
  <c r="G32" i="119" s="1"/>
  <c r="B33" i="96"/>
  <c r="C32" i="96"/>
  <c r="E32" i="96" s="1"/>
  <c r="G32" i="96" s="1"/>
  <c r="B33" i="121"/>
  <c r="C32" i="121"/>
  <c r="E32" i="121" s="1"/>
  <c r="G32" i="121" s="1"/>
  <c r="B34" i="16"/>
  <c r="C33" i="16"/>
  <c r="E33" i="16" s="1"/>
  <c r="G33" i="16" s="1"/>
  <c r="B33" i="109"/>
  <c r="C32" i="109"/>
  <c r="E32" i="109" s="1"/>
  <c r="G32" i="109" s="1"/>
  <c r="C34" i="11"/>
  <c r="B33" i="11"/>
  <c r="E33" i="11" s="1"/>
  <c r="G33" i="11" s="1"/>
  <c r="G32" i="23"/>
  <c r="E32" i="11"/>
  <c r="G32" i="11" s="1"/>
  <c r="B33" i="77"/>
  <c r="C32" i="77"/>
  <c r="E32" i="77" s="1"/>
  <c r="G32" i="77" s="1"/>
  <c r="B33" i="21"/>
  <c r="C32" i="21"/>
  <c r="E32" i="21" s="1"/>
  <c r="G32" i="21" s="1"/>
  <c r="B33" i="124"/>
  <c r="C32" i="124"/>
  <c r="E32" i="124" s="1"/>
  <c r="G32" i="124" s="1"/>
  <c r="C33" i="22"/>
  <c r="E33" i="22" s="1"/>
  <c r="G33" i="22" s="1"/>
  <c r="B34" i="22"/>
  <c r="B34" i="48"/>
  <c r="C33" i="48"/>
  <c r="E33" i="48" s="1"/>
  <c r="G33" i="48" s="1"/>
  <c r="B33" i="80"/>
  <c r="C32" i="80"/>
  <c r="B33" i="3"/>
  <c r="C32" i="3"/>
  <c r="E32" i="3" s="1"/>
  <c r="G32" i="3" s="1"/>
  <c r="C20" i="93"/>
  <c r="G19" i="93"/>
  <c r="C32" i="85"/>
  <c r="E32" i="85" s="1"/>
  <c r="G32" i="85" s="1"/>
  <c r="B33" i="85"/>
  <c r="B33" i="91"/>
  <c r="C32" i="91"/>
  <c r="E32" i="91" s="1"/>
  <c r="G32" i="91" s="1"/>
  <c r="B33" i="110"/>
  <c r="C32" i="110"/>
  <c r="E32" i="110" s="1"/>
  <c r="G32" i="110" s="1"/>
  <c r="B34" i="24"/>
  <c r="C33" i="24"/>
  <c r="E33" i="24" s="1"/>
  <c r="G33" i="24" s="1"/>
  <c r="B33" i="71"/>
  <c r="C32" i="71"/>
  <c r="E32" i="71" s="1"/>
  <c r="G32" i="71" s="1"/>
  <c r="R34" i="60"/>
  <c r="T34" i="60" s="1"/>
  <c r="AP30" i="60"/>
  <c r="AR30" i="60" s="1"/>
  <c r="AM28" i="60"/>
  <c r="AO28" i="60" s="1"/>
  <c r="AM34" i="60"/>
  <c r="AO34" i="60" s="1"/>
  <c r="AD30" i="60"/>
  <c r="AF30" i="60" s="1"/>
  <c r="X34" i="60"/>
  <c r="Z34" i="60" s="1"/>
  <c r="R32" i="60"/>
  <c r="T32" i="60" s="1"/>
  <c r="AP28" i="60"/>
  <c r="AR28" i="60" s="1"/>
  <c r="X33" i="60"/>
  <c r="Z33" i="60" s="1"/>
  <c r="U27" i="60"/>
  <c r="W27" i="60" s="1"/>
  <c r="AY27" i="60"/>
  <c r="BA27" i="60" s="1"/>
  <c r="AJ28" i="60"/>
  <c r="AL28" i="60" s="1"/>
  <c r="L31" i="60"/>
  <c r="N31" i="60" s="1"/>
  <c r="O35" i="60"/>
  <c r="Q35" i="60" s="1"/>
  <c r="AD28" i="60"/>
  <c r="AF28" i="60" s="1"/>
  <c r="AV26" i="60"/>
  <c r="AX26" i="60" s="1"/>
  <c r="AS35" i="60"/>
  <c r="AU35" i="60" s="1"/>
  <c r="O26" i="60"/>
  <c r="Q26" i="60" s="1"/>
  <c r="R35" i="60"/>
  <c r="T35" i="60" s="1"/>
  <c r="L33" i="60"/>
  <c r="N33" i="60" s="1"/>
  <c r="AV35" i="60"/>
  <c r="AX35" i="60" s="1"/>
  <c r="AG30" i="60"/>
  <c r="AI30" i="60" s="1"/>
  <c r="AG29" i="60"/>
  <c r="AI29" i="60" s="1"/>
  <c r="AP27" i="60"/>
  <c r="AR27" i="60" s="1"/>
  <c r="AG34" i="60"/>
  <c r="AI34" i="60" s="1"/>
  <c r="AA34" i="60"/>
  <c r="AC34" i="60" s="1"/>
  <c r="AY32" i="60"/>
  <c r="BA32" i="60" s="1"/>
  <c r="AG31" i="60"/>
  <c r="AI31" i="60" s="1"/>
  <c r="U28" i="60"/>
  <c r="W28" i="60" s="1"/>
  <c r="U34" i="60"/>
  <c r="W34" i="60" s="1"/>
  <c r="X31" i="60"/>
  <c r="Z31" i="60" s="1"/>
  <c r="AS29" i="60"/>
  <c r="AU29" i="60" s="1"/>
  <c r="X28" i="60"/>
  <c r="Z28" i="60" s="1"/>
  <c r="AA31" i="60"/>
  <c r="AC31" i="60" s="1"/>
  <c r="AD29" i="60"/>
  <c r="AF29" i="60" s="1"/>
  <c r="AS31" i="60"/>
  <c r="AU31" i="60" s="1"/>
  <c r="AV33" i="60"/>
  <c r="AX33" i="60" s="1"/>
  <c r="R30" i="60"/>
  <c r="T30" i="60" s="1"/>
  <c r="AJ35" i="60"/>
  <c r="AL35" i="60" s="1"/>
  <c r="R33" i="60"/>
  <c r="T33" i="60" s="1"/>
  <c r="AD34" i="60"/>
  <c r="AF34" i="60" s="1"/>
  <c r="AY30" i="60"/>
  <c r="BA30" i="60" s="1"/>
  <c r="AD35" i="60"/>
  <c r="AF35" i="60" s="1"/>
  <c r="AD32" i="60"/>
  <c r="AF32" i="60" s="1"/>
  <c r="R27" i="60"/>
  <c r="T27" i="60" s="1"/>
  <c r="X29" i="60"/>
  <c r="Z29" i="60" s="1"/>
  <c r="AG35" i="60"/>
  <c r="AI35" i="60" s="1"/>
  <c r="AY29" i="60"/>
  <c r="BA29" i="60" s="1"/>
  <c r="AM32" i="60"/>
  <c r="AO32" i="60" s="1"/>
  <c r="AD33" i="60"/>
  <c r="AF33" i="60" s="1"/>
  <c r="AM35" i="60"/>
  <c r="AO35" i="60" s="1"/>
  <c r="R31" i="60"/>
  <c r="T31" i="60" s="1"/>
  <c r="U32" i="60"/>
  <c r="W32" i="60" s="1"/>
  <c r="AP31" i="60"/>
  <c r="AR31" i="60" s="1"/>
  <c r="L35" i="60"/>
  <c r="N35" i="60" s="1"/>
  <c r="L28" i="60"/>
  <c r="N28" i="60" s="1"/>
  <c r="AJ30" i="60"/>
  <c r="AL30" i="60" s="1"/>
  <c r="AA27" i="60"/>
  <c r="AC27" i="60" s="1"/>
  <c r="AP35" i="60"/>
  <c r="AR35" i="60" s="1"/>
  <c r="L34" i="60"/>
  <c r="AA33" i="60"/>
  <c r="AC33" i="60" s="1"/>
  <c r="AA12" i="60"/>
  <c r="AC12" i="60" s="1"/>
  <c r="AY12" i="60"/>
  <c r="BA12" i="60" s="1"/>
  <c r="L13" i="60"/>
  <c r="AP12" i="60"/>
  <c r="L12" i="60"/>
  <c r="AD12" i="60"/>
  <c r="AF12" i="60" s="1"/>
  <c r="AV12" i="60"/>
  <c r="AX12" i="60" s="1"/>
  <c r="R13" i="60"/>
  <c r="T13" i="60" s="1"/>
  <c r="U12" i="60"/>
  <c r="W12" i="60" s="1"/>
  <c r="AM14" i="60"/>
  <c r="AO14" i="60" s="1"/>
  <c r="U16" i="60"/>
  <c r="W16" i="60" s="1"/>
  <c r="X12" i="60"/>
  <c r="Z12" i="60" s="1"/>
  <c r="O12" i="60"/>
  <c r="Q12" i="60" s="1"/>
  <c r="R12" i="60"/>
  <c r="T12" i="60" s="1"/>
  <c r="AP13" i="60"/>
  <c r="AP14" i="60"/>
  <c r="AJ13" i="60"/>
  <c r="AL13" i="60" s="1"/>
  <c r="AS12" i="60"/>
  <c r="AU12" i="60" s="1"/>
  <c r="AA14" i="60"/>
  <c r="AC14" i="60" s="1"/>
  <c r="AM12" i="60"/>
  <c r="AO12" i="60" s="1"/>
  <c r="AM13" i="60"/>
  <c r="AO13" i="60" s="1"/>
  <c r="U14" i="60"/>
  <c r="W14" i="60" s="1"/>
  <c r="X14" i="60"/>
  <c r="Z14" i="60" s="1"/>
  <c r="X13" i="60"/>
  <c r="Z13" i="60" s="1"/>
  <c r="AD13" i="60"/>
  <c r="AF13" i="60" s="1"/>
  <c r="R14" i="60"/>
  <c r="T14" i="60" s="1"/>
  <c r="AV14" i="60"/>
  <c r="AX14" i="60" s="1"/>
  <c r="AJ12" i="60"/>
  <c r="AL12" i="60" s="1"/>
  <c r="AG12" i="60"/>
  <c r="AI12" i="60" s="1"/>
  <c r="O15" i="60"/>
  <c r="Q15" i="60" s="1"/>
  <c r="O14" i="60"/>
  <c r="Q14" i="60" s="1"/>
  <c r="AS13" i="60"/>
  <c r="AU13" i="60" s="1"/>
  <c r="AJ14" i="60"/>
  <c r="AL14" i="60" s="1"/>
  <c r="AA15" i="60"/>
  <c r="AC15" i="60" s="1"/>
  <c r="L14" i="60"/>
  <c r="AG13" i="60"/>
  <c r="AI13" i="60" s="1"/>
  <c r="AS14" i="60"/>
  <c r="AU14" i="60" s="1"/>
  <c r="AV13" i="60"/>
  <c r="AX13" i="60" s="1"/>
  <c r="AS15" i="60"/>
  <c r="AU15" i="60" s="1"/>
  <c r="L16" i="60"/>
  <c r="AY14" i="60"/>
  <c r="BA14" i="60" s="1"/>
  <c r="U13" i="60"/>
  <c r="W13" i="60" s="1"/>
  <c r="AJ15" i="60"/>
  <c r="AL15" i="60" s="1"/>
  <c r="AY15" i="60"/>
  <c r="BA15" i="60" s="1"/>
  <c r="O13" i="60"/>
  <c r="Q13" i="60" s="1"/>
  <c r="AG16" i="60"/>
  <c r="AI16" i="60" s="1"/>
  <c r="AS17" i="60"/>
  <c r="AU17" i="60" s="1"/>
  <c r="R15" i="60"/>
  <c r="T15" i="60" s="1"/>
  <c r="AM16" i="60"/>
  <c r="AO16" i="60" s="1"/>
  <c r="AV17" i="60"/>
  <c r="AX17" i="60" s="1"/>
  <c r="X15" i="60"/>
  <c r="Z15" i="60" s="1"/>
  <c r="AA13" i="60"/>
  <c r="AC13" i="60" s="1"/>
  <c r="L15" i="60"/>
  <c r="AV16" i="60"/>
  <c r="AX16" i="60" s="1"/>
  <c r="AS16" i="60"/>
  <c r="AU16" i="60" s="1"/>
  <c r="AY16" i="60"/>
  <c r="BA16" i="60" s="1"/>
  <c r="AS18" i="60"/>
  <c r="AU18" i="60" s="1"/>
  <c r="AP15" i="60"/>
  <c r="X17" i="60"/>
  <c r="Z17" i="60" s="1"/>
  <c r="AY13" i="60"/>
  <c r="BA13" i="60" s="1"/>
  <c r="AP16" i="60"/>
  <c r="AA16" i="60"/>
  <c r="AC16" i="60" s="1"/>
  <c r="AD14" i="60"/>
  <c r="AF14" i="60" s="1"/>
  <c r="R16" i="60"/>
  <c r="T16" i="60" s="1"/>
  <c r="AG15" i="60"/>
  <c r="AI15" i="60" s="1"/>
  <c r="AG14" i="60"/>
  <c r="AI14" i="60" s="1"/>
  <c r="AD17" i="60"/>
  <c r="AF17" i="60" s="1"/>
  <c r="U15" i="60"/>
  <c r="W15" i="60" s="1"/>
  <c r="AP17" i="60"/>
  <c r="AG18" i="60"/>
  <c r="AI18" i="60" s="1"/>
  <c r="L18" i="60"/>
  <c r="AM15" i="60"/>
  <c r="AO15" i="60" s="1"/>
  <c r="AA17" i="60"/>
  <c r="AC17" i="60" s="1"/>
  <c r="AJ18" i="60"/>
  <c r="AL18" i="60" s="1"/>
  <c r="AD15" i="60"/>
  <c r="AF15" i="60" s="1"/>
  <c r="AV18" i="60"/>
  <c r="AX18" i="60" s="1"/>
  <c r="U17" i="60"/>
  <c r="W17" i="60" s="1"/>
  <c r="AV15" i="60"/>
  <c r="AX15" i="60" s="1"/>
  <c r="AD16" i="60"/>
  <c r="AF16" i="60" s="1"/>
  <c r="AG17" i="60"/>
  <c r="AI17" i="60" s="1"/>
  <c r="O16" i="60"/>
  <c r="Q16" i="60" s="1"/>
  <c r="X16" i="60"/>
  <c r="Z16" i="60" s="1"/>
  <c r="AA20" i="60"/>
  <c r="AC20" i="60" s="1"/>
  <c r="X18" i="60"/>
  <c r="Z18" i="60" s="1"/>
  <c r="AS19" i="60"/>
  <c r="AU19" i="60" s="1"/>
  <c r="AY17" i="60"/>
  <c r="BA17" i="60" s="1"/>
  <c r="R17" i="60"/>
  <c r="T17" i="60" s="1"/>
  <c r="R21" i="60"/>
  <c r="T21" i="60" s="1"/>
  <c r="O18" i="60"/>
  <c r="Q18" i="60" s="1"/>
  <c r="AJ17" i="60"/>
  <c r="AL17" i="60" s="1"/>
  <c r="AJ16" i="60"/>
  <c r="AL16" i="60" s="1"/>
  <c r="AY18" i="60"/>
  <c r="BA18" i="60" s="1"/>
  <c r="AM19" i="60"/>
  <c r="AO19" i="60" s="1"/>
  <c r="AP21" i="60"/>
  <c r="AY20" i="60"/>
  <c r="BA20" i="60" s="1"/>
  <c r="AD18" i="60"/>
  <c r="AF18" i="60" s="1"/>
  <c r="AM17" i="60"/>
  <c r="AO17" i="60" s="1"/>
  <c r="AV19" i="60"/>
  <c r="AX19" i="60" s="1"/>
  <c r="L21" i="60"/>
  <c r="AJ19" i="60"/>
  <c r="AL19" i="60" s="1"/>
  <c r="U19" i="60"/>
  <c r="W19" i="60" s="1"/>
  <c r="R18" i="60"/>
  <c r="T18" i="60" s="1"/>
  <c r="AP18" i="60"/>
  <c r="AD21" i="60"/>
  <c r="AF21" i="60" s="1"/>
  <c r="AG19" i="60"/>
  <c r="AI19" i="60" s="1"/>
  <c r="L19" i="60"/>
  <c r="AA18" i="60"/>
  <c r="AC18" i="60" s="1"/>
  <c r="O20" i="60"/>
  <c r="Q20" i="60" s="1"/>
  <c r="U18" i="60"/>
  <c r="W18" i="60" s="1"/>
  <c r="R20" i="60"/>
  <c r="T20" i="60" s="1"/>
  <c r="U20" i="60"/>
  <c r="W20" i="60" s="1"/>
  <c r="AP19" i="60"/>
  <c r="AM18" i="60"/>
  <c r="AO18" i="60" s="1"/>
  <c r="AV21" i="60"/>
  <c r="AX21" i="60" s="1"/>
  <c r="AD22" i="60"/>
  <c r="AF22" i="60" s="1"/>
  <c r="AV20" i="60"/>
  <c r="AX20" i="60" s="1"/>
  <c r="AJ22" i="60"/>
  <c r="AL22" i="60" s="1"/>
  <c r="AM20" i="60"/>
  <c r="AO20" i="60" s="1"/>
  <c r="L17" i="60"/>
  <c r="AG21" i="60"/>
  <c r="AI21" i="60" s="1"/>
  <c r="AS20" i="60"/>
  <c r="AU20" i="60" s="1"/>
  <c r="O17" i="60"/>
  <c r="Q17" i="60" s="1"/>
  <c r="AD19" i="60"/>
  <c r="AF19" i="60" s="1"/>
  <c r="L20" i="60"/>
  <c r="O19" i="60"/>
  <c r="Q19" i="60" s="1"/>
  <c r="AD20" i="60"/>
  <c r="AF20" i="60" s="1"/>
  <c r="AP20" i="60"/>
  <c r="AM21" i="60"/>
  <c r="AO21" i="60" s="1"/>
  <c r="AJ21" i="60"/>
  <c r="AL21" i="60" s="1"/>
  <c r="AS22" i="60"/>
  <c r="AU22" i="60" s="1"/>
  <c r="U22" i="60"/>
  <c r="W22" i="60" s="1"/>
  <c r="AY19" i="60"/>
  <c r="BA19" i="60" s="1"/>
  <c r="X21" i="60"/>
  <c r="Z21" i="60" s="1"/>
  <c r="X19" i="60"/>
  <c r="Z19" i="60" s="1"/>
  <c r="X20" i="60"/>
  <c r="Z20" i="60" s="1"/>
  <c r="R19" i="60"/>
  <c r="T19" i="60" s="1"/>
  <c r="AA22" i="60"/>
  <c r="AC22" i="60" s="1"/>
  <c r="X22" i="60"/>
  <c r="Z22" i="60" s="1"/>
  <c r="AG24" i="60"/>
  <c r="AI24" i="60" s="1"/>
  <c r="AJ20" i="60"/>
  <c r="AL20" i="60" s="1"/>
  <c r="AA21" i="60"/>
  <c r="AC21" i="60" s="1"/>
  <c r="O21" i="60"/>
  <c r="Q21" i="60" s="1"/>
  <c r="AA19" i="60"/>
  <c r="AC19" i="60" s="1"/>
  <c r="AY21" i="60"/>
  <c r="BA21" i="60" s="1"/>
  <c r="AS21" i="60"/>
  <c r="AU21" i="60" s="1"/>
  <c r="AY22" i="60"/>
  <c r="BA22" i="60" s="1"/>
  <c r="AG20" i="60"/>
  <c r="AI20" i="60" s="1"/>
  <c r="U21" i="60"/>
  <c r="W21" i="60" s="1"/>
  <c r="L22" i="60"/>
  <c r="AY23" i="60"/>
  <c r="BA23" i="60" s="1"/>
  <c r="AG22" i="60"/>
  <c r="AI22" i="60" s="1"/>
  <c r="AM22" i="60"/>
  <c r="AO22" i="60" s="1"/>
  <c r="O23" i="60"/>
  <c r="Q23" i="60" s="1"/>
  <c r="AV22" i="60"/>
  <c r="AX22" i="60" s="1"/>
  <c r="R25" i="60"/>
  <c r="T25" i="60" s="1"/>
  <c r="AP23" i="60"/>
  <c r="AA23" i="60"/>
  <c r="AC23" i="60" s="1"/>
  <c r="AS23" i="60"/>
  <c r="AU23" i="60" s="1"/>
  <c r="AD24" i="60"/>
  <c r="AF24" i="60" s="1"/>
  <c r="O22" i="60"/>
  <c r="Q22" i="60" s="1"/>
  <c r="R22" i="60"/>
  <c r="T22" i="60" s="1"/>
  <c r="AP22" i="60"/>
  <c r="AG23" i="60"/>
  <c r="AI23" i="60" s="1"/>
  <c r="X23" i="60"/>
  <c r="Z23" i="60" s="1"/>
  <c r="AJ23" i="60"/>
  <c r="AL23" i="60" s="1"/>
  <c r="U26" i="60"/>
  <c r="W26" i="60" s="1"/>
  <c r="AD25" i="60"/>
  <c r="AF25" i="60" s="1"/>
  <c r="AD23" i="60"/>
  <c r="AF23" i="60" s="1"/>
  <c r="R26" i="60"/>
  <c r="T26" i="60" s="1"/>
  <c r="R23" i="60"/>
  <c r="T23" i="60" s="1"/>
  <c r="AP25" i="60"/>
  <c r="U23" i="60"/>
  <c r="W23" i="60" s="1"/>
  <c r="AV24" i="60"/>
  <c r="AX24" i="60" s="1"/>
  <c r="AS24" i="60"/>
  <c r="AU24" i="60" s="1"/>
  <c r="AG25" i="60"/>
  <c r="AI25" i="60" s="1"/>
  <c r="AS27" i="60"/>
  <c r="AU27" i="60" s="1"/>
  <c r="AV23" i="60"/>
  <c r="AX23" i="60" s="1"/>
  <c r="AA24" i="60"/>
  <c r="AC24" i="60" s="1"/>
  <c r="AV25" i="60"/>
  <c r="AX25" i="60" s="1"/>
  <c r="AM23" i="60"/>
  <c r="AO23" i="60" s="1"/>
  <c r="AA25" i="60"/>
  <c r="AC25" i="60" s="1"/>
  <c r="AM24" i="60"/>
  <c r="AO24" i="60" s="1"/>
  <c r="AP24" i="60"/>
  <c r="X24" i="60"/>
  <c r="Z24" i="60" s="1"/>
  <c r="L23" i="60"/>
  <c r="AA26" i="60"/>
  <c r="AC26" i="60" s="1"/>
  <c r="O24" i="60"/>
  <c r="Q24" i="60" s="1"/>
  <c r="AS25" i="60"/>
  <c r="AU25" i="60" s="1"/>
  <c r="R24" i="60"/>
  <c r="T24" i="60" s="1"/>
  <c r="O27" i="60"/>
  <c r="Q27" i="60" s="1"/>
  <c r="AG27" i="60"/>
  <c r="AI27" i="60" s="1"/>
  <c r="AJ26" i="60"/>
  <c r="AL26" i="60" s="1"/>
  <c r="L24" i="60"/>
  <c r="AY34" i="60"/>
  <c r="BA34" i="60" s="1"/>
  <c r="AS34" i="60"/>
  <c r="AU34" i="60" s="1"/>
  <c r="AA32" i="60"/>
  <c r="AC32" i="60" s="1"/>
  <c r="O30" i="60"/>
  <c r="Q30" i="60" s="1"/>
  <c r="O29" i="60"/>
  <c r="Q29" i="60" s="1"/>
  <c r="AV32" i="60"/>
  <c r="AX32" i="60" s="1"/>
  <c r="AM27" i="60"/>
  <c r="AO27" i="60" s="1"/>
  <c r="AJ27" i="60"/>
  <c r="AL27" i="60" s="1"/>
  <c r="AJ25" i="60"/>
  <c r="AL25" i="60" s="1"/>
  <c r="AV29" i="60"/>
  <c r="AX29" i="60" s="1"/>
  <c r="AJ31" i="60"/>
  <c r="AL31" i="60" s="1"/>
  <c r="AG33" i="60"/>
  <c r="AI33" i="60" s="1"/>
  <c r="U25" i="60"/>
  <c r="W25" i="60" s="1"/>
  <c r="X25" i="60"/>
  <c r="Z25" i="60" s="1"/>
  <c r="AV27" i="60"/>
  <c r="AX27" i="60" s="1"/>
  <c r="AA29" i="60"/>
  <c r="AC29" i="60" s="1"/>
  <c r="U33" i="60"/>
  <c r="W33" i="60" s="1"/>
  <c r="L25" i="60"/>
  <c r="O32" i="60"/>
  <c r="Q32" i="60" s="1"/>
  <c r="AG28" i="60"/>
  <c r="AI28" i="60" s="1"/>
  <c r="AY25" i="60"/>
  <c r="BA25" i="60" s="1"/>
  <c r="AD27" i="60"/>
  <c r="AF27" i="60" s="1"/>
  <c r="O25" i="60"/>
  <c r="Q25" i="60" s="1"/>
  <c r="O33" i="60"/>
  <c r="Q33" i="60" s="1"/>
  <c r="X27" i="60"/>
  <c r="Z27" i="60" s="1"/>
  <c r="AS28" i="60"/>
  <c r="AU28" i="60" s="1"/>
  <c r="AS26" i="60"/>
  <c r="AU26" i="60" s="1"/>
  <c r="AJ24" i="60"/>
  <c r="AL24" i="60" s="1"/>
  <c r="AM25" i="60"/>
  <c r="AO25" i="60" s="1"/>
  <c r="AY24" i="60"/>
  <c r="BA24" i="60" s="1"/>
  <c r="U24" i="60"/>
  <c r="W24" i="60" s="1"/>
  <c r="AA28" i="60"/>
  <c r="AC28" i="60" s="1"/>
  <c r="AS30" i="60"/>
  <c r="AU30" i="60" s="1"/>
  <c r="AY31" i="60"/>
  <c r="BA31" i="60" s="1"/>
  <c r="U29" i="60"/>
  <c r="W29" i="60" s="1"/>
  <c r="O28" i="60"/>
  <c r="Q28" i="60" s="1"/>
  <c r="L32" i="60"/>
  <c r="X26" i="60"/>
  <c r="Z26" i="60" s="1"/>
  <c r="AM26" i="60"/>
  <c r="AO26" i="60" s="1"/>
  <c r="AP32" i="60"/>
  <c r="U30" i="60"/>
  <c r="W30" i="60" s="1"/>
  <c r="AY33" i="60"/>
  <c r="BA33" i="60" s="1"/>
  <c r="R29" i="60"/>
  <c r="T29" i="60" s="1"/>
  <c r="AY28" i="60"/>
  <c r="BA28" i="60" s="1"/>
  <c r="AG26" i="60"/>
  <c r="AI26" i="60" s="1"/>
  <c r="AG32" i="60"/>
  <c r="AI32" i="60" s="1"/>
  <c r="AV31" i="60"/>
  <c r="AX31" i="60" s="1"/>
  <c r="AJ29" i="60"/>
  <c r="AL29" i="60" s="1"/>
  <c r="L26" i="60"/>
  <c r="AV30" i="60"/>
  <c r="AX30" i="60" s="1"/>
  <c r="AP33" i="60"/>
  <c r="AY26" i="60"/>
  <c r="BA26" i="60" s="1"/>
  <c r="AY35" i="60"/>
  <c r="BA35" i="60" s="1"/>
  <c r="AD26" i="60"/>
  <c r="AF26" i="60" s="1"/>
  <c r="O34" i="60"/>
  <c r="Q34" i="60" s="1"/>
  <c r="AJ32" i="60"/>
  <c r="AL32" i="60" s="1"/>
  <c r="R28" i="60"/>
  <c r="T28" i="60" s="1"/>
  <c r="AS33" i="60"/>
  <c r="AU33" i="60" s="1"/>
  <c r="U35" i="60"/>
  <c r="W35" i="60" s="1"/>
  <c r="L27" i="60"/>
  <c r="L29" i="60"/>
  <c r="AD31" i="60"/>
  <c r="AF31" i="60" s="1"/>
  <c r="AA30" i="60"/>
  <c r="AC30" i="60" s="1"/>
  <c r="AM31" i="60"/>
  <c r="AO31" i="60" s="1"/>
  <c r="X35" i="60"/>
  <c r="Z35" i="60" s="1"/>
  <c r="AS32" i="60"/>
  <c r="AU32" i="60" s="1"/>
  <c r="X32" i="60"/>
  <c r="Z32" i="60" s="1"/>
  <c r="AJ34" i="60"/>
  <c r="AL34" i="60" s="1"/>
  <c r="L30" i="60"/>
  <c r="U31" i="60"/>
  <c r="W31" i="60" s="1"/>
  <c r="AA35" i="60"/>
  <c r="AC35" i="60" s="1"/>
  <c r="AJ33" i="60"/>
  <c r="AL33" i="60" s="1"/>
  <c r="AM30" i="60"/>
  <c r="AO30" i="60" s="1"/>
  <c r="AV34" i="60"/>
  <c r="AX34" i="60" s="1"/>
  <c r="AP26" i="60"/>
  <c r="AV28" i="60"/>
  <c r="AX28" i="60" s="1"/>
  <c r="AP34" i="60"/>
  <c r="X30" i="60"/>
  <c r="Z30" i="60" s="1"/>
  <c r="AM33" i="60"/>
  <c r="AO33" i="60" s="1"/>
  <c r="AM29" i="60"/>
  <c r="AO29" i="60" s="1"/>
  <c r="AP29" i="60"/>
  <c r="AY36" i="60"/>
  <c r="BA36" i="60" s="1"/>
  <c r="U36" i="60"/>
  <c r="W36" i="60" s="1"/>
  <c r="AV36" i="60"/>
  <c r="AX36" i="60" s="1"/>
  <c r="R36" i="60"/>
  <c r="T36" i="60" s="1"/>
  <c r="AS36" i="60"/>
  <c r="AU36" i="60" s="1"/>
  <c r="O36" i="60"/>
  <c r="Q36" i="60" s="1"/>
  <c r="AP36" i="60"/>
  <c r="L36" i="60"/>
  <c r="AA36" i="60"/>
  <c r="AC36" i="60" s="1"/>
  <c r="AM36" i="60"/>
  <c r="AO36" i="60" s="1"/>
  <c r="AJ36" i="60"/>
  <c r="AL36" i="60" s="1"/>
  <c r="AG36" i="60"/>
  <c r="AI36" i="60" s="1"/>
  <c r="AD36" i="60"/>
  <c r="AF36" i="60" s="1"/>
  <c r="X36" i="60"/>
  <c r="Z36" i="60" s="1"/>
  <c r="B37" i="60"/>
  <c r="E32" i="80" l="1"/>
  <c r="G32" i="80" s="1"/>
  <c r="BV39" i="41"/>
  <c r="BU40" i="41"/>
  <c r="BU44" i="41" s="1"/>
  <c r="FZ40" i="41"/>
  <c r="GA40" i="41"/>
  <c r="BR40" i="41"/>
  <c r="BS40" i="41"/>
  <c r="GU40" i="41"/>
  <c r="GT40" i="41"/>
  <c r="GI30" i="41"/>
  <c r="GH30" i="41"/>
  <c r="GU39" i="41"/>
  <c r="GT39" i="41"/>
  <c r="FZ36" i="41"/>
  <c r="GA36" i="41"/>
  <c r="BS27" i="41"/>
  <c r="BR27" i="41"/>
  <c r="GU37" i="41"/>
  <c r="GT37" i="41"/>
  <c r="GI36" i="41"/>
  <c r="GH36" i="41"/>
  <c r="GU31" i="41"/>
  <c r="GT31" i="41"/>
  <c r="BR31" i="41"/>
  <c r="BS31" i="41"/>
  <c r="GA38" i="41"/>
  <c r="FZ38" i="41"/>
  <c r="GA37" i="41"/>
  <c r="FZ37" i="41"/>
  <c r="GI37" i="41"/>
  <c r="GH37" i="41"/>
  <c r="GH32" i="41"/>
  <c r="GI32" i="41"/>
  <c r="BS32" i="41"/>
  <c r="BR32" i="41"/>
  <c r="FZ31" i="41"/>
  <c r="GA31" i="41"/>
  <c r="GT32" i="41"/>
  <c r="GU32" i="41"/>
  <c r="BR38" i="41"/>
  <c r="BS38" i="41"/>
  <c r="GT30" i="41"/>
  <c r="GU30" i="41"/>
  <c r="GU38" i="41"/>
  <c r="GT38" i="41"/>
  <c r="GH28" i="41"/>
  <c r="GI28" i="41"/>
  <c r="BS30" i="41"/>
  <c r="BR30" i="41"/>
  <c r="FZ28" i="41"/>
  <c r="GA28" i="41"/>
  <c r="GH38" i="41"/>
  <c r="GI38" i="41"/>
  <c r="GT27" i="41"/>
  <c r="GU27" i="41"/>
  <c r="GI29" i="41"/>
  <c r="GH29" i="41"/>
  <c r="BR37" i="41"/>
  <c r="BS37" i="41"/>
  <c r="GI40" i="41"/>
  <c r="GH40" i="41"/>
  <c r="GT28" i="41"/>
  <c r="GU28" i="41"/>
  <c r="BS36" i="41"/>
  <c r="BR36" i="41"/>
  <c r="GH31" i="41"/>
  <c r="GI31" i="41"/>
  <c r="GA30" i="41"/>
  <c r="FZ30" i="41"/>
  <c r="BS39" i="41"/>
  <c r="BR39" i="41"/>
  <c r="GH27" i="41"/>
  <c r="GI27" i="41"/>
  <c r="BS28" i="41"/>
  <c r="BR28" i="41"/>
  <c r="GU36" i="41"/>
  <c r="GT36" i="41"/>
  <c r="GU29" i="41"/>
  <c r="GT29" i="41"/>
  <c r="GA27" i="41"/>
  <c r="FZ27" i="41"/>
  <c r="GA29" i="41"/>
  <c r="FZ29" i="41"/>
  <c r="BS29" i="41"/>
  <c r="BR29" i="41"/>
  <c r="FZ39" i="41"/>
  <c r="GA39" i="41"/>
  <c r="GI39" i="41"/>
  <c r="GH39" i="41"/>
  <c r="GA32" i="41"/>
  <c r="FZ32" i="41"/>
  <c r="GA21" i="41"/>
  <c r="FZ21" i="41"/>
  <c r="GU19" i="41"/>
  <c r="GT19" i="41"/>
  <c r="BR23" i="41"/>
  <c r="BS23" i="41"/>
  <c r="GH23" i="41"/>
  <c r="GI23" i="41"/>
  <c r="GI19" i="41"/>
  <c r="GH19" i="41"/>
  <c r="BS22" i="41"/>
  <c r="BR22" i="41"/>
  <c r="GH22" i="41"/>
  <c r="GI22" i="41"/>
  <c r="GA18" i="41"/>
  <c r="FZ18" i="41"/>
  <c r="GI21" i="41"/>
  <c r="GH21" i="41"/>
  <c r="GT21" i="41"/>
  <c r="GU21" i="41"/>
  <c r="FZ20" i="41"/>
  <c r="GA20" i="41"/>
  <c r="GT18" i="41"/>
  <c r="GU18" i="41"/>
  <c r="FZ19" i="41"/>
  <c r="GA19" i="41"/>
  <c r="BR19" i="41"/>
  <c r="BS19" i="41"/>
  <c r="GI18" i="41"/>
  <c r="GH18" i="41"/>
  <c r="BR20" i="41"/>
  <c r="BS20" i="41"/>
  <c r="FZ22" i="41"/>
  <c r="GA22" i="41"/>
  <c r="BS18" i="41"/>
  <c r="BR18" i="41"/>
  <c r="GH20" i="41"/>
  <c r="GI20" i="41"/>
  <c r="GT23" i="41"/>
  <c r="GU23" i="41"/>
  <c r="GT20" i="41"/>
  <c r="GU20" i="41"/>
  <c r="BS21" i="41"/>
  <c r="BR21" i="41"/>
  <c r="GT22" i="41"/>
  <c r="GU22" i="41"/>
  <c r="GA23" i="41"/>
  <c r="FZ23" i="41"/>
  <c r="FX5" i="41"/>
  <c r="BT5" i="41"/>
  <c r="BH5" i="41"/>
  <c r="BX5" i="41"/>
  <c r="H5" i="41"/>
  <c r="CR5" i="41"/>
  <c r="CR6" i="41" s="1"/>
  <c r="P5" i="41"/>
  <c r="DD5" i="41"/>
  <c r="FL5" i="41"/>
  <c r="AJ5" i="41"/>
  <c r="DP5" i="41"/>
  <c r="GN5" i="41"/>
  <c r="DX5" i="41"/>
  <c r="EJ5" i="41"/>
  <c r="FT5" i="41"/>
  <c r="FP5" i="41"/>
  <c r="CN5" i="41"/>
  <c r="CJ5" i="41"/>
  <c r="X5" i="41"/>
  <c r="ER5" i="41"/>
  <c r="EF5" i="41"/>
  <c r="EB5" i="41"/>
  <c r="GF5" i="41"/>
  <c r="DL5" i="41"/>
  <c r="FH5" i="41"/>
  <c r="FH6" i="41" s="1"/>
  <c r="L5" i="41"/>
  <c r="FD5" i="41"/>
  <c r="BP5" i="41"/>
  <c r="GR5" i="41"/>
  <c r="DH5" i="41"/>
  <c r="CB5" i="41"/>
  <c r="CB6" i="41" s="1"/>
  <c r="BL5" i="41"/>
  <c r="CF5" i="41"/>
  <c r="AF5" i="41"/>
  <c r="GB5" i="41"/>
  <c r="CZ5" i="41"/>
  <c r="AB5" i="41"/>
  <c r="BD5" i="41"/>
  <c r="DT5" i="41"/>
  <c r="GJ5" i="41"/>
  <c r="GJ6" i="41" s="1"/>
  <c r="AN5" i="41"/>
  <c r="EZ5" i="41"/>
  <c r="EN5" i="41"/>
  <c r="T5" i="41"/>
  <c r="AR5" i="41"/>
  <c r="CV5" i="41"/>
  <c r="AV5" i="41"/>
  <c r="AZ5" i="41"/>
  <c r="EV5" i="41"/>
  <c r="FT8" i="41"/>
  <c r="FT15" i="41" s="1"/>
  <c r="DP8" i="41"/>
  <c r="DP15" i="41" s="1"/>
  <c r="AR8" i="41"/>
  <c r="AR15" i="41" s="1"/>
  <c r="DH8" i="41"/>
  <c r="DH15" i="41" s="1"/>
  <c r="BP8" i="41"/>
  <c r="BP15" i="41" s="1"/>
  <c r="H8" i="41"/>
  <c r="H15" i="41" s="1"/>
  <c r="DD8" i="41"/>
  <c r="DD15" i="41" s="1"/>
  <c r="AB8" i="41"/>
  <c r="AB15" i="41" s="1"/>
  <c r="CZ8" i="41"/>
  <c r="CZ15" i="41" s="1"/>
  <c r="CJ8" i="41"/>
  <c r="CJ15" i="41" s="1"/>
  <c r="BX8" i="41"/>
  <c r="BX15" i="41" s="1"/>
  <c r="EF8" i="41"/>
  <c r="EF15" i="41" s="1"/>
  <c r="AJ8" i="41"/>
  <c r="AJ15" i="41" s="1"/>
  <c r="CF8" i="41"/>
  <c r="CF15" i="41" s="1"/>
  <c r="GR8" i="41"/>
  <c r="GR15" i="41" s="1"/>
  <c r="FL8" i="41"/>
  <c r="FL15" i="41" s="1"/>
  <c r="DX8" i="41"/>
  <c r="DX15" i="41" s="1"/>
  <c r="BT8" i="41"/>
  <c r="BT15" i="41" s="1"/>
  <c r="AV8" i="41"/>
  <c r="AV15" i="41" s="1"/>
  <c r="AN8" i="41"/>
  <c r="AN15" i="41" s="1"/>
  <c r="GN8" i="41"/>
  <c r="GN15" i="41" s="1"/>
  <c r="EZ8" i="41"/>
  <c r="EZ15" i="41" s="1"/>
  <c r="CB8" i="41"/>
  <c r="CB15" i="41" s="1"/>
  <c r="FH8" i="41"/>
  <c r="FH15" i="41" s="1"/>
  <c r="P8" i="41"/>
  <c r="P15" i="41" s="1"/>
  <c r="GB8" i="41"/>
  <c r="GB15" i="41" s="1"/>
  <c r="FD8" i="41"/>
  <c r="FD15" i="41" s="1"/>
  <c r="EV8" i="41"/>
  <c r="EV15" i="41" s="1"/>
  <c r="BH8" i="41"/>
  <c r="BH15" i="41" s="1"/>
  <c r="GF8" i="41"/>
  <c r="GF15" i="41" s="1"/>
  <c r="FX8" i="41"/>
  <c r="FX15" i="41" s="1"/>
  <c r="EB8" i="41"/>
  <c r="EB15" i="41" s="1"/>
  <c r="EN8" i="41"/>
  <c r="EN15" i="41" s="1"/>
  <c r="AF8" i="41"/>
  <c r="AF15" i="41" s="1"/>
  <c r="CV8" i="41"/>
  <c r="CV15" i="41" s="1"/>
  <c r="CR8" i="41"/>
  <c r="CR15" i="41" s="1"/>
  <c r="DT8" i="41"/>
  <c r="DT15" i="41" s="1"/>
  <c r="X8" i="41"/>
  <c r="X15" i="41" s="1"/>
  <c r="GJ8" i="41"/>
  <c r="GJ15" i="41" s="1"/>
  <c r="BL8" i="41"/>
  <c r="BL15" i="41" s="1"/>
  <c r="L8" i="41"/>
  <c r="L15" i="41" s="1"/>
  <c r="EJ8" i="41"/>
  <c r="EJ15" i="41" s="1"/>
  <c r="ER8" i="41"/>
  <c r="ER15" i="41" s="1"/>
  <c r="BD8" i="41"/>
  <c r="BD15" i="41" s="1"/>
  <c r="DL8" i="41"/>
  <c r="DL15" i="41" s="1"/>
  <c r="FP8" i="41"/>
  <c r="FP15" i="41" s="1"/>
  <c r="CN8" i="41"/>
  <c r="CN15" i="41" s="1"/>
  <c r="T8" i="41"/>
  <c r="T15" i="41" s="1"/>
  <c r="AZ8" i="41"/>
  <c r="AZ15" i="41" s="1"/>
  <c r="EN17" i="41"/>
  <c r="EN24" i="41" s="1"/>
  <c r="EF17" i="41"/>
  <c r="EF24" i="41" s="1"/>
  <c r="CF17" i="41"/>
  <c r="CF24" i="41" s="1"/>
  <c r="FX17" i="41"/>
  <c r="FX24" i="41" s="1"/>
  <c r="GN17" i="41"/>
  <c r="CB17" i="41"/>
  <c r="CB24" i="41" s="1"/>
  <c r="FT17" i="41"/>
  <c r="AB17" i="41"/>
  <c r="BX17" i="41"/>
  <c r="DP17" i="41"/>
  <c r="DP24" i="41" s="1"/>
  <c r="EZ17" i="41"/>
  <c r="CV17" i="41"/>
  <c r="EV17" i="41"/>
  <c r="EV24" i="41" s="1"/>
  <c r="AR17" i="41"/>
  <c r="AR24" i="41" s="1"/>
  <c r="FP17" i="41"/>
  <c r="FP24" i="41" s="1"/>
  <c r="P17" i="41"/>
  <c r="P24" i="41" s="1"/>
  <c r="AF17" i="41"/>
  <c r="ER17" i="41"/>
  <c r="CR17" i="41"/>
  <c r="CR24" i="41" s="1"/>
  <c r="GF17" i="41"/>
  <c r="GF24" i="41" s="1"/>
  <c r="EJ17" i="41"/>
  <c r="FH17" i="41"/>
  <c r="FH24" i="41" s="1"/>
  <c r="DH17" i="41"/>
  <c r="DH24" i="41" s="1"/>
  <c r="CZ17" i="41"/>
  <c r="CJ17" i="41"/>
  <c r="GB17" i="41"/>
  <c r="GB24" i="41" s="1"/>
  <c r="AV17" i="41"/>
  <c r="BH17" i="41"/>
  <c r="BP17" i="41"/>
  <c r="BP24" i="41" s="1"/>
  <c r="GR17" i="41"/>
  <c r="GR24" i="41" s="1"/>
  <c r="AN17" i="41"/>
  <c r="AN24" i="41" s="1"/>
  <c r="BD17" i="41"/>
  <c r="BD24" i="41" s="1"/>
  <c r="H17" i="41"/>
  <c r="H24" i="41" s="1"/>
  <c r="X17" i="41"/>
  <c r="GJ17" i="41"/>
  <c r="GJ24" i="41" s="1"/>
  <c r="EB17" i="41"/>
  <c r="FD17" i="41"/>
  <c r="T17" i="41"/>
  <c r="DT17" i="41"/>
  <c r="DT24" i="41" s="1"/>
  <c r="AJ17" i="41"/>
  <c r="DX17" i="41"/>
  <c r="DX24" i="41" s="1"/>
  <c r="BL17" i="41"/>
  <c r="L17" i="41"/>
  <c r="FL17" i="41"/>
  <c r="DD17" i="41"/>
  <c r="DD24" i="41" s="1"/>
  <c r="BT17" i="41"/>
  <c r="BT24" i="41" s="1"/>
  <c r="DL17" i="41"/>
  <c r="DL24" i="41" s="1"/>
  <c r="CN17" i="41"/>
  <c r="AZ17" i="41"/>
  <c r="EJ35" i="41"/>
  <c r="L35" i="41"/>
  <c r="CJ35" i="41"/>
  <c r="DL35" i="41"/>
  <c r="CF35" i="41"/>
  <c r="DX35" i="41"/>
  <c r="DT35" i="41"/>
  <c r="DD35" i="41"/>
  <c r="AZ35" i="41"/>
  <c r="CN35" i="41"/>
  <c r="AV35" i="41"/>
  <c r="AR35" i="41"/>
  <c r="BD35" i="41"/>
  <c r="C41" i="41"/>
  <c r="ER35" i="41"/>
  <c r="CB35" i="41"/>
  <c r="H35" i="41"/>
  <c r="AB35" i="41"/>
  <c r="EB35" i="41"/>
  <c r="EV35" i="41"/>
  <c r="GF35" i="41"/>
  <c r="T35" i="41"/>
  <c r="FD35" i="41"/>
  <c r="AJ35" i="41"/>
  <c r="FX35" i="41"/>
  <c r="BT35" i="41"/>
  <c r="FH35" i="41"/>
  <c r="P35" i="41"/>
  <c r="FD26" i="41"/>
  <c r="AZ26" i="41"/>
  <c r="EZ26" i="41"/>
  <c r="FT26" i="41"/>
  <c r="DP26" i="41"/>
  <c r="BH26" i="41"/>
  <c r="FP26" i="41"/>
  <c r="AV26" i="41"/>
  <c r="DX26" i="41"/>
  <c r="CZ26" i="41"/>
  <c r="EV26" i="41"/>
  <c r="EJ26" i="41"/>
  <c r="CR26" i="41"/>
  <c r="L26" i="41"/>
  <c r="AF26" i="41"/>
  <c r="FX26" i="41"/>
  <c r="BP26" i="41"/>
  <c r="GN26" i="41"/>
  <c r="ER26" i="41"/>
  <c r="DH26" i="41"/>
  <c r="GF26" i="41"/>
  <c r="BT26" i="41"/>
  <c r="CV26" i="41"/>
  <c r="DD26" i="41"/>
  <c r="GJ26" i="41"/>
  <c r="EN26" i="41"/>
  <c r="CB26" i="41"/>
  <c r="T26" i="41"/>
  <c r="AR26" i="41"/>
  <c r="AJ26" i="41"/>
  <c r="GB26" i="41"/>
  <c r="BD26" i="41"/>
  <c r="BL26" i="41"/>
  <c r="P26" i="41"/>
  <c r="EB26" i="41"/>
  <c r="DT26" i="41"/>
  <c r="CJ26" i="41"/>
  <c r="AN26" i="41"/>
  <c r="AB26" i="41"/>
  <c r="FL26" i="41"/>
  <c r="X26" i="41"/>
  <c r="CN26" i="41"/>
  <c r="GR26" i="41"/>
  <c r="FH26" i="41"/>
  <c r="BX26" i="41"/>
  <c r="EF26" i="41"/>
  <c r="CF26" i="41"/>
  <c r="BL35" i="41"/>
  <c r="AF35" i="41"/>
  <c r="DP35" i="41"/>
  <c r="DL26" i="41"/>
  <c r="GN35" i="41"/>
  <c r="FL35" i="41"/>
  <c r="EZ35" i="41"/>
  <c r="H26" i="41"/>
  <c r="CZ35" i="41"/>
  <c r="FP35" i="41"/>
  <c r="AN35" i="41"/>
  <c r="BX35" i="41"/>
  <c r="GB35" i="41"/>
  <c r="EF35" i="41"/>
  <c r="GJ35" i="41"/>
  <c r="GR35" i="41"/>
  <c r="BP35" i="41"/>
  <c r="DH35" i="41"/>
  <c r="X35" i="41"/>
  <c r="BH35" i="41"/>
  <c r="CR35" i="41"/>
  <c r="FT35" i="41"/>
  <c r="EN35" i="41"/>
  <c r="CV35" i="41"/>
  <c r="B34" i="111"/>
  <c r="C33" i="111"/>
  <c r="E33" i="111" s="1"/>
  <c r="G33" i="111" s="1"/>
  <c r="C34" i="16"/>
  <c r="E34" i="16" s="1"/>
  <c r="G34" i="16" s="1"/>
  <c r="C33" i="25"/>
  <c r="E33" i="25" s="1"/>
  <c r="G33" i="25" s="1"/>
  <c r="B34" i="25"/>
  <c r="B34" i="112"/>
  <c r="C33" i="112"/>
  <c r="E33" i="112" s="1"/>
  <c r="G33" i="112" s="1"/>
  <c r="B33" i="73"/>
  <c r="C32" i="73"/>
  <c r="E32" i="73" s="1"/>
  <c r="G32" i="73" s="1"/>
  <c r="B34" i="76"/>
  <c r="C33" i="76"/>
  <c r="E33" i="76" s="1"/>
  <c r="G33" i="76" s="1"/>
  <c r="C33" i="94"/>
  <c r="E33" i="94" s="1"/>
  <c r="G33" i="94" s="1"/>
  <c r="B34" i="94"/>
  <c r="B34" i="77"/>
  <c r="C33" i="77"/>
  <c r="E33" i="77" s="1"/>
  <c r="G33" i="77" s="1"/>
  <c r="C34" i="48"/>
  <c r="E34" i="48" s="1"/>
  <c r="G34" i="48" s="1"/>
  <c r="B34" i="125"/>
  <c r="C33" i="125"/>
  <c r="E33" i="125" s="1"/>
  <c r="G33" i="125" s="1"/>
  <c r="E20" i="92"/>
  <c r="B20" i="92"/>
  <c r="C33" i="85"/>
  <c r="E33" i="85" s="1"/>
  <c r="G33" i="85" s="1"/>
  <c r="B34" i="85"/>
  <c r="C34" i="49"/>
  <c r="E34" i="49" s="1"/>
  <c r="G34" i="49" s="1"/>
  <c r="B33" i="38"/>
  <c r="C32" i="38"/>
  <c r="E32" i="38" s="1"/>
  <c r="G32" i="38" s="1"/>
  <c r="B34" i="82"/>
  <c r="C33" i="82"/>
  <c r="E33" i="82" s="1"/>
  <c r="G33" i="82" s="1"/>
  <c r="C34" i="50"/>
  <c r="E34" i="50" s="1"/>
  <c r="G34" i="50" s="1"/>
  <c r="B35" i="50"/>
  <c r="C33" i="81"/>
  <c r="E33" i="81" s="1"/>
  <c r="G33" i="81" s="1"/>
  <c r="B34" i="81"/>
  <c r="C34" i="17"/>
  <c r="E34" i="17" s="1"/>
  <c r="G34" i="17" s="1"/>
  <c r="E20" i="93"/>
  <c r="B20" i="93"/>
  <c r="E34" i="44"/>
  <c r="C34" i="44"/>
  <c r="B34" i="61"/>
  <c r="C33" i="61"/>
  <c r="E33" i="61" s="1"/>
  <c r="G33" i="61" s="1"/>
  <c r="C33" i="84"/>
  <c r="E33" i="84" s="1"/>
  <c r="G33" i="84" s="1"/>
  <c r="B34" i="84"/>
  <c r="B34" i="121"/>
  <c r="C33" i="121"/>
  <c r="E33" i="121" s="1"/>
  <c r="G33" i="121" s="1"/>
  <c r="C33" i="36"/>
  <c r="E33" i="36" s="1"/>
  <c r="G33" i="36" s="1"/>
  <c r="B34" i="36"/>
  <c r="C33" i="83"/>
  <c r="E33" i="83" s="1"/>
  <c r="G33" i="83" s="1"/>
  <c r="B34" i="83"/>
  <c r="C34" i="22"/>
  <c r="E34" i="22" s="1"/>
  <c r="G34" i="22" s="1"/>
  <c r="G33" i="44"/>
  <c r="B34" i="104"/>
  <c r="C33" i="104"/>
  <c r="E33" i="104" s="1"/>
  <c r="G33" i="104" s="1"/>
  <c r="C33" i="51"/>
  <c r="E33" i="51" s="1"/>
  <c r="G33" i="51" s="1"/>
  <c r="B34" i="51"/>
  <c r="B34" i="3"/>
  <c r="C33" i="3"/>
  <c r="E33" i="3" s="1"/>
  <c r="G33" i="3" s="1"/>
  <c r="C34" i="64"/>
  <c r="E34" i="64" s="1"/>
  <c r="G34" i="64" s="1"/>
  <c r="B34" i="57"/>
  <c r="C33" i="57"/>
  <c r="E33" i="57" s="1"/>
  <c r="G33" i="57" s="1"/>
  <c r="C33" i="117"/>
  <c r="E33" i="117" s="1"/>
  <c r="G33" i="117" s="1"/>
  <c r="B34" i="117"/>
  <c r="B34" i="110"/>
  <c r="C33" i="110"/>
  <c r="E33" i="110" s="1"/>
  <c r="G33" i="110" s="1"/>
  <c r="C34" i="14"/>
  <c r="E34" i="14" s="1"/>
  <c r="G34" i="14" s="1"/>
  <c r="C33" i="65"/>
  <c r="E33" i="65" s="1"/>
  <c r="G33" i="65" s="1"/>
  <c r="B34" i="65"/>
  <c r="C33" i="75"/>
  <c r="B34" i="75"/>
  <c r="C34" i="24"/>
  <c r="E34" i="24" s="1"/>
  <c r="G34" i="24" s="1"/>
  <c r="C34" i="66"/>
  <c r="E34" i="66" s="1"/>
  <c r="G34" i="66" s="1"/>
  <c r="B35" i="66"/>
  <c r="B34" i="67"/>
  <c r="C33" i="67"/>
  <c r="E33" i="67" s="1"/>
  <c r="G33" i="67" s="1"/>
  <c r="B34" i="80"/>
  <c r="C33" i="80"/>
  <c r="B34" i="11"/>
  <c r="G33" i="23"/>
  <c r="B34" i="53"/>
  <c r="C33" i="53"/>
  <c r="E33" i="53" s="1"/>
  <c r="G33" i="53" s="1"/>
  <c r="B33" i="69"/>
  <c r="C32" i="69"/>
  <c r="E32" i="69" s="1"/>
  <c r="G32" i="69" s="1"/>
  <c r="C34" i="23"/>
  <c r="E34" i="23" s="1"/>
  <c r="E33" i="75"/>
  <c r="G32" i="75"/>
  <c r="C35" i="43"/>
  <c r="E35" i="43" s="1"/>
  <c r="G35" i="43" s="1"/>
  <c r="C34" i="18"/>
  <c r="E34" i="18" s="1"/>
  <c r="G34" i="18" s="1"/>
  <c r="C33" i="70"/>
  <c r="E33" i="70" s="1"/>
  <c r="G33" i="70" s="1"/>
  <c r="B34" i="70"/>
  <c r="B34" i="95"/>
  <c r="C33" i="95"/>
  <c r="E33" i="95" s="1"/>
  <c r="G33" i="95" s="1"/>
  <c r="C33" i="119"/>
  <c r="E33" i="119" s="1"/>
  <c r="G33" i="119" s="1"/>
  <c r="B34" i="119"/>
  <c r="B34" i="124"/>
  <c r="C33" i="124"/>
  <c r="E33" i="124" s="1"/>
  <c r="G33" i="124" s="1"/>
  <c r="C33" i="90"/>
  <c r="E33" i="90" s="1"/>
  <c r="G33" i="90" s="1"/>
  <c r="B34" i="90"/>
  <c r="C33" i="96"/>
  <c r="E33" i="96" s="1"/>
  <c r="G33" i="96" s="1"/>
  <c r="B34" i="96"/>
  <c r="E33" i="8"/>
  <c r="G33" i="8" s="1"/>
  <c r="C34" i="8"/>
  <c r="C34" i="19"/>
  <c r="E34" i="19" s="1"/>
  <c r="G34" i="19" s="1"/>
  <c r="B34" i="71"/>
  <c r="C33" i="71"/>
  <c r="E33" i="71" s="1"/>
  <c r="G33" i="71" s="1"/>
  <c r="B34" i="109"/>
  <c r="C33" i="109"/>
  <c r="E33" i="109" s="1"/>
  <c r="G33" i="109" s="1"/>
  <c r="C33" i="107"/>
  <c r="E33" i="107" s="1"/>
  <c r="G33" i="107" s="1"/>
  <c r="B34" i="107"/>
  <c r="B35" i="123"/>
  <c r="C34" i="123"/>
  <c r="E34" i="123" s="1"/>
  <c r="G34" i="123" s="1"/>
  <c r="B34" i="91"/>
  <c r="C33" i="91"/>
  <c r="E33" i="91" s="1"/>
  <c r="G33" i="91" s="1"/>
  <c r="C33" i="21"/>
  <c r="E33" i="21" s="1"/>
  <c r="G33" i="21" s="1"/>
  <c r="B34" i="21"/>
  <c r="C34" i="46"/>
  <c r="E34" i="46" s="1"/>
  <c r="G34" i="46" s="1"/>
  <c r="B34" i="88"/>
  <c r="C33" i="88"/>
  <c r="E33" i="88" s="1"/>
  <c r="G33" i="88" s="1"/>
  <c r="H35" i="60"/>
  <c r="F31" i="60"/>
  <c r="H28" i="60"/>
  <c r="H31" i="60"/>
  <c r="H27" i="60"/>
  <c r="H30" i="60"/>
  <c r="F33" i="60"/>
  <c r="F28" i="60"/>
  <c r="F35" i="60"/>
  <c r="F34" i="60"/>
  <c r="N34" i="60"/>
  <c r="H33" i="60"/>
  <c r="AR33" i="60"/>
  <c r="F19" i="60"/>
  <c r="N19" i="60"/>
  <c r="F23" i="60"/>
  <c r="N23" i="60"/>
  <c r="F12" i="60"/>
  <c r="N12" i="60"/>
  <c r="H20" i="60"/>
  <c r="AR20" i="60"/>
  <c r="F13" i="60"/>
  <c r="N13" i="60"/>
  <c r="F20" i="60"/>
  <c r="N20" i="60"/>
  <c r="AR16" i="60"/>
  <c r="H16" i="60"/>
  <c r="H12" i="60"/>
  <c r="AR12" i="60"/>
  <c r="N21" i="60"/>
  <c r="F21" i="60"/>
  <c r="H24" i="60"/>
  <c r="AR24" i="60"/>
  <c r="AR29" i="60"/>
  <c r="H29" i="60"/>
  <c r="N29" i="60"/>
  <c r="F29" i="60"/>
  <c r="AR23" i="60"/>
  <c r="H23" i="60"/>
  <c r="H14" i="60"/>
  <c r="AR14" i="60"/>
  <c r="F30" i="60"/>
  <c r="N30" i="60"/>
  <c r="F27" i="60"/>
  <c r="N27" i="60"/>
  <c r="N14" i="60"/>
  <c r="F14" i="60"/>
  <c r="AR13" i="60"/>
  <c r="H13" i="60"/>
  <c r="F26" i="60"/>
  <c r="N26" i="60"/>
  <c r="AR21" i="60"/>
  <c r="H21" i="60"/>
  <c r="H32" i="60"/>
  <c r="AR32" i="60"/>
  <c r="N24" i="60"/>
  <c r="F24" i="60"/>
  <c r="N15" i="60"/>
  <c r="F15" i="60"/>
  <c r="H18" i="60"/>
  <c r="AR18" i="60"/>
  <c r="AR15" i="60"/>
  <c r="H15" i="60"/>
  <c r="AR34" i="60"/>
  <c r="H34" i="60"/>
  <c r="H19" i="60"/>
  <c r="AR19" i="60"/>
  <c r="N25" i="60"/>
  <c r="F25" i="60"/>
  <c r="H25" i="60"/>
  <c r="AR25" i="60"/>
  <c r="N18" i="60"/>
  <c r="F18" i="60"/>
  <c r="N17" i="60"/>
  <c r="F17" i="60"/>
  <c r="AR26" i="60"/>
  <c r="H26" i="60"/>
  <c r="F32" i="60"/>
  <c r="N32" i="60"/>
  <c r="AR22" i="60"/>
  <c r="H22" i="60"/>
  <c r="N16" i="60"/>
  <c r="F16" i="60"/>
  <c r="N22" i="60"/>
  <c r="F22" i="60"/>
  <c r="H17" i="60"/>
  <c r="AR17" i="60"/>
  <c r="AA37" i="60"/>
  <c r="X37" i="60"/>
  <c r="AY37" i="60"/>
  <c r="U37" i="60"/>
  <c r="AV37" i="60"/>
  <c r="R37" i="60"/>
  <c r="AP37" i="60"/>
  <c r="AP40" i="60" s="1"/>
  <c r="AP41" i="60" s="1"/>
  <c r="L37" i="60"/>
  <c r="L40" i="60" s="1"/>
  <c r="L41" i="60" s="1"/>
  <c r="AM37" i="60"/>
  <c r="AS37" i="60"/>
  <c r="AJ37" i="60"/>
  <c r="AG37" i="60"/>
  <c r="AD37" i="60"/>
  <c r="O37" i="60"/>
  <c r="N36" i="60"/>
  <c r="F36" i="60"/>
  <c r="AR36" i="60"/>
  <c r="H36" i="60"/>
  <c r="E33" i="80" l="1"/>
  <c r="G33" i="80" s="1"/>
  <c r="FP44" i="41"/>
  <c r="CZ44" i="41"/>
  <c r="FH44" i="41"/>
  <c r="BV40" i="41"/>
  <c r="BW40" i="41"/>
  <c r="BD44" i="41"/>
  <c r="GB44" i="41"/>
  <c r="AN44" i="41"/>
  <c r="P44" i="41"/>
  <c r="EN44" i="41"/>
  <c r="T44" i="41"/>
  <c r="CF44" i="41"/>
  <c r="AR44" i="41"/>
  <c r="CV44" i="41"/>
  <c r="FL44" i="41"/>
  <c r="CN44" i="41"/>
  <c r="GN44" i="41"/>
  <c r="BT44" i="41"/>
  <c r="AZ44" i="41"/>
  <c r="AV44" i="41"/>
  <c r="FX44" i="41"/>
  <c r="DD44" i="41"/>
  <c r="FT44" i="41"/>
  <c r="AJ44" i="41"/>
  <c r="DT44" i="41"/>
  <c r="BX44" i="41"/>
  <c r="EZ44" i="41"/>
  <c r="FD44" i="41"/>
  <c r="BH44" i="41"/>
  <c r="CJ44" i="41"/>
  <c r="CR44" i="41"/>
  <c r="DL44" i="41"/>
  <c r="EV44" i="41"/>
  <c r="DH44" i="41"/>
  <c r="EB44" i="41"/>
  <c r="L44" i="41"/>
  <c r="BP44" i="41"/>
  <c r="AB44" i="41"/>
  <c r="EJ44" i="41"/>
  <c r="DX44" i="41"/>
  <c r="GF44" i="41"/>
  <c r="BL44" i="41"/>
  <c r="GR44" i="41"/>
  <c r="H44" i="41"/>
  <c r="DP44" i="41"/>
  <c r="AF44" i="41"/>
  <c r="GJ44" i="41"/>
  <c r="CB44" i="41"/>
  <c r="X44" i="41"/>
  <c r="EF44" i="41"/>
  <c r="ER44" i="41"/>
  <c r="FT2" i="41"/>
  <c r="FT6" i="41" s="1"/>
  <c r="FT24" i="41"/>
  <c r="FT33" i="41" s="1"/>
  <c r="FT41" i="41" s="1"/>
  <c r="AB2" i="41"/>
  <c r="AB6" i="41" s="1"/>
  <c r="AB24" i="41"/>
  <c r="AB33" i="41" s="1"/>
  <c r="AB41" i="41" s="1"/>
  <c r="L2" i="41"/>
  <c r="L6" i="41" s="1"/>
  <c r="L24" i="41"/>
  <c r="CJ2" i="41"/>
  <c r="CJ6" i="41" s="1"/>
  <c r="CJ24" i="41"/>
  <c r="EJ33" i="41"/>
  <c r="EJ41" i="41" s="1"/>
  <c r="BL2" i="41"/>
  <c r="BL6" i="41" s="1"/>
  <c r="BL24" i="41"/>
  <c r="BL33" i="41" s="1"/>
  <c r="BL41" i="41" s="1"/>
  <c r="CZ2" i="41"/>
  <c r="CZ6" i="41" s="1"/>
  <c r="CZ24" i="41"/>
  <c r="CZ33" i="41" s="1"/>
  <c r="CZ41" i="41" s="1"/>
  <c r="GN2" i="41"/>
  <c r="GN6" i="41" s="1"/>
  <c r="GN24" i="41"/>
  <c r="FH33" i="41"/>
  <c r="FH41" i="41" s="1"/>
  <c r="FH43" i="41" s="1"/>
  <c r="FX33" i="41"/>
  <c r="FX41" i="41" s="1"/>
  <c r="L33" i="41"/>
  <c r="L41" i="41" s="1"/>
  <c r="CF33" i="41"/>
  <c r="EF33" i="41"/>
  <c r="EF41" i="41" s="1"/>
  <c r="AJ2" i="41"/>
  <c r="AJ6" i="41" s="1"/>
  <c r="AJ24" i="41"/>
  <c r="EJ2" i="41"/>
  <c r="EJ6" i="41" s="1"/>
  <c r="EJ24" i="41"/>
  <c r="GR33" i="41"/>
  <c r="T2" i="41"/>
  <c r="T6" i="41" s="1"/>
  <c r="T24" i="41"/>
  <c r="T33" i="41" s="1"/>
  <c r="T41" i="41" s="1"/>
  <c r="AV2" i="41"/>
  <c r="AV6" i="41" s="1"/>
  <c r="AV24" i="41"/>
  <c r="AV33" i="41" s="1"/>
  <c r="AV41" i="41" s="1"/>
  <c r="BH33" i="41"/>
  <c r="FD2" i="41"/>
  <c r="FD6" i="41" s="1"/>
  <c r="FD24" i="41"/>
  <c r="FD33" i="41" s="1"/>
  <c r="FD41" i="41" s="1"/>
  <c r="ER2" i="41"/>
  <c r="ER6" i="41" s="1"/>
  <c r="ER24" i="41"/>
  <c r="ER33" i="41" s="1"/>
  <c r="ER41" i="41" s="1"/>
  <c r="FL2" i="41"/>
  <c r="FL6" i="41" s="1"/>
  <c r="FL24" i="41"/>
  <c r="DP33" i="41"/>
  <c r="DP41" i="41" s="1"/>
  <c r="EB2" i="41"/>
  <c r="EB6" i="41" s="1"/>
  <c r="EB24" i="41"/>
  <c r="EB33" i="41" s="1"/>
  <c r="EB41" i="41" s="1"/>
  <c r="AF2" i="41"/>
  <c r="AF6" i="41" s="1"/>
  <c r="AF24" i="41"/>
  <c r="BT33" i="41"/>
  <c r="X2" i="41"/>
  <c r="X6" i="41" s="1"/>
  <c r="X24" i="41"/>
  <c r="X33" i="41" s="1"/>
  <c r="X41" i="41" s="1"/>
  <c r="CN2" i="41"/>
  <c r="CN6" i="41" s="1"/>
  <c r="CN24" i="41"/>
  <c r="CN33" i="41" s="1"/>
  <c r="CN41" i="41" s="1"/>
  <c r="BH2" i="41"/>
  <c r="BH6" i="41" s="1"/>
  <c r="BH24" i="41"/>
  <c r="BX2" i="41"/>
  <c r="BX6" i="41" s="1"/>
  <c r="BX24" i="41"/>
  <c r="DH33" i="41"/>
  <c r="DH41" i="41" s="1"/>
  <c r="AZ33" i="41"/>
  <c r="AZ41" i="41" s="1"/>
  <c r="H33" i="41"/>
  <c r="H41" i="41" s="1"/>
  <c r="EZ2" i="41"/>
  <c r="EZ6" i="41" s="1"/>
  <c r="EZ24" i="41"/>
  <c r="AZ2" i="41"/>
  <c r="AZ6" i="41" s="1"/>
  <c r="AZ24" i="41"/>
  <c r="CV2" i="41"/>
  <c r="CV6" i="41" s="1"/>
  <c r="CV24" i="41"/>
  <c r="CV33" i="41" s="1"/>
  <c r="CV41" i="41" s="1"/>
  <c r="D5" i="41"/>
  <c r="DD2" i="41"/>
  <c r="DD6" i="41" s="1"/>
  <c r="DX2" i="41"/>
  <c r="DX6" i="41" s="1"/>
  <c r="AN2" i="41"/>
  <c r="AN6" i="41" s="1"/>
  <c r="DL2" i="41"/>
  <c r="DL6" i="41" s="1"/>
  <c r="GA8" i="41"/>
  <c r="GA15" i="41" s="1"/>
  <c r="FZ8" i="41"/>
  <c r="FZ15" i="41" s="1"/>
  <c r="GI8" i="41"/>
  <c r="GI15" i="41" s="1"/>
  <c r="GH8" i="41"/>
  <c r="GH15" i="41" s="1"/>
  <c r="GT5" i="41"/>
  <c r="GT6" i="41" s="1"/>
  <c r="GU5" i="41"/>
  <c r="BW8" i="41"/>
  <c r="BV8" i="41"/>
  <c r="BR5" i="41"/>
  <c r="BR6" i="41" s="1"/>
  <c r="BS5" i="41"/>
  <c r="EV2" i="41"/>
  <c r="EV6" i="41" s="1"/>
  <c r="D8" i="41"/>
  <c r="D15" i="41" s="1"/>
  <c r="CF2" i="41"/>
  <c r="CF6" i="41" s="1"/>
  <c r="P2" i="41"/>
  <c r="P6" i="41" s="1"/>
  <c r="EN2" i="41"/>
  <c r="EN6" i="41" s="1"/>
  <c r="GT8" i="41"/>
  <c r="GT15" i="41" s="1"/>
  <c r="GU8" i="41"/>
  <c r="GU15" i="41" s="1"/>
  <c r="BR8" i="41"/>
  <c r="BR15" i="41" s="1"/>
  <c r="BS8" i="41"/>
  <c r="BS15" i="41" s="1"/>
  <c r="D17" i="41"/>
  <c r="BV17" i="41"/>
  <c r="BV24" i="41" s="1"/>
  <c r="BW17" i="41"/>
  <c r="BW24" i="41" s="1"/>
  <c r="DP2" i="41"/>
  <c r="DP6" i="41" s="1"/>
  <c r="EF2" i="41"/>
  <c r="EF6" i="41" s="1"/>
  <c r="GH5" i="41"/>
  <c r="GH6" i="41" s="1"/>
  <c r="GI5" i="41"/>
  <c r="AR2" i="41"/>
  <c r="AR6" i="41" s="1"/>
  <c r="FP2" i="41"/>
  <c r="FP6" i="41" s="1"/>
  <c r="BV5" i="41"/>
  <c r="BV6" i="41" s="1"/>
  <c r="BW5" i="41"/>
  <c r="CF41" i="41"/>
  <c r="EZ33" i="41"/>
  <c r="EZ41" i="41" s="1"/>
  <c r="GB2" i="41"/>
  <c r="GB6" i="41" s="1"/>
  <c r="GA5" i="41"/>
  <c r="FZ5" i="41"/>
  <c r="FZ6" i="41" s="1"/>
  <c r="BD2" i="41"/>
  <c r="BD6" i="41" s="1"/>
  <c r="DT2" i="41"/>
  <c r="DT6" i="41" s="1"/>
  <c r="DH2" i="41"/>
  <c r="DH6" i="41" s="1"/>
  <c r="C33" i="60"/>
  <c r="C24" i="60"/>
  <c r="CB33" i="41"/>
  <c r="CB41" i="41" s="1"/>
  <c r="CB43" i="41" s="1"/>
  <c r="P33" i="41"/>
  <c r="P41" i="41" s="1"/>
  <c r="EV33" i="41"/>
  <c r="EV41" i="41" s="1"/>
  <c r="GB33" i="41"/>
  <c r="GB41" i="41" s="1"/>
  <c r="CR33" i="41"/>
  <c r="CR41" i="41" s="1"/>
  <c r="CR43" i="41" s="1"/>
  <c r="BX33" i="41"/>
  <c r="BX41" i="41" s="1"/>
  <c r="BD33" i="41"/>
  <c r="BD41" i="41" s="1"/>
  <c r="BH41" i="41"/>
  <c r="DL33" i="41"/>
  <c r="DL41" i="41" s="1"/>
  <c r="EN33" i="41"/>
  <c r="EN41" i="41" s="1"/>
  <c r="GJ33" i="41"/>
  <c r="GJ41" i="41" s="1"/>
  <c r="GJ43" i="41" s="1"/>
  <c r="AF33" i="41"/>
  <c r="AF41" i="41" s="1"/>
  <c r="BP33" i="41"/>
  <c r="BP41" i="41" s="1"/>
  <c r="FP33" i="41"/>
  <c r="FP41" i="41" s="1"/>
  <c r="AJ33" i="41"/>
  <c r="AJ41" i="41" s="1"/>
  <c r="DX33" i="41"/>
  <c r="DX41" i="41" s="1"/>
  <c r="AR33" i="41"/>
  <c r="AR41" i="41" s="1"/>
  <c r="GN33" i="41"/>
  <c r="GN41" i="41" s="1"/>
  <c r="GH35" i="41"/>
  <c r="AN33" i="41"/>
  <c r="AN41" i="41" s="1"/>
  <c r="DD33" i="41"/>
  <c r="DD41" i="41" s="1"/>
  <c r="FL33" i="41"/>
  <c r="FL41" i="41" s="1"/>
  <c r="GA35" i="41"/>
  <c r="GF33" i="41"/>
  <c r="GF41" i="41" s="1"/>
  <c r="GR41" i="41"/>
  <c r="CJ33" i="41"/>
  <c r="CJ41" i="41" s="1"/>
  <c r="DT33" i="41"/>
  <c r="DT41" i="41" s="1"/>
  <c r="BW35" i="41"/>
  <c r="BT41" i="41"/>
  <c r="GI35" i="41"/>
  <c r="FZ35" i="41"/>
  <c r="D35" i="41"/>
  <c r="D26" i="41"/>
  <c r="BV35" i="41"/>
  <c r="GF2" i="41"/>
  <c r="GF6" i="41" s="1"/>
  <c r="BR35" i="41"/>
  <c r="BS35" i="41"/>
  <c r="GU35" i="41"/>
  <c r="GT35" i="41"/>
  <c r="BT2" i="41"/>
  <c r="BT6" i="41" s="1"/>
  <c r="GU26" i="41"/>
  <c r="GT26" i="41"/>
  <c r="FX2" i="41"/>
  <c r="FX6" i="41" s="1"/>
  <c r="GH26" i="41"/>
  <c r="GI26" i="41"/>
  <c r="H2" i="41"/>
  <c r="H6" i="41" s="1"/>
  <c r="GR2" i="41"/>
  <c r="GR6" i="41" s="1"/>
  <c r="BW26" i="41"/>
  <c r="BV26" i="41"/>
  <c r="BS26" i="41"/>
  <c r="BR26" i="41"/>
  <c r="BP2" i="41"/>
  <c r="BP6" i="41" s="1"/>
  <c r="GA26" i="41"/>
  <c r="FZ26" i="41"/>
  <c r="C35" i="60"/>
  <c r="C28" i="60"/>
  <c r="C35" i="50"/>
  <c r="E35" i="50" s="1"/>
  <c r="G35" i="50" s="1"/>
  <c r="C34" i="110"/>
  <c r="E34" i="110" s="1"/>
  <c r="G34" i="110" s="1"/>
  <c r="B35" i="110"/>
  <c r="B35" i="71"/>
  <c r="C34" i="71"/>
  <c r="E34" i="71" s="1"/>
  <c r="G34" i="71" s="1"/>
  <c r="E34" i="11"/>
  <c r="G34" i="11" s="1"/>
  <c r="C34" i="125"/>
  <c r="E34" i="125" s="1"/>
  <c r="G34" i="125" s="1"/>
  <c r="C34" i="94"/>
  <c r="E34" i="94" s="1"/>
  <c r="G34" i="94" s="1"/>
  <c r="B35" i="90"/>
  <c r="C34" i="90"/>
  <c r="E34" i="90" s="1"/>
  <c r="G34" i="90" s="1"/>
  <c r="B35" i="70"/>
  <c r="C34" i="70"/>
  <c r="E34" i="70" s="1"/>
  <c r="G34" i="70" s="1"/>
  <c r="C34" i="65"/>
  <c r="E34" i="65" s="1"/>
  <c r="G34" i="65" s="1"/>
  <c r="C33" i="69"/>
  <c r="E33" i="69" s="1"/>
  <c r="G33" i="69" s="1"/>
  <c r="B34" i="69"/>
  <c r="C34" i="117"/>
  <c r="E34" i="117" s="1"/>
  <c r="G34" i="117" s="1"/>
  <c r="C34" i="104"/>
  <c r="E34" i="104" s="1"/>
  <c r="G34" i="104" s="1"/>
  <c r="B35" i="104"/>
  <c r="B35" i="84"/>
  <c r="C34" i="84"/>
  <c r="E34" i="84" s="1"/>
  <c r="G34" i="84" s="1"/>
  <c r="B35" i="76"/>
  <c r="C34" i="76"/>
  <c r="E34" i="76" s="1"/>
  <c r="G34" i="76" s="1"/>
  <c r="C34" i="111"/>
  <c r="E34" i="111" s="1"/>
  <c r="G34" i="111" s="1"/>
  <c r="C34" i="95"/>
  <c r="E34" i="95" s="1"/>
  <c r="G34" i="95" s="1"/>
  <c r="C33" i="38"/>
  <c r="E33" i="38" s="1"/>
  <c r="G33" i="38" s="1"/>
  <c r="B34" i="38"/>
  <c r="C34" i="107"/>
  <c r="E34" i="107" s="1"/>
  <c r="G34" i="107" s="1"/>
  <c r="C34" i="67"/>
  <c r="E34" i="67" s="1"/>
  <c r="G34" i="67" s="1"/>
  <c r="C34" i="80"/>
  <c r="C34" i="57"/>
  <c r="E34" i="57" s="1"/>
  <c r="G34" i="57" s="1"/>
  <c r="B34" i="73"/>
  <c r="C33" i="73"/>
  <c r="E33" i="73" s="1"/>
  <c r="G33" i="73" s="1"/>
  <c r="C34" i="21"/>
  <c r="E34" i="21" s="1"/>
  <c r="G34" i="21" s="1"/>
  <c r="C35" i="123"/>
  <c r="E35" i="123" s="1"/>
  <c r="G35" i="123" s="1"/>
  <c r="B36" i="123"/>
  <c r="C36" i="123" s="1"/>
  <c r="E36" i="123" s="1"/>
  <c r="G36" i="123" s="1"/>
  <c r="E34" i="8"/>
  <c r="G34" i="8" s="1"/>
  <c r="C34" i="53"/>
  <c r="E34" i="53" s="1"/>
  <c r="G34" i="53" s="1"/>
  <c r="C35" i="66"/>
  <c r="E35" i="66" s="1"/>
  <c r="G35" i="66" s="1"/>
  <c r="C34" i="61"/>
  <c r="E34" i="61" s="1"/>
  <c r="G34" i="61" s="1"/>
  <c r="C34" i="112"/>
  <c r="E34" i="112" s="1"/>
  <c r="G34" i="112" s="1"/>
  <c r="C34" i="124"/>
  <c r="E34" i="124" s="1"/>
  <c r="G34" i="124" s="1"/>
  <c r="B35" i="83"/>
  <c r="C34" i="83"/>
  <c r="E34" i="83" s="1"/>
  <c r="G34" i="83" s="1"/>
  <c r="C34" i="85"/>
  <c r="E34" i="85" s="1"/>
  <c r="G34" i="85" s="1"/>
  <c r="B35" i="25"/>
  <c r="C34" i="25"/>
  <c r="E34" i="25" s="1"/>
  <c r="G34" i="25" s="1"/>
  <c r="C34" i="121"/>
  <c r="E34" i="121" s="1"/>
  <c r="G34" i="121" s="1"/>
  <c r="B35" i="96"/>
  <c r="C34" i="96"/>
  <c r="E34" i="96" s="1"/>
  <c r="G34" i="96" s="1"/>
  <c r="B35" i="81"/>
  <c r="C34" i="81"/>
  <c r="E34" i="81" s="1"/>
  <c r="G34" i="81" s="1"/>
  <c r="C34" i="88"/>
  <c r="E34" i="88" s="1"/>
  <c r="G34" i="88" s="1"/>
  <c r="C34" i="91"/>
  <c r="E34" i="91" s="1"/>
  <c r="G34" i="91" s="1"/>
  <c r="C34" i="3"/>
  <c r="E34" i="3" s="1"/>
  <c r="G34" i="3" s="1"/>
  <c r="B35" i="3"/>
  <c r="C34" i="36"/>
  <c r="E34" i="36" s="1"/>
  <c r="G34" i="36" s="1"/>
  <c r="B35" i="36"/>
  <c r="G34" i="44"/>
  <c r="G20" i="92"/>
  <c r="C21" i="92"/>
  <c r="C34" i="109"/>
  <c r="E34" i="109" s="1"/>
  <c r="G34" i="109" s="1"/>
  <c r="C34" i="119"/>
  <c r="E34" i="119" s="1"/>
  <c r="G34" i="119" s="1"/>
  <c r="G33" i="75"/>
  <c r="E34" i="75"/>
  <c r="B35" i="51"/>
  <c r="C34" i="51"/>
  <c r="E34" i="51" s="1"/>
  <c r="G34" i="51" s="1"/>
  <c r="G34" i="23"/>
  <c r="C21" i="93"/>
  <c r="G20" i="93"/>
  <c r="C34" i="82"/>
  <c r="E34" i="82" s="1"/>
  <c r="G34" i="82" s="1"/>
  <c r="B35" i="82"/>
  <c r="C34" i="75"/>
  <c r="C34" i="77"/>
  <c r="E34" i="77" s="1"/>
  <c r="G34" i="77" s="1"/>
  <c r="C32" i="60"/>
  <c r="C27" i="60"/>
  <c r="C29" i="60"/>
  <c r="C22" i="60"/>
  <c r="C34" i="60"/>
  <c r="C30" i="60"/>
  <c r="C31" i="60"/>
  <c r="C20" i="60"/>
  <c r="C26" i="60"/>
  <c r="C14" i="60"/>
  <c r="C25" i="60"/>
  <c r="C16" i="60"/>
  <c r="C13" i="60"/>
  <c r="C15" i="60"/>
  <c r="C12" i="60"/>
  <c r="C17" i="60"/>
  <c r="C23" i="60"/>
  <c r="C18" i="60"/>
  <c r="C19" i="60"/>
  <c r="C21" i="60"/>
  <c r="Q37" i="60"/>
  <c r="Q40" i="60" s="1"/>
  <c r="Q41" i="60" s="1"/>
  <c r="O40" i="60"/>
  <c r="O41" i="60" s="1"/>
  <c r="AF37" i="60"/>
  <c r="AF40" i="60" s="1"/>
  <c r="AF41" i="60" s="1"/>
  <c r="AD40" i="60"/>
  <c r="AD41" i="60" s="1"/>
  <c r="AI37" i="60"/>
  <c r="AI40" i="60" s="1"/>
  <c r="AI41" i="60" s="1"/>
  <c r="AG40" i="60"/>
  <c r="AG41" i="60" s="1"/>
  <c r="AL37" i="60"/>
  <c r="AL40" i="60" s="1"/>
  <c r="AL41" i="60" s="1"/>
  <c r="AJ40" i="60"/>
  <c r="AJ41" i="60" s="1"/>
  <c r="AU37" i="60"/>
  <c r="AU40" i="60" s="1"/>
  <c r="AU41" i="60" s="1"/>
  <c r="AS40" i="60"/>
  <c r="AS41" i="60" s="1"/>
  <c r="AO37" i="60"/>
  <c r="AO40" i="60" s="1"/>
  <c r="AO41" i="60" s="1"/>
  <c r="AM40" i="60"/>
  <c r="AM41" i="60" s="1"/>
  <c r="T37" i="60"/>
  <c r="T40" i="60" s="1"/>
  <c r="T41" i="60" s="1"/>
  <c r="R40" i="60"/>
  <c r="R41" i="60" s="1"/>
  <c r="AX37" i="60"/>
  <c r="AX40" i="60" s="1"/>
  <c r="AX41" i="60" s="1"/>
  <c r="AV40" i="60"/>
  <c r="AV41" i="60" s="1"/>
  <c r="W37" i="60"/>
  <c r="W40" i="60" s="1"/>
  <c r="W41" i="60" s="1"/>
  <c r="U40" i="60"/>
  <c r="U41" i="60" s="1"/>
  <c r="BA37" i="60"/>
  <c r="BA40" i="60" s="1"/>
  <c r="BA41" i="60" s="1"/>
  <c r="AY40" i="60"/>
  <c r="AY41" i="60" s="1"/>
  <c r="Z37" i="60"/>
  <c r="Z40" i="60" s="1"/>
  <c r="Z41" i="60" s="1"/>
  <c r="X40" i="60"/>
  <c r="X41" i="60" s="1"/>
  <c r="AC37" i="60"/>
  <c r="AC40" i="60" s="1"/>
  <c r="AC41" i="60" s="1"/>
  <c r="AA40" i="60"/>
  <c r="AA41" i="60" s="1"/>
  <c r="C36" i="60"/>
  <c r="F37" i="60"/>
  <c r="F40" i="60" s="1"/>
  <c r="F41" i="60" s="1"/>
  <c r="N37" i="60"/>
  <c r="N40" i="60" s="1"/>
  <c r="N41" i="60" s="1"/>
  <c r="H37" i="60"/>
  <c r="AR37" i="60"/>
  <c r="AR40" i="60" s="1"/>
  <c r="AR41" i="60" s="1"/>
  <c r="GA6" i="41" l="1"/>
  <c r="BS6" i="41"/>
  <c r="GI6" i="41"/>
  <c r="GU6" i="41"/>
  <c r="BW6" i="41"/>
  <c r="BW44" i="41"/>
  <c r="E34" i="80"/>
  <c r="G34" i="80" s="1"/>
  <c r="BP43" i="41"/>
  <c r="EF43" i="41"/>
  <c r="D24" i="41"/>
  <c r="H43" i="41"/>
  <c r="DP43" i="41"/>
  <c r="DH43" i="41"/>
  <c r="H40" i="60"/>
  <c r="H41" i="60" s="1"/>
  <c r="EV43" i="41"/>
  <c r="EN43" i="41"/>
  <c r="FP43" i="41"/>
  <c r="P43" i="41"/>
  <c r="AR43" i="41"/>
  <c r="CV43" i="41"/>
  <c r="GB43" i="41"/>
  <c r="DD43" i="41"/>
  <c r="BL43" i="41"/>
  <c r="DX43" i="41"/>
  <c r="T43" i="41"/>
  <c r="AJ43" i="41"/>
  <c r="CN43" i="41"/>
  <c r="L43" i="41"/>
  <c r="EJ43" i="41"/>
  <c r="GF43" i="41"/>
  <c r="FT43" i="41"/>
  <c r="CF43" i="41"/>
  <c r="EZ43" i="41"/>
  <c r="X43" i="41"/>
  <c r="GR43" i="41"/>
  <c r="FL43" i="41"/>
  <c r="BX43" i="41"/>
  <c r="BT43" i="41"/>
  <c r="AV43" i="41"/>
  <c r="BH43" i="41"/>
  <c r="D44" i="41"/>
  <c r="EB43" i="41"/>
  <c r="GN43" i="41"/>
  <c r="D6" i="41"/>
  <c r="H50" i="41" s="1"/>
  <c r="H51" i="41" s="1"/>
  <c r="CJ43" i="41"/>
  <c r="AB43" i="41"/>
  <c r="DT43" i="41"/>
  <c r="ER43" i="41"/>
  <c r="AZ43" i="41"/>
  <c r="BD43" i="41"/>
  <c r="DL43" i="41"/>
  <c r="CZ43" i="41"/>
  <c r="AF43" i="41"/>
  <c r="FX43" i="41"/>
  <c r="AN43" i="41"/>
  <c r="FD43" i="41"/>
  <c r="E33" i="60"/>
  <c r="E24" i="60"/>
  <c r="BV44" i="41"/>
  <c r="BQ38" i="27"/>
  <c r="E35" i="60"/>
  <c r="D33" i="41"/>
  <c r="D41" i="41" s="1"/>
  <c r="FY17" i="41"/>
  <c r="BQ17" i="41"/>
  <c r="GS17" i="41"/>
  <c r="GG17" i="41"/>
  <c r="G39" i="123"/>
  <c r="G40" i="123" s="1"/>
  <c r="E12" i="60"/>
  <c r="E15" i="60"/>
  <c r="E13" i="60"/>
  <c r="E16" i="60"/>
  <c r="E25" i="60"/>
  <c r="E14" i="60"/>
  <c r="E17" i="60"/>
  <c r="E26" i="60"/>
  <c r="E20" i="60"/>
  <c r="E31" i="60"/>
  <c r="E30" i="60"/>
  <c r="E36" i="60"/>
  <c r="E34" i="60"/>
  <c r="E28" i="60"/>
  <c r="E22" i="60"/>
  <c r="E29" i="60"/>
  <c r="E27" i="60"/>
  <c r="E23" i="60"/>
  <c r="E32" i="60"/>
  <c r="E21" i="60"/>
  <c r="E19" i="60"/>
  <c r="E18" i="60"/>
  <c r="B36" i="96"/>
  <c r="C35" i="96"/>
  <c r="E35" i="96" s="1"/>
  <c r="G35" i="96" s="1"/>
  <c r="C35" i="70"/>
  <c r="E35" i="70" s="1"/>
  <c r="G35" i="70" s="1"/>
  <c r="B36" i="70"/>
  <c r="B36" i="81"/>
  <c r="C35" i="81"/>
  <c r="E35" i="81" s="1"/>
  <c r="G35" i="81" s="1"/>
  <c r="C35" i="51"/>
  <c r="E35" i="51" s="1"/>
  <c r="G35" i="51" s="1"/>
  <c r="B36" i="51"/>
  <c r="B36" i="82"/>
  <c r="C35" i="82"/>
  <c r="E35" i="82" s="1"/>
  <c r="G35" i="82" s="1"/>
  <c r="C35" i="90"/>
  <c r="E35" i="90" s="1"/>
  <c r="G35" i="90" s="1"/>
  <c r="B36" i="90"/>
  <c r="B36" i="25"/>
  <c r="C35" i="25"/>
  <c r="E35" i="25" s="1"/>
  <c r="G35" i="25" s="1"/>
  <c r="C35" i="76"/>
  <c r="E35" i="76" s="1"/>
  <c r="G35" i="76" s="1"/>
  <c r="B36" i="76"/>
  <c r="E21" i="93"/>
  <c r="B21" i="93"/>
  <c r="B36" i="84"/>
  <c r="C35" i="84"/>
  <c r="E35" i="84" s="1"/>
  <c r="G35" i="84" s="1"/>
  <c r="B36" i="36"/>
  <c r="C35" i="36"/>
  <c r="E35" i="36" s="1"/>
  <c r="G35" i="36" s="1"/>
  <c r="B35" i="73"/>
  <c r="C34" i="73"/>
  <c r="E34" i="73" s="1"/>
  <c r="G34" i="73" s="1"/>
  <c r="B36" i="104"/>
  <c r="C35" i="104"/>
  <c r="E35" i="104" s="1"/>
  <c r="G35" i="104" s="1"/>
  <c r="W31" i="27"/>
  <c r="AS36" i="41" s="1"/>
  <c r="C35" i="3"/>
  <c r="E35" i="3" s="1"/>
  <c r="G35" i="3" s="1"/>
  <c r="B36" i="3"/>
  <c r="AD38" i="27"/>
  <c r="BW38" i="27"/>
  <c r="AQ38" i="27"/>
  <c r="AP38" i="27"/>
  <c r="AN38" i="27"/>
  <c r="AM38" i="27"/>
  <c r="AL38" i="27"/>
  <c r="AJ38" i="27"/>
  <c r="B36" i="110"/>
  <c r="C35" i="110"/>
  <c r="E35" i="110" s="1"/>
  <c r="G35" i="110" s="1"/>
  <c r="B36" i="83"/>
  <c r="C35" i="83"/>
  <c r="E35" i="83" s="1"/>
  <c r="G35" i="83" s="1"/>
  <c r="C34" i="38"/>
  <c r="E34" i="38" s="1"/>
  <c r="G34" i="38" s="1"/>
  <c r="G34" i="75"/>
  <c r="E21" i="92"/>
  <c r="B21" i="92"/>
  <c r="G36" i="48"/>
  <c r="G37" i="48" s="1"/>
  <c r="B35" i="69"/>
  <c r="C34" i="69"/>
  <c r="E34" i="69" s="1"/>
  <c r="G34" i="69" s="1"/>
  <c r="C35" i="71"/>
  <c r="E35" i="71" s="1"/>
  <c r="G35" i="71" s="1"/>
  <c r="B36" i="71"/>
  <c r="C37" i="60"/>
  <c r="H52" i="41" l="1"/>
  <c r="H53" i="41" s="1"/>
  <c r="H54" i="41" s="1"/>
  <c r="D50" i="41"/>
  <c r="D51" i="41" s="1"/>
  <c r="D52" i="41" s="1"/>
  <c r="D53" i="41" s="1"/>
  <c r="D54" i="41" s="1"/>
  <c r="GG24" i="41"/>
  <c r="GG44" i="41"/>
  <c r="GS24" i="41"/>
  <c r="GS44" i="41"/>
  <c r="BQ24" i="41"/>
  <c r="BQ44" i="41"/>
  <c r="FY24" i="41"/>
  <c r="FY44" i="41"/>
  <c r="AT36" i="41"/>
  <c r="AU36" i="41"/>
  <c r="D43" i="41"/>
  <c r="BU33" i="41"/>
  <c r="BU41" i="41" s="1"/>
  <c r="BV33" i="41"/>
  <c r="BV41" i="41" s="1"/>
  <c r="BW33" i="41"/>
  <c r="BW41" i="41" s="1"/>
  <c r="BU15" i="41"/>
  <c r="BW15" i="41"/>
  <c r="BV15" i="41"/>
  <c r="BQ33" i="41"/>
  <c r="BQ41" i="41" s="1"/>
  <c r="FY33" i="41"/>
  <c r="FY41" i="41" s="1"/>
  <c r="GG33" i="41"/>
  <c r="GG41" i="41" s="1"/>
  <c r="GS33" i="41"/>
  <c r="GS41" i="41" s="1"/>
  <c r="R33" i="27"/>
  <c r="Y38" i="41" s="1"/>
  <c r="R35" i="27"/>
  <c r="Y40" i="41" s="1"/>
  <c r="GI17" i="41"/>
  <c r="GI44" i="41" s="1"/>
  <c r="GH17" i="41"/>
  <c r="GH44" i="41" s="1"/>
  <c r="BR17" i="41"/>
  <c r="BS17" i="41"/>
  <c r="BS44" i="41" s="1"/>
  <c r="GA17" i="41"/>
  <c r="GA44" i="41" s="1"/>
  <c r="FZ17" i="41"/>
  <c r="GT17" i="41"/>
  <c r="GU17" i="41"/>
  <c r="GU44" i="41" s="1"/>
  <c r="BR31" i="27"/>
  <c r="GC36" i="41" s="1"/>
  <c r="AS33" i="27"/>
  <c r="CW38" i="41" s="1"/>
  <c r="U33" i="27"/>
  <c r="AK38" i="41" s="1"/>
  <c r="AT32" i="27"/>
  <c r="DA37" i="41" s="1"/>
  <c r="BR30" i="27"/>
  <c r="BR32" i="27"/>
  <c r="GC37" i="41" s="1"/>
  <c r="BR35" i="27"/>
  <c r="GC40" i="41" s="1"/>
  <c r="BR34" i="27"/>
  <c r="GC39" i="41" s="1"/>
  <c r="AS34" i="27"/>
  <c r="CW39" i="41" s="1"/>
  <c r="AS32" i="27"/>
  <c r="CW37" i="41" s="1"/>
  <c r="AS35" i="27"/>
  <c r="CW40" i="41" s="1"/>
  <c r="R32" i="27"/>
  <c r="Y37" i="41" s="1"/>
  <c r="N32" i="27"/>
  <c r="I37" i="41" s="1"/>
  <c r="W34" i="27"/>
  <c r="AS39" i="41" s="1"/>
  <c r="AW35" i="27"/>
  <c r="DM40" i="41" s="1"/>
  <c r="W35" i="27"/>
  <c r="AS40" i="41" s="1"/>
  <c r="W33" i="27"/>
  <c r="AS38" i="41" s="1"/>
  <c r="U34" i="27"/>
  <c r="AK39" i="41" s="1"/>
  <c r="U35" i="27"/>
  <c r="AK40" i="41" s="1"/>
  <c r="U32" i="27"/>
  <c r="AK37" i="41" s="1"/>
  <c r="N34" i="27"/>
  <c r="I39" i="41" s="1"/>
  <c r="X34" i="27"/>
  <c r="AW31" i="27"/>
  <c r="DM36" i="41" s="1"/>
  <c r="AW33" i="27"/>
  <c r="DM38" i="41" s="1"/>
  <c r="AW34" i="27"/>
  <c r="DM39" i="41" s="1"/>
  <c r="U31" i="27"/>
  <c r="AK36" i="41" s="1"/>
  <c r="G36" i="24"/>
  <c r="G37" i="24" s="1"/>
  <c r="V9" i="27"/>
  <c r="V8" i="27"/>
  <c r="V10" i="27"/>
  <c r="AO9" i="41" s="1"/>
  <c r="V11" i="27"/>
  <c r="V12" i="27"/>
  <c r="AO11" i="41" s="1"/>
  <c r="V15" i="27"/>
  <c r="AO14" i="41" s="1"/>
  <c r="V13" i="27"/>
  <c r="AO12" i="41" s="1"/>
  <c r="V14" i="27"/>
  <c r="AO13" i="41" s="1"/>
  <c r="V18" i="27"/>
  <c r="AO19" i="41" s="1"/>
  <c r="V16" i="27"/>
  <c r="V17" i="27"/>
  <c r="AO18" i="41" s="1"/>
  <c r="V20" i="27"/>
  <c r="AO21" i="41" s="1"/>
  <c r="V19" i="27"/>
  <c r="AO20" i="41" s="1"/>
  <c r="V21" i="27"/>
  <c r="AO22" i="41" s="1"/>
  <c r="V22" i="27"/>
  <c r="AO23" i="41" s="1"/>
  <c r="V25" i="27"/>
  <c r="AO28" i="41" s="1"/>
  <c r="V24" i="27"/>
  <c r="AO27" i="41" s="1"/>
  <c r="V23" i="27"/>
  <c r="V28" i="27"/>
  <c r="AO31" i="41" s="1"/>
  <c r="V26" i="27"/>
  <c r="AO29" i="41" s="1"/>
  <c r="V27" i="27"/>
  <c r="AO30" i="41" s="1"/>
  <c r="V30" i="27"/>
  <c r="V29" i="27"/>
  <c r="AO32" i="41" s="1"/>
  <c r="V33" i="27"/>
  <c r="AO38" i="41" s="1"/>
  <c r="V32" i="27"/>
  <c r="AO37" i="41" s="1"/>
  <c r="V31" i="27"/>
  <c r="AO36" i="41" s="1"/>
  <c r="BC34" i="27"/>
  <c r="EK39" i="41" s="1"/>
  <c r="C36" i="36"/>
  <c r="E36" i="36" s="1"/>
  <c r="G36" i="36" s="1"/>
  <c r="B37" i="36"/>
  <c r="C37" i="36" s="1"/>
  <c r="E37" i="36" s="1"/>
  <c r="G37" i="36" s="1"/>
  <c r="BV31" i="27"/>
  <c r="GO36" i="41" s="1"/>
  <c r="G21" i="92"/>
  <c r="C22" i="92"/>
  <c r="AV35" i="27"/>
  <c r="DI40" i="41" s="1"/>
  <c r="C36" i="25"/>
  <c r="E36" i="25" s="1"/>
  <c r="G36" i="25" s="1"/>
  <c r="B37" i="25"/>
  <c r="C37" i="25" s="1"/>
  <c r="E37" i="25" s="1"/>
  <c r="G37" i="25" s="1"/>
  <c r="B37" i="70"/>
  <c r="C37" i="70" s="1"/>
  <c r="E37" i="70" s="1"/>
  <c r="G37" i="70" s="1"/>
  <c r="C36" i="70"/>
  <c r="E36" i="70" s="1"/>
  <c r="G36" i="70" s="1"/>
  <c r="BL33" i="27"/>
  <c r="FI38" i="41" s="1"/>
  <c r="AU35" i="27"/>
  <c r="DE40" i="41" s="1"/>
  <c r="AV32" i="27"/>
  <c r="DI37" i="41" s="1"/>
  <c r="P30" i="27"/>
  <c r="G39" i="49"/>
  <c r="G40" i="49" s="1"/>
  <c r="BR8" i="27"/>
  <c r="BR9" i="27"/>
  <c r="BR13" i="27"/>
  <c r="GC12" i="41" s="1"/>
  <c r="BR11" i="27"/>
  <c r="BR10" i="27"/>
  <c r="GC9" i="41" s="1"/>
  <c r="BR15" i="27"/>
  <c r="GC14" i="41" s="1"/>
  <c r="BR12" i="27"/>
  <c r="GC11" i="41" s="1"/>
  <c r="BR16" i="27"/>
  <c r="BR17" i="27"/>
  <c r="GC18" i="41" s="1"/>
  <c r="BR14" i="27"/>
  <c r="GC13" i="41" s="1"/>
  <c r="BR19" i="27"/>
  <c r="GC20" i="41" s="1"/>
  <c r="BR18" i="27"/>
  <c r="GC19" i="41" s="1"/>
  <c r="BR20" i="27"/>
  <c r="GC21" i="41" s="1"/>
  <c r="BR22" i="27"/>
  <c r="GC23" i="41" s="1"/>
  <c r="BR21" i="27"/>
  <c r="GC22" i="41" s="1"/>
  <c r="BR23" i="27"/>
  <c r="BR27" i="27"/>
  <c r="GC30" i="41" s="1"/>
  <c r="BR24" i="27"/>
  <c r="GC27" i="41" s="1"/>
  <c r="BR26" i="27"/>
  <c r="GC29" i="41" s="1"/>
  <c r="BR25" i="27"/>
  <c r="GC28" i="41" s="1"/>
  <c r="BR28" i="27"/>
  <c r="GC31" i="41" s="1"/>
  <c r="BR33" i="27"/>
  <c r="GC38" i="41" s="1"/>
  <c r="BR29" i="27"/>
  <c r="GC32" i="41" s="1"/>
  <c r="AV33" i="27"/>
  <c r="DI38" i="41" s="1"/>
  <c r="B37" i="83"/>
  <c r="C37" i="83" s="1"/>
  <c r="E37" i="83" s="1"/>
  <c r="G37" i="83" s="1"/>
  <c r="C36" i="83"/>
  <c r="E36" i="83" s="1"/>
  <c r="G36" i="83" s="1"/>
  <c r="BO35" i="27"/>
  <c r="FQ40" i="41" s="1"/>
  <c r="G39" i="46"/>
  <c r="G40" i="46" s="1"/>
  <c r="BL8" i="27"/>
  <c r="BL12" i="27"/>
  <c r="FI11" i="41" s="1"/>
  <c r="BL9" i="27"/>
  <c r="BL13" i="27"/>
  <c r="FI12" i="41" s="1"/>
  <c r="BL10" i="27"/>
  <c r="FI9" i="41" s="1"/>
  <c r="BL11" i="27"/>
  <c r="FI10" i="41" s="1"/>
  <c r="BL14" i="27"/>
  <c r="FI13" i="41" s="1"/>
  <c r="BL15" i="27"/>
  <c r="FI14" i="41" s="1"/>
  <c r="BL17" i="27"/>
  <c r="FI18" i="41" s="1"/>
  <c r="BL18" i="27"/>
  <c r="FI19" i="41" s="1"/>
  <c r="BL16" i="27"/>
  <c r="BL19" i="27"/>
  <c r="FI20" i="41" s="1"/>
  <c r="BL23" i="27"/>
  <c r="BL21" i="27"/>
  <c r="FI22" i="41" s="1"/>
  <c r="BL20" i="27"/>
  <c r="FI21" i="41" s="1"/>
  <c r="BL22" i="27"/>
  <c r="FI23" i="41" s="1"/>
  <c r="BL25" i="27"/>
  <c r="FI28" i="41" s="1"/>
  <c r="BL24" i="27"/>
  <c r="FI27" i="41" s="1"/>
  <c r="BL27" i="27"/>
  <c r="FI30" i="41" s="1"/>
  <c r="BL26" i="27"/>
  <c r="FI29" i="41" s="1"/>
  <c r="BL28" i="27"/>
  <c r="FI31" i="41" s="1"/>
  <c r="BL32" i="27"/>
  <c r="FI37" i="41" s="1"/>
  <c r="BL31" i="27"/>
  <c r="FI36" i="41" s="1"/>
  <c r="BL29" i="27"/>
  <c r="FI32" i="41" s="1"/>
  <c r="BL30" i="27"/>
  <c r="BL34" i="27"/>
  <c r="FI39" i="41" s="1"/>
  <c r="BF35" i="27"/>
  <c r="EW40" i="41" s="1"/>
  <c r="G36" i="19"/>
  <c r="G37" i="19" s="1"/>
  <c r="AT8" i="27"/>
  <c r="AT9" i="27"/>
  <c r="AT10" i="27"/>
  <c r="DA9" i="41" s="1"/>
  <c r="AT11" i="27"/>
  <c r="AT12" i="27"/>
  <c r="DA11" i="41" s="1"/>
  <c r="AT13" i="27"/>
  <c r="DA12" i="41" s="1"/>
  <c r="AT14" i="27"/>
  <c r="DA13" i="41" s="1"/>
  <c r="AT16" i="27"/>
  <c r="AT18" i="27"/>
  <c r="AT15" i="27"/>
  <c r="DA14" i="41" s="1"/>
  <c r="AT17" i="27"/>
  <c r="DA18" i="41" s="1"/>
  <c r="AT22" i="27"/>
  <c r="DA23" i="41" s="1"/>
  <c r="AT20" i="27"/>
  <c r="DA21" i="41" s="1"/>
  <c r="AT23" i="27"/>
  <c r="AT19" i="27"/>
  <c r="DA20" i="41" s="1"/>
  <c r="AT21" i="27"/>
  <c r="DA22" i="41" s="1"/>
  <c r="AT24" i="27"/>
  <c r="DA27" i="41" s="1"/>
  <c r="AT25" i="27"/>
  <c r="DA28" i="41" s="1"/>
  <c r="AT26" i="27"/>
  <c r="DA29" i="41" s="1"/>
  <c r="AT27" i="27"/>
  <c r="DA30" i="41" s="1"/>
  <c r="AT28" i="27"/>
  <c r="DA31" i="41" s="1"/>
  <c r="AT29" i="27"/>
  <c r="DA32" i="41" s="1"/>
  <c r="AT34" i="27"/>
  <c r="DA39" i="41" s="1"/>
  <c r="AT33" i="27"/>
  <c r="DA38" i="41" s="1"/>
  <c r="AT30" i="27"/>
  <c r="AT31" i="27"/>
  <c r="DA36" i="41" s="1"/>
  <c r="AT35" i="27"/>
  <c r="DA40" i="41" s="1"/>
  <c r="B37" i="3"/>
  <c r="C37" i="3" s="1"/>
  <c r="E37" i="3" s="1"/>
  <c r="G37" i="3" s="1"/>
  <c r="C36" i="3"/>
  <c r="E36" i="3" s="1"/>
  <c r="G36" i="3" s="1"/>
  <c r="B37" i="104"/>
  <c r="AO33" i="27" s="1"/>
  <c r="CS38" i="41" s="1"/>
  <c r="C36" i="104"/>
  <c r="E36" i="104" s="1"/>
  <c r="G36" i="104" s="1"/>
  <c r="Y35" i="27"/>
  <c r="BA40" i="41" s="1"/>
  <c r="BI32" i="27"/>
  <c r="FE37" i="41" s="1"/>
  <c r="C35" i="69"/>
  <c r="E35" i="69" s="1"/>
  <c r="G35" i="69" s="1"/>
  <c r="B36" i="69"/>
  <c r="G39" i="22"/>
  <c r="G40" i="22" s="1"/>
  <c r="R9" i="27"/>
  <c r="R8" i="27"/>
  <c r="R10" i="27"/>
  <c r="Y9" i="41" s="1"/>
  <c r="R12" i="27"/>
  <c r="Y11" i="41" s="1"/>
  <c r="R11" i="27"/>
  <c r="Y10" i="41" s="1"/>
  <c r="R13" i="27"/>
  <c r="Y12" i="41" s="1"/>
  <c r="R17" i="27"/>
  <c r="Y18" i="41" s="1"/>
  <c r="R14" i="27"/>
  <c r="Y13" i="41" s="1"/>
  <c r="R15" i="27"/>
  <c r="Y14" i="41" s="1"/>
  <c r="R16" i="27"/>
  <c r="R18" i="27"/>
  <c r="Y19" i="41" s="1"/>
  <c r="R23" i="27"/>
  <c r="R19" i="27"/>
  <c r="Y20" i="41" s="1"/>
  <c r="R20" i="27"/>
  <c r="Y21" i="41" s="1"/>
  <c r="R21" i="27"/>
  <c r="Y22" i="41" s="1"/>
  <c r="R22" i="27"/>
  <c r="Y23" i="41" s="1"/>
  <c r="R24" i="27"/>
  <c r="Y27" i="41" s="1"/>
  <c r="R26" i="27"/>
  <c r="Y29" i="41" s="1"/>
  <c r="R25" i="27"/>
  <c r="Y28" i="41" s="1"/>
  <c r="R31" i="27"/>
  <c r="Y36" i="41" s="1"/>
  <c r="R27" i="27"/>
  <c r="Y30" i="41" s="1"/>
  <c r="R29" i="27"/>
  <c r="Y32" i="41" s="1"/>
  <c r="R30" i="27"/>
  <c r="R28" i="27"/>
  <c r="Y31" i="41" s="1"/>
  <c r="R34" i="27"/>
  <c r="Y39" i="41" s="1"/>
  <c r="G36" i="18"/>
  <c r="G37" i="18" s="1"/>
  <c r="S9" i="27"/>
  <c r="S8" i="27"/>
  <c r="S12" i="27"/>
  <c r="AC11" i="41" s="1"/>
  <c r="S10" i="27"/>
  <c r="AC9" i="41" s="1"/>
  <c r="S11" i="27"/>
  <c r="S13" i="27"/>
  <c r="AC12" i="41" s="1"/>
  <c r="S14" i="27"/>
  <c r="AC13" i="41" s="1"/>
  <c r="S15" i="27"/>
  <c r="AC14" i="41" s="1"/>
  <c r="S16" i="27"/>
  <c r="S17" i="27"/>
  <c r="AC18" i="41" s="1"/>
  <c r="S19" i="27"/>
  <c r="AC20" i="41" s="1"/>
  <c r="S18" i="27"/>
  <c r="AC19" i="41" s="1"/>
  <c r="S21" i="27"/>
  <c r="AC22" i="41" s="1"/>
  <c r="S20" i="27"/>
  <c r="AC21" i="41" s="1"/>
  <c r="S22" i="27"/>
  <c r="AC23" i="41" s="1"/>
  <c r="S24" i="27"/>
  <c r="AC27" i="41" s="1"/>
  <c r="S23" i="27"/>
  <c r="S28" i="27"/>
  <c r="AC31" i="41" s="1"/>
  <c r="S25" i="27"/>
  <c r="AC28" i="41" s="1"/>
  <c r="S31" i="27"/>
  <c r="AC36" i="41" s="1"/>
  <c r="S27" i="27"/>
  <c r="AC30" i="41" s="1"/>
  <c r="S26" i="27"/>
  <c r="AC29" i="41" s="1"/>
  <c r="S30" i="27"/>
  <c r="S32" i="27"/>
  <c r="AC37" i="41" s="1"/>
  <c r="S29" i="27"/>
  <c r="AC32" i="41" s="1"/>
  <c r="S33" i="27"/>
  <c r="AC38" i="41" s="1"/>
  <c r="S35" i="27"/>
  <c r="AC40" i="41" s="1"/>
  <c r="S34" i="27"/>
  <c r="AC39" i="41" s="1"/>
  <c r="B37" i="110"/>
  <c r="Z34" i="27" s="1"/>
  <c r="C36" i="110"/>
  <c r="E36" i="110" s="1"/>
  <c r="G36" i="110" s="1"/>
  <c r="AR32" i="27"/>
  <c r="CO37" i="41" s="1"/>
  <c r="AC38" i="27"/>
  <c r="B36" i="73"/>
  <c r="C35" i="73"/>
  <c r="E35" i="73" s="1"/>
  <c r="G35" i="73" s="1"/>
  <c r="C36" i="84"/>
  <c r="E36" i="84" s="1"/>
  <c r="G36" i="84" s="1"/>
  <c r="B37" i="84"/>
  <c r="C37" i="84" s="1"/>
  <c r="E37" i="84" s="1"/>
  <c r="G37" i="84" s="1"/>
  <c r="B37" i="90"/>
  <c r="C36" i="90"/>
  <c r="E36" i="90" s="1"/>
  <c r="G36" i="90" s="1"/>
  <c r="C36" i="81"/>
  <c r="E36" i="81" s="1"/>
  <c r="G36" i="81" s="1"/>
  <c r="B37" i="81"/>
  <c r="C37" i="81" s="1"/>
  <c r="E37" i="81" s="1"/>
  <c r="G37" i="81" s="1"/>
  <c r="B37" i="82"/>
  <c r="C37" i="82" s="1"/>
  <c r="E37" i="82" s="1"/>
  <c r="G37" i="82" s="1"/>
  <c r="C36" i="82"/>
  <c r="E36" i="82" s="1"/>
  <c r="G36" i="82" s="1"/>
  <c r="B37" i="71"/>
  <c r="C36" i="71"/>
  <c r="E36" i="71" s="1"/>
  <c r="G36" i="71" s="1"/>
  <c r="X10" i="27"/>
  <c r="X9" i="27"/>
  <c r="X11" i="27"/>
  <c r="X8" i="27"/>
  <c r="X14" i="27"/>
  <c r="X12" i="27"/>
  <c r="X16" i="27"/>
  <c r="X13" i="27"/>
  <c r="X15" i="27"/>
  <c r="X18" i="27"/>
  <c r="X17" i="27"/>
  <c r="X21" i="27"/>
  <c r="X19" i="27"/>
  <c r="X20" i="27"/>
  <c r="X23" i="27"/>
  <c r="X22" i="27"/>
  <c r="X24" i="27"/>
  <c r="X27" i="27"/>
  <c r="X26" i="27"/>
  <c r="X25" i="27"/>
  <c r="X29" i="27"/>
  <c r="X30" i="27"/>
  <c r="X28" i="27"/>
  <c r="X32" i="27"/>
  <c r="X31" i="27"/>
  <c r="X35" i="27"/>
  <c r="X33" i="27"/>
  <c r="BS38" i="27"/>
  <c r="G37" i="43"/>
  <c r="G38" i="43" s="1"/>
  <c r="AV8" i="27"/>
  <c r="AV9" i="27"/>
  <c r="AV16" i="27"/>
  <c r="AV10" i="27"/>
  <c r="DI9" i="41" s="1"/>
  <c r="AV11" i="27"/>
  <c r="DI10" i="41" s="1"/>
  <c r="AV13" i="27"/>
  <c r="DI12" i="41" s="1"/>
  <c r="AV18" i="27"/>
  <c r="DI19" i="41" s="1"/>
  <c r="AV12" i="27"/>
  <c r="DI11" i="41" s="1"/>
  <c r="AV17" i="27"/>
  <c r="DI18" i="41" s="1"/>
  <c r="AV14" i="27"/>
  <c r="DI13" i="41" s="1"/>
  <c r="AV15" i="27"/>
  <c r="DI14" i="41" s="1"/>
  <c r="AV22" i="27"/>
  <c r="DI23" i="41" s="1"/>
  <c r="AV19" i="27"/>
  <c r="DI20" i="41" s="1"/>
  <c r="AV20" i="27"/>
  <c r="DI21" i="41" s="1"/>
  <c r="AV21" i="27"/>
  <c r="DI22" i="41" s="1"/>
  <c r="AV26" i="27"/>
  <c r="DI29" i="41" s="1"/>
  <c r="AV23" i="27"/>
  <c r="AV25" i="27"/>
  <c r="DI28" i="41" s="1"/>
  <c r="AV24" i="27"/>
  <c r="DI27" i="41" s="1"/>
  <c r="AV27" i="27"/>
  <c r="DI30" i="41" s="1"/>
  <c r="AV29" i="27"/>
  <c r="DI32" i="41" s="1"/>
  <c r="AV31" i="27"/>
  <c r="DI36" i="41" s="1"/>
  <c r="AV28" i="27"/>
  <c r="DI31" i="41" s="1"/>
  <c r="AV34" i="27"/>
  <c r="DI39" i="41" s="1"/>
  <c r="AV30" i="27"/>
  <c r="AF35" i="27"/>
  <c r="BY40" i="41" s="1"/>
  <c r="BL35" i="27"/>
  <c r="FI40" i="41" s="1"/>
  <c r="AZ33" i="27"/>
  <c r="DY38" i="41" s="1"/>
  <c r="AW8" i="27"/>
  <c r="AW12" i="27"/>
  <c r="DM11" i="41" s="1"/>
  <c r="AW9" i="27"/>
  <c r="AW10" i="27"/>
  <c r="DM9" i="41" s="1"/>
  <c r="AW13" i="27"/>
  <c r="DM12" i="41" s="1"/>
  <c r="AW11" i="27"/>
  <c r="DM10" i="41" s="1"/>
  <c r="AW14" i="27"/>
  <c r="DM13" i="41" s="1"/>
  <c r="AW15" i="27"/>
  <c r="DM14" i="41" s="1"/>
  <c r="AW16" i="27"/>
  <c r="AW18" i="27"/>
  <c r="DM19" i="41" s="1"/>
  <c r="AW17" i="27"/>
  <c r="DM18" i="41" s="1"/>
  <c r="AW23" i="27"/>
  <c r="AW20" i="27"/>
  <c r="DM21" i="41" s="1"/>
  <c r="AW19" i="27"/>
  <c r="DM20" i="41" s="1"/>
  <c r="AW21" i="27"/>
  <c r="DM22" i="41" s="1"/>
  <c r="AW22" i="27"/>
  <c r="DM23" i="41" s="1"/>
  <c r="AW26" i="27"/>
  <c r="DM29" i="41" s="1"/>
  <c r="AW25" i="27"/>
  <c r="DM28" i="41" s="1"/>
  <c r="AW24" i="27"/>
  <c r="DM27" i="41" s="1"/>
  <c r="AW27" i="27"/>
  <c r="DM30" i="41" s="1"/>
  <c r="AW29" i="27"/>
  <c r="DM32" i="41" s="1"/>
  <c r="AW28" i="27"/>
  <c r="DM31" i="41" s="1"/>
  <c r="AW32" i="27"/>
  <c r="DM37" i="41" s="1"/>
  <c r="AW30" i="27"/>
  <c r="B37" i="51"/>
  <c r="BM33" i="27" s="1"/>
  <c r="C36" i="51"/>
  <c r="E36" i="51" s="1"/>
  <c r="G36" i="51" s="1"/>
  <c r="G36" i="16"/>
  <c r="G37" i="16" s="1"/>
  <c r="W8" i="27"/>
  <c r="W9" i="27"/>
  <c r="W12" i="27"/>
  <c r="AS11" i="41" s="1"/>
  <c r="W11" i="27"/>
  <c r="W10" i="27"/>
  <c r="AS9" i="41" s="1"/>
  <c r="W14" i="27"/>
  <c r="AS13" i="41" s="1"/>
  <c r="W13" i="27"/>
  <c r="AS12" i="41" s="1"/>
  <c r="W16" i="27"/>
  <c r="W15" i="27"/>
  <c r="AS14" i="41" s="1"/>
  <c r="W19" i="27"/>
  <c r="AS20" i="41" s="1"/>
  <c r="W17" i="27"/>
  <c r="AS18" i="41" s="1"/>
  <c r="W18" i="27"/>
  <c r="AS19" i="41" s="1"/>
  <c r="W22" i="27"/>
  <c r="AS23" i="41" s="1"/>
  <c r="W20" i="27"/>
  <c r="AS21" i="41" s="1"/>
  <c r="W23" i="27"/>
  <c r="W21" i="27"/>
  <c r="AS22" i="41" s="1"/>
  <c r="W25" i="27"/>
  <c r="AS28" i="41" s="1"/>
  <c r="W24" i="27"/>
  <c r="AS27" i="41" s="1"/>
  <c r="W28" i="27"/>
  <c r="AS31" i="41" s="1"/>
  <c r="W26" i="27"/>
  <c r="AS29" i="41" s="1"/>
  <c r="W27" i="27"/>
  <c r="AS30" i="41" s="1"/>
  <c r="W32" i="27"/>
  <c r="AS37" i="41" s="1"/>
  <c r="W30" i="27"/>
  <c r="W29" i="27"/>
  <c r="AS32" i="41" s="1"/>
  <c r="G39" i="64"/>
  <c r="G40" i="64" s="1"/>
  <c r="U8" i="27"/>
  <c r="U10" i="27"/>
  <c r="AK9" i="41" s="1"/>
  <c r="U12" i="27"/>
  <c r="AK11" i="41" s="1"/>
  <c r="U9" i="27"/>
  <c r="U11" i="27"/>
  <c r="U14" i="27"/>
  <c r="AK13" i="41" s="1"/>
  <c r="U13" i="27"/>
  <c r="AK12" i="41" s="1"/>
  <c r="U19" i="27"/>
  <c r="AK20" i="41" s="1"/>
  <c r="U15" i="27"/>
  <c r="AK14" i="41" s="1"/>
  <c r="U17" i="27"/>
  <c r="AK18" i="41" s="1"/>
  <c r="U16" i="27"/>
  <c r="U18" i="27"/>
  <c r="U23" i="27"/>
  <c r="U21" i="27"/>
  <c r="AK22" i="41" s="1"/>
  <c r="U20" i="27"/>
  <c r="AK21" i="41" s="1"/>
  <c r="U26" i="27"/>
  <c r="AK29" i="41" s="1"/>
  <c r="U22" i="27"/>
  <c r="AK23" i="41" s="1"/>
  <c r="U24" i="27"/>
  <c r="AK27" i="41" s="1"/>
  <c r="U28" i="27"/>
  <c r="AK31" i="41" s="1"/>
  <c r="U25" i="27"/>
  <c r="AK28" i="41" s="1"/>
  <c r="U30" i="27"/>
  <c r="U27" i="27"/>
  <c r="AK30" i="41" s="1"/>
  <c r="U29" i="27"/>
  <c r="AK32" i="41" s="1"/>
  <c r="B37" i="76"/>
  <c r="C37" i="76" s="1"/>
  <c r="E37" i="76" s="1"/>
  <c r="G37" i="76" s="1"/>
  <c r="C36" i="76"/>
  <c r="E36" i="76" s="1"/>
  <c r="G36" i="76" s="1"/>
  <c r="C36" i="96"/>
  <c r="E36" i="96" s="1"/>
  <c r="G36" i="96" s="1"/>
  <c r="B37" i="96"/>
  <c r="C37" i="96" s="1"/>
  <c r="E37" i="96" s="1"/>
  <c r="G37" i="96" s="1"/>
  <c r="AE38" i="27"/>
  <c r="G36" i="17"/>
  <c r="G37" i="17" s="1"/>
  <c r="O9" i="27"/>
  <c r="O8" i="27"/>
  <c r="O10" i="27"/>
  <c r="M9" i="41" s="1"/>
  <c r="O12" i="27"/>
  <c r="M11" i="41" s="1"/>
  <c r="O11" i="27"/>
  <c r="M10" i="41" s="1"/>
  <c r="O13" i="27"/>
  <c r="M12" i="41" s="1"/>
  <c r="O16" i="27"/>
  <c r="O14" i="27"/>
  <c r="M13" i="41" s="1"/>
  <c r="O18" i="27"/>
  <c r="M19" i="41" s="1"/>
  <c r="O19" i="27"/>
  <c r="M20" i="41" s="1"/>
  <c r="O15" i="27"/>
  <c r="M14" i="41" s="1"/>
  <c r="O17" i="27"/>
  <c r="M18" i="41" s="1"/>
  <c r="O22" i="27"/>
  <c r="M23" i="41" s="1"/>
  <c r="O21" i="27"/>
  <c r="M22" i="41" s="1"/>
  <c r="O23" i="27"/>
  <c r="O20" i="27"/>
  <c r="M21" i="41" s="1"/>
  <c r="O24" i="27"/>
  <c r="M27" i="41" s="1"/>
  <c r="O26" i="27"/>
  <c r="M29" i="41" s="1"/>
  <c r="O25" i="27"/>
  <c r="M28" i="41" s="1"/>
  <c r="O29" i="27"/>
  <c r="M32" i="41" s="1"/>
  <c r="O27" i="27"/>
  <c r="M30" i="41" s="1"/>
  <c r="O32" i="27"/>
  <c r="M37" i="41" s="1"/>
  <c r="O28" i="27"/>
  <c r="M31" i="41" s="1"/>
  <c r="O34" i="27"/>
  <c r="M39" i="41" s="1"/>
  <c r="O35" i="27"/>
  <c r="M40" i="41" s="1"/>
  <c r="O33" i="27"/>
  <c r="M38" i="41" s="1"/>
  <c r="O30" i="27"/>
  <c r="O31" i="27"/>
  <c r="M36" i="41" s="1"/>
  <c r="B38" i="75"/>
  <c r="G39" i="14"/>
  <c r="G40" i="14" s="1"/>
  <c r="P9" i="27"/>
  <c r="P10" i="27"/>
  <c r="Q9" i="41" s="1"/>
  <c r="P8" i="27"/>
  <c r="P11" i="27"/>
  <c r="P13" i="27"/>
  <c r="Q12" i="41" s="1"/>
  <c r="P12" i="27"/>
  <c r="Q11" i="41" s="1"/>
  <c r="P16" i="27"/>
  <c r="P14" i="27"/>
  <c r="Q13" i="41" s="1"/>
  <c r="P15" i="27"/>
  <c r="Q14" i="41" s="1"/>
  <c r="P17" i="27"/>
  <c r="Q18" i="41" s="1"/>
  <c r="P18" i="27"/>
  <c r="Q19" i="41" s="1"/>
  <c r="P20" i="27"/>
  <c r="Q21" i="41" s="1"/>
  <c r="P19" i="27"/>
  <c r="Q20" i="41" s="1"/>
  <c r="P23" i="27"/>
  <c r="P22" i="27"/>
  <c r="Q23" i="41" s="1"/>
  <c r="P21" i="27"/>
  <c r="Q22" i="41" s="1"/>
  <c r="P26" i="27"/>
  <c r="Q29" i="41" s="1"/>
  <c r="P24" i="27"/>
  <c r="Q27" i="41" s="1"/>
  <c r="P25" i="27"/>
  <c r="Q28" i="41" s="1"/>
  <c r="P31" i="27"/>
  <c r="Q36" i="41" s="1"/>
  <c r="P27" i="27"/>
  <c r="Q30" i="41" s="1"/>
  <c r="P28" i="27"/>
  <c r="Q31" i="41" s="1"/>
  <c r="P32" i="27"/>
  <c r="Q37" i="41" s="1"/>
  <c r="P33" i="27"/>
  <c r="Q38" i="41" s="1"/>
  <c r="P35" i="27"/>
  <c r="Q40" i="41" s="1"/>
  <c r="P29" i="27"/>
  <c r="Q32" i="41" s="1"/>
  <c r="P34" i="27"/>
  <c r="Q39" i="41" s="1"/>
  <c r="BH34" i="27"/>
  <c r="BE39" i="41" s="1"/>
  <c r="V35" i="27"/>
  <c r="AO40" i="41" s="1"/>
  <c r="AI32" i="27"/>
  <c r="CG37" i="41" s="1"/>
  <c r="AS8" i="27"/>
  <c r="AS12" i="27"/>
  <c r="CW11" i="41" s="1"/>
  <c r="AS10" i="27"/>
  <c r="CW9" i="41" s="1"/>
  <c r="AS13" i="27"/>
  <c r="CW12" i="41" s="1"/>
  <c r="AS9" i="27"/>
  <c r="AS14" i="27"/>
  <c r="CW13" i="41" s="1"/>
  <c r="AS11" i="27"/>
  <c r="AS15" i="27"/>
  <c r="CW14" i="41" s="1"/>
  <c r="AS16" i="27"/>
  <c r="AS17" i="27"/>
  <c r="CW18" i="41" s="1"/>
  <c r="AS18" i="27"/>
  <c r="CW19" i="41" s="1"/>
  <c r="AS19" i="27"/>
  <c r="CW20" i="41" s="1"/>
  <c r="AS21" i="27"/>
  <c r="CW22" i="41" s="1"/>
  <c r="AS20" i="27"/>
  <c r="CW21" i="41" s="1"/>
  <c r="AS22" i="27"/>
  <c r="CW23" i="41" s="1"/>
  <c r="AS23" i="27"/>
  <c r="AS24" i="27"/>
  <c r="CW27" i="41" s="1"/>
  <c r="AS25" i="27"/>
  <c r="CW28" i="41" s="1"/>
  <c r="AS26" i="27"/>
  <c r="CW29" i="41" s="1"/>
  <c r="AS27" i="27"/>
  <c r="CW30" i="41" s="1"/>
  <c r="AS30" i="27"/>
  <c r="AS31" i="27"/>
  <c r="CW36" i="41" s="1"/>
  <c r="AS28" i="27"/>
  <c r="CW31" i="41" s="1"/>
  <c r="AS29" i="27"/>
  <c r="CW32" i="41" s="1"/>
  <c r="N33" i="27"/>
  <c r="I38" i="41" s="1"/>
  <c r="V34" i="27"/>
  <c r="AO39" i="41" s="1"/>
  <c r="G21" i="93"/>
  <c r="C22" i="93"/>
  <c r="N10" i="27"/>
  <c r="I9" i="41" s="1"/>
  <c r="N9" i="27"/>
  <c r="N8" i="27"/>
  <c r="N11" i="27"/>
  <c r="I10" i="41" s="1"/>
  <c r="N12" i="27"/>
  <c r="I11" i="41" s="1"/>
  <c r="N13" i="27"/>
  <c r="I12" i="41" s="1"/>
  <c r="N17" i="27"/>
  <c r="I18" i="41" s="1"/>
  <c r="N14" i="27"/>
  <c r="I13" i="41" s="1"/>
  <c r="N16" i="27"/>
  <c r="N15" i="27"/>
  <c r="I14" i="41" s="1"/>
  <c r="N19" i="27"/>
  <c r="I20" i="41" s="1"/>
  <c r="N18" i="27"/>
  <c r="I19" i="41" s="1"/>
  <c r="N23" i="27"/>
  <c r="N21" i="27"/>
  <c r="I22" i="41" s="1"/>
  <c r="N20" i="27"/>
  <c r="I21" i="41" s="1"/>
  <c r="N22" i="27"/>
  <c r="I23" i="41" s="1"/>
  <c r="N26" i="27"/>
  <c r="I29" i="41" s="1"/>
  <c r="N25" i="27"/>
  <c r="I28" i="41" s="1"/>
  <c r="N24" i="27"/>
  <c r="I27" i="41" s="1"/>
  <c r="N27" i="27"/>
  <c r="I30" i="41" s="1"/>
  <c r="N28" i="27"/>
  <c r="I31" i="41" s="1"/>
  <c r="N30" i="27"/>
  <c r="N29" i="27"/>
  <c r="I32" i="41" s="1"/>
  <c r="N35" i="27"/>
  <c r="I40" i="41" s="1"/>
  <c r="N31" i="27"/>
  <c r="I36" i="41" s="1"/>
  <c r="E37" i="60"/>
  <c r="E40" i="60" s="1"/>
  <c r="E41" i="60" s="1"/>
  <c r="C40" i="60"/>
  <c r="C41" i="60" s="1"/>
  <c r="BW43" i="41" l="1"/>
  <c r="FY43" i="41"/>
  <c r="BQ43" i="41"/>
  <c r="GG43" i="41"/>
  <c r="GS43" i="41"/>
  <c r="AW40" i="41"/>
  <c r="AX40" i="41" s="1"/>
  <c r="AW30" i="41"/>
  <c r="AY30" i="41" s="1"/>
  <c r="AW19" i="41"/>
  <c r="AY19" i="41" s="1"/>
  <c r="AW38" i="41"/>
  <c r="AX38" i="41" s="1"/>
  <c r="AW36" i="41"/>
  <c r="AX36" i="41" s="1"/>
  <c r="AW27" i="41"/>
  <c r="AY27" i="41" s="1"/>
  <c r="AW14" i="41"/>
  <c r="AY14" i="41" s="1"/>
  <c r="AW9" i="41"/>
  <c r="AX9" i="41" s="1"/>
  <c r="AW39" i="41"/>
  <c r="AY39" i="41" s="1"/>
  <c r="AW18" i="41"/>
  <c r="AY18" i="41" s="1"/>
  <c r="AW37" i="41"/>
  <c r="AX37" i="41" s="1"/>
  <c r="AW23" i="41"/>
  <c r="AY23" i="41" s="1"/>
  <c r="AW12" i="41"/>
  <c r="AY12" i="41" s="1"/>
  <c r="AW31" i="41"/>
  <c r="AX31" i="41" s="1"/>
  <c r="AW21" i="41"/>
  <c r="AX21" i="41" s="1"/>
  <c r="AW11" i="41"/>
  <c r="AY11" i="41" s="1"/>
  <c r="AW29" i="41"/>
  <c r="AX29" i="41" s="1"/>
  <c r="AW32" i="41"/>
  <c r="AX32" i="41" s="1"/>
  <c r="AW20" i="41"/>
  <c r="AY20" i="41" s="1"/>
  <c r="AW13" i="41"/>
  <c r="AY13" i="41" s="1"/>
  <c r="AW28" i="41"/>
  <c r="AX28" i="41" s="1"/>
  <c r="AW22" i="41"/>
  <c r="AX22" i="41" s="1"/>
  <c r="J40" i="41"/>
  <c r="K40" i="41"/>
  <c r="J32" i="41"/>
  <c r="K32" i="41"/>
  <c r="CY29" i="41"/>
  <c r="CX29" i="41"/>
  <c r="S40" i="41"/>
  <c r="R40" i="41"/>
  <c r="S29" i="41"/>
  <c r="R29" i="41"/>
  <c r="O31" i="41"/>
  <c r="N31" i="41"/>
  <c r="AM28" i="41"/>
  <c r="AL28" i="41"/>
  <c r="AT30" i="41"/>
  <c r="AU30" i="41"/>
  <c r="DZ38" i="41"/>
  <c r="EA38" i="41"/>
  <c r="DJ30" i="41"/>
  <c r="DK30" i="41"/>
  <c r="CQ37" i="41"/>
  <c r="CP37" i="41"/>
  <c r="AA39" i="41"/>
  <c r="Z39" i="41"/>
  <c r="Z27" i="41"/>
  <c r="AA27" i="41"/>
  <c r="DB31" i="41"/>
  <c r="DC31" i="41"/>
  <c r="FK28" i="41"/>
  <c r="FJ28" i="41"/>
  <c r="GD31" i="41"/>
  <c r="GE31" i="41"/>
  <c r="DG40" i="41"/>
  <c r="DF40" i="41"/>
  <c r="AP38" i="41"/>
  <c r="AQ38" i="41"/>
  <c r="AQ28" i="41"/>
  <c r="AP28" i="41"/>
  <c r="DN36" i="41"/>
  <c r="DO36" i="41"/>
  <c r="AU40" i="41"/>
  <c r="AT40" i="41"/>
  <c r="GE39" i="41"/>
  <c r="GD39" i="41"/>
  <c r="AP39" i="41"/>
  <c r="AQ39" i="41"/>
  <c r="CX28" i="41"/>
  <c r="CY28" i="41"/>
  <c r="S38" i="41"/>
  <c r="R38" i="41"/>
  <c r="O37" i="41"/>
  <c r="N37" i="41"/>
  <c r="AL31" i="41"/>
  <c r="AM31" i="41"/>
  <c r="AU29" i="41"/>
  <c r="AT29" i="41"/>
  <c r="DO37" i="41"/>
  <c r="DN37" i="41"/>
  <c r="FJ40" i="41"/>
  <c r="FK40" i="41"/>
  <c r="DJ27" i="41"/>
  <c r="DK27" i="41"/>
  <c r="AD29" i="41"/>
  <c r="AE29" i="41"/>
  <c r="AA31" i="41"/>
  <c r="Z31" i="41"/>
  <c r="DC30" i="41"/>
  <c r="DB30" i="41"/>
  <c r="FJ32" i="41"/>
  <c r="FK32" i="41"/>
  <c r="GE28" i="41"/>
  <c r="GD28" i="41"/>
  <c r="FJ38" i="41"/>
  <c r="FK38" i="41"/>
  <c r="GP36" i="41"/>
  <c r="GQ36" i="41"/>
  <c r="AQ32" i="41"/>
  <c r="AP32" i="41"/>
  <c r="DN40" i="41"/>
  <c r="DO40" i="41"/>
  <c r="GE40" i="41"/>
  <c r="GD40" i="41"/>
  <c r="J38" i="41"/>
  <c r="K38" i="41"/>
  <c r="CY27" i="41"/>
  <c r="CX27" i="41"/>
  <c r="S37" i="41"/>
  <c r="R37" i="41"/>
  <c r="N30" i="41"/>
  <c r="O30" i="41"/>
  <c r="AM27" i="41"/>
  <c r="AL27" i="41"/>
  <c r="AU31" i="41"/>
  <c r="AT31" i="41"/>
  <c r="DN31" i="41"/>
  <c r="DO31" i="41"/>
  <c r="BZ40" i="41"/>
  <c r="CA40" i="41"/>
  <c r="DJ28" i="41"/>
  <c r="DK28" i="41"/>
  <c r="AE30" i="41"/>
  <c r="AD30" i="41"/>
  <c r="DB40" i="41"/>
  <c r="DC40" i="41"/>
  <c r="DB29" i="41"/>
  <c r="DC29" i="41"/>
  <c r="FK36" i="41"/>
  <c r="FJ36" i="41"/>
  <c r="FS40" i="41"/>
  <c r="FR40" i="41"/>
  <c r="GE29" i="41"/>
  <c r="GD29" i="41"/>
  <c r="J39" i="41"/>
  <c r="K39" i="41"/>
  <c r="AU39" i="41"/>
  <c r="AT39" i="41"/>
  <c r="GD37" i="41"/>
  <c r="GE37" i="41"/>
  <c r="K31" i="41"/>
  <c r="J31" i="41"/>
  <c r="K30" i="41"/>
  <c r="J30" i="41"/>
  <c r="CX32" i="41"/>
  <c r="CY32" i="41"/>
  <c r="CI37" i="41"/>
  <c r="CH37" i="41"/>
  <c r="S31" i="41"/>
  <c r="R31" i="41"/>
  <c r="N36" i="41"/>
  <c r="O36" i="41"/>
  <c r="O32" i="41"/>
  <c r="N32" i="41"/>
  <c r="AU27" i="41"/>
  <c r="AT27" i="41"/>
  <c r="DO32" i="41"/>
  <c r="DN32" i="41"/>
  <c r="AE39" i="41"/>
  <c r="AD39" i="41"/>
  <c r="AE36" i="41"/>
  <c r="AD36" i="41"/>
  <c r="Z32" i="41"/>
  <c r="AA32" i="41"/>
  <c r="DC36" i="41"/>
  <c r="DB36" i="41"/>
  <c r="DB28" i="41"/>
  <c r="DC28" i="41"/>
  <c r="FJ37" i="41"/>
  <c r="FK37" i="41"/>
  <c r="GE27" i="41"/>
  <c r="GD27" i="41"/>
  <c r="AQ30" i="41"/>
  <c r="AP30" i="41"/>
  <c r="AL37" i="41"/>
  <c r="AM37" i="41"/>
  <c r="J37" i="41"/>
  <c r="K37" i="41"/>
  <c r="K27" i="41"/>
  <c r="J27" i="41"/>
  <c r="CY31" i="41"/>
  <c r="CX31" i="41"/>
  <c r="AP40" i="41"/>
  <c r="AQ40" i="41"/>
  <c r="R30" i="41"/>
  <c r="S30" i="41"/>
  <c r="O28" i="41"/>
  <c r="N28" i="41"/>
  <c r="AM29" i="41"/>
  <c r="AL29" i="41"/>
  <c r="AU28" i="41"/>
  <c r="AT28" i="41"/>
  <c r="DO30" i="41"/>
  <c r="DN30" i="41"/>
  <c r="DK39" i="41"/>
  <c r="DJ39" i="41"/>
  <c r="DK29" i="41"/>
  <c r="DJ29" i="41"/>
  <c r="AD40" i="41"/>
  <c r="AE40" i="41"/>
  <c r="AD28" i="41"/>
  <c r="AE28" i="41"/>
  <c r="AA30" i="41"/>
  <c r="Z30" i="41"/>
  <c r="FG37" i="41"/>
  <c r="FF37" i="41"/>
  <c r="DB27" i="41"/>
  <c r="DC27" i="41"/>
  <c r="FK31" i="41"/>
  <c r="FJ31" i="41"/>
  <c r="GE30" i="41"/>
  <c r="GD30" i="41"/>
  <c r="EM39" i="41"/>
  <c r="EL39" i="41"/>
  <c r="AP29" i="41"/>
  <c r="AQ29" i="41"/>
  <c r="AL40" i="41"/>
  <c r="AM40" i="41"/>
  <c r="Z37" i="41"/>
  <c r="AA37" i="41"/>
  <c r="DB37" i="41"/>
  <c r="DC37" i="41"/>
  <c r="BF39" i="41"/>
  <c r="BG39" i="41"/>
  <c r="S36" i="41"/>
  <c r="R36" i="41"/>
  <c r="N38" i="41"/>
  <c r="O38" i="41"/>
  <c r="N29" i="41"/>
  <c r="O29" i="41"/>
  <c r="AL32" i="41"/>
  <c r="AM32" i="41"/>
  <c r="AT32" i="41"/>
  <c r="AU32" i="41"/>
  <c r="DN27" i="41"/>
  <c r="DO27" i="41"/>
  <c r="DJ31" i="41"/>
  <c r="DK31" i="41"/>
  <c r="AD38" i="41"/>
  <c r="AE38" i="41"/>
  <c r="AE31" i="41"/>
  <c r="AD31" i="41"/>
  <c r="Z36" i="41"/>
  <c r="AA36" i="41"/>
  <c r="BC40" i="41"/>
  <c r="BB40" i="41"/>
  <c r="DB38" i="41"/>
  <c r="DC38" i="41"/>
  <c r="FK29" i="41"/>
  <c r="FJ29" i="41"/>
  <c r="DK38" i="41"/>
  <c r="DJ38" i="41"/>
  <c r="AP31" i="41"/>
  <c r="AQ31" i="41"/>
  <c r="AM36" i="41"/>
  <c r="AL36" i="41"/>
  <c r="AL39" i="41"/>
  <c r="AM39" i="41"/>
  <c r="CY40" i="41"/>
  <c r="CX40" i="41"/>
  <c r="AM38" i="41"/>
  <c r="AL38" i="41"/>
  <c r="K28" i="41"/>
  <c r="J28" i="41"/>
  <c r="CX36" i="41"/>
  <c r="CY36" i="41"/>
  <c r="K36" i="41"/>
  <c r="J36" i="41"/>
  <c r="K29" i="41"/>
  <c r="J29" i="41"/>
  <c r="R39" i="41"/>
  <c r="S39" i="41"/>
  <c r="S28" i="41"/>
  <c r="R28" i="41"/>
  <c r="N40" i="41"/>
  <c r="O40" i="41"/>
  <c r="O27" i="41"/>
  <c r="N27" i="41"/>
  <c r="AL30" i="41"/>
  <c r="AM30" i="41"/>
  <c r="DO28" i="41"/>
  <c r="DN28" i="41"/>
  <c r="DJ36" i="41"/>
  <c r="DK36" i="41"/>
  <c r="AE32" i="41"/>
  <c r="AD32" i="41"/>
  <c r="Z28" i="41"/>
  <c r="AA28" i="41"/>
  <c r="DB39" i="41"/>
  <c r="DC39" i="41"/>
  <c r="EX40" i="41"/>
  <c r="EY40" i="41"/>
  <c r="FK30" i="41"/>
  <c r="FJ30" i="41"/>
  <c r="GD32" i="41"/>
  <c r="GE32" i="41"/>
  <c r="DJ40" i="41"/>
  <c r="DK40" i="41"/>
  <c r="AP36" i="41"/>
  <c r="AQ36" i="41"/>
  <c r="DO39" i="41"/>
  <c r="DN39" i="41"/>
  <c r="AT38" i="41"/>
  <c r="AU38" i="41"/>
  <c r="CY37" i="41"/>
  <c r="CX37" i="41"/>
  <c r="CX38" i="41"/>
  <c r="CY38" i="41"/>
  <c r="AA40" i="41"/>
  <c r="Z40" i="41"/>
  <c r="CX30" i="41"/>
  <c r="CY30" i="41"/>
  <c r="R32" i="41"/>
  <c r="S32" i="41"/>
  <c r="R27" i="41"/>
  <c r="S27" i="41"/>
  <c r="N39" i="41"/>
  <c r="O39" i="41"/>
  <c r="AU37" i="41"/>
  <c r="AT37" i="41"/>
  <c r="DN29" i="41"/>
  <c r="DO29" i="41"/>
  <c r="DK32" i="41"/>
  <c r="DJ32" i="41"/>
  <c r="AE37" i="41"/>
  <c r="AD37" i="41"/>
  <c r="AE27" i="41"/>
  <c r="AD27" i="41"/>
  <c r="AA29" i="41"/>
  <c r="Z29" i="41"/>
  <c r="CU38" i="41"/>
  <c r="CT38" i="41"/>
  <c r="DC32" i="41"/>
  <c r="DB32" i="41"/>
  <c r="FJ39" i="41"/>
  <c r="FK39" i="41"/>
  <c r="FJ27" i="41"/>
  <c r="FK27" i="41"/>
  <c r="GD38" i="41"/>
  <c r="GE38" i="41"/>
  <c r="DJ37" i="41"/>
  <c r="DK37" i="41"/>
  <c r="AQ37" i="41"/>
  <c r="AP37" i="41"/>
  <c r="AP27" i="41"/>
  <c r="AQ27" i="41"/>
  <c r="DN38" i="41"/>
  <c r="DO38" i="41"/>
  <c r="CX39" i="41"/>
  <c r="CY39" i="41"/>
  <c r="GE36" i="41"/>
  <c r="GD36" i="41"/>
  <c r="AA38" i="41"/>
  <c r="Z38" i="41"/>
  <c r="GU24" i="41"/>
  <c r="GI24" i="41"/>
  <c r="BS24" i="41"/>
  <c r="BR24" i="41"/>
  <c r="BR44" i="41"/>
  <c r="GH24" i="41"/>
  <c r="GA24" i="41"/>
  <c r="FZ24" i="41"/>
  <c r="FZ44" i="41"/>
  <c r="GT24" i="41"/>
  <c r="GT44" i="41"/>
  <c r="BU43" i="41"/>
  <c r="BV43" i="41"/>
  <c r="N23" i="41"/>
  <c r="O23" i="41"/>
  <c r="DO20" i="41"/>
  <c r="DN20" i="41"/>
  <c r="O19" i="41"/>
  <c r="N19" i="41"/>
  <c r="FJ19" i="41"/>
  <c r="FK19" i="41"/>
  <c r="DN23" i="41"/>
  <c r="DO23" i="41"/>
  <c r="N20" i="41"/>
  <c r="O20" i="41"/>
  <c r="R19" i="41"/>
  <c r="S19" i="41"/>
  <c r="AA21" i="41"/>
  <c r="Z21" i="41"/>
  <c r="GD22" i="41"/>
  <c r="GE22" i="41"/>
  <c r="FJ22" i="41"/>
  <c r="FK22" i="41"/>
  <c r="Z22" i="41"/>
  <c r="AA22" i="41"/>
  <c r="CX23" i="41"/>
  <c r="CY23" i="41"/>
  <c r="AA19" i="41"/>
  <c r="Z19" i="41"/>
  <c r="GD19" i="41"/>
  <c r="GE19" i="41"/>
  <c r="DN22" i="41"/>
  <c r="DO22" i="41"/>
  <c r="S22" i="41"/>
  <c r="R22" i="41"/>
  <c r="AD18" i="41"/>
  <c r="AE18" i="41"/>
  <c r="DB20" i="41"/>
  <c r="DC20" i="41"/>
  <c r="CY21" i="41"/>
  <c r="CX21" i="41"/>
  <c r="AK17" i="41"/>
  <c r="AK19" i="41"/>
  <c r="DK22" i="41"/>
  <c r="DJ22" i="41"/>
  <c r="DB21" i="41"/>
  <c r="DC21" i="41"/>
  <c r="GE20" i="41"/>
  <c r="GD20" i="41"/>
  <c r="S18" i="41"/>
  <c r="R18" i="41"/>
  <c r="FJ18" i="41"/>
  <c r="FK18" i="41"/>
  <c r="GD23" i="41"/>
  <c r="GE23" i="41"/>
  <c r="CX22" i="41"/>
  <c r="CY22" i="41"/>
  <c r="CY20" i="41"/>
  <c r="CX20" i="41"/>
  <c r="AL18" i="41"/>
  <c r="AM18" i="41"/>
  <c r="AU22" i="41"/>
  <c r="AT22" i="41"/>
  <c r="DJ20" i="41"/>
  <c r="DK20" i="41"/>
  <c r="DB18" i="41"/>
  <c r="DC18" i="41"/>
  <c r="GD18" i="41"/>
  <c r="GE18" i="41"/>
  <c r="AP19" i="41"/>
  <c r="AQ19" i="41"/>
  <c r="S20" i="41"/>
  <c r="R20" i="41"/>
  <c r="AM23" i="41"/>
  <c r="AL23" i="41"/>
  <c r="GD21" i="41"/>
  <c r="GE21" i="41"/>
  <c r="DK23" i="41"/>
  <c r="DJ23" i="41"/>
  <c r="Z18" i="41"/>
  <c r="AA18" i="41"/>
  <c r="O18" i="41"/>
  <c r="N18" i="41"/>
  <c r="AD20" i="41"/>
  <c r="AE20" i="41"/>
  <c r="R23" i="41"/>
  <c r="S23" i="41"/>
  <c r="Z23" i="41"/>
  <c r="AA23" i="41"/>
  <c r="AM21" i="41"/>
  <c r="AL21" i="41"/>
  <c r="DC22" i="41"/>
  <c r="DB22" i="41"/>
  <c r="CX18" i="41"/>
  <c r="CY18" i="41"/>
  <c r="AM20" i="41"/>
  <c r="AL20" i="41"/>
  <c r="AU21" i="41"/>
  <c r="AT21" i="41"/>
  <c r="DA17" i="41"/>
  <c r="DA19" i="41"/>
  <c r="J18" i="41"/>
  <c r="K18" i="41"/>
  <c r="R21" i="41"/>
  <c r="S21" i="41"/>
  <c r="CX19" i="41"/>
  <c r="CY19" i="41"/>
  <c r="Q35" i="41"/>
  <c r="R35" i="41" s="1"/>
  <c r="J23" i="41"/>
  <c r="K23" i="41"/>
  <c r="AU23" i="41"/>
  <c r="AT23" i="41"/>
  <c r="AP23" i="41"/>
  <c r="AQ23" i="41"/>
  <c r="AP18" i="41"/>
  <c r="AQ18" i="41"/>
  <c r="DN18" i="41"/>
  <c r="DO18" i="41"/>
  <c r="DN19" i="41"/>
  <c r="DO19" i="41"/>
  <c r="AL22" i="41"/>
  <c r="AM22" i="41"/>
  <c r="DJ21" i="41"/>
  <c r="DK21" i="41"/>
  <c r="J21" i="41"/>
  <c r="K21" i="41"/>
  <c r="O21" i="41"/>
  <c r="N21" i="41"/>
  <c r="AT19" i="41"/>
  <c r="AU19" i="41"/>
  <c r="DK18" i="41"/>
  <c r="DJ18" i="41"/>
  <c r="AE23" i="41"/>
  <c r="AD23" i="41"/>
  <c r="AQ22" i="41"/>
  <c r="AP22" i="41"/>
  <c r="J19" i="41"/>
  <c r="K19" i="41"/>
  <c r="AE19" i="41"/>
  <c r="AD19" i="41"/>
  <c r="J20" i="41"/>
  <c r="K20" i="41"/>
  <c r="FJ20" i="41"/>
  <c r="FK20" i="41"/>
  <c r="DO21" i="41"/>
  <c r="DN21" i="41"/>
  <c r="AA20" i="41"/>
  <c r="Z20" i="41"/>
  <c r="DC23" i="41"/>
  <c r="DB23" i="41"/>
  <c r="K22" i="41"/>
  <c r="J22" i="41"/>
  <c r="AT18" i="41"/>
  <c r="AU18" i="41"/>
  <c r="AD21" i="41"/>
  <c r="AE21" i="41"/>
  <c r="FJ23" i="41"/>
  <c r="FK23" i="41"/>
  <c r="AP20" i="41"/>
  <c r="AQ20" i="41"/>
  <c r="O22" i="41"/>
  <c r="N22" i="41"/>
  <c r="AT20" i="41"/>
  <c r="AU20" i="41"/>
  <c r="DK19" i="41"/>
  <c r="DJ19" i="41"/>
  <c r="AE22" i="41"/>
  <c r="AD22" i="41"/>
  <c r="FJ21" i="41"/>
  <c r="FK21" i="41"/>
  <c r="AP21" i="41"/>
  <c r="AQ21" i="41"/>
  <c r="DM26" i="41"/>
  <c r="DO26" i="41" s="1"/>
  <c r="GC17" i="41"/>
  <c r="GE17" i="41" s="1"/>
  <c r="AS26" i="41"/>
  <c r="K9" i="41"/>
  <c r="J9" i="41"/>
  <c r="K14" i="41"/>
  <c r="J14" i="41"/>
  <c r="K13" i="41"/>
  <c r="J13" i="41"/>
  <c r="J12" i="41"/>
  <c r="K12" i="41"/>
  <c r="K11" i="41"/>
  <c r="J11" i="41"/>
  <c r="K10" i="41"/>
  <c r="J10" i="41"/>
  <c r="AO8" i="41"/>
  <c r="AQ8" i="41" s="1"/>
  <c r="AO10" i="41"/>
  <c r="AP9" i="41"/>
  <c r="AQ9" i="41"/>
  <c r="AQ13" i="41"/>
  <c r="AP13" i="41"/>
  <c r="AP12" i="41"/>
  <c r="AQ12" i="41"/>
  <c r="AQ14" i="41"/>
  <c r="AP14" i="41"/>
  <c r="AO35" i="41"/>
  <c r="AQ11" i="41"/>
  <c r="AP11" i="41"/>
  <c r="DI17" i="41"/>
  <c r="DK11" i="41"/>
  <c r="DJ11" i="41"/>
  <c r="DK12" i="41"/>
  <c r="DJ12" i="41"/>
  <c r="DK10" i="41"/>
  <c r="DJ10" i="41"/>
  <c r="DK14" i="41"/>
  <c r="DJ14" i="41"/>
  <c r="DK9" i="41"/>
  <c r="DJ9" i="41"/>
  <c r="DK13" i="41"/>
  <c r="DJ13" i="41"/>
  <c r="O14" i="41"/>
  <c r="N14" i="41"/>
  <c r="N12" i="41"/>
  <c r="O12" i="41"/>
  <c r="O13" i="41"/>
  <c r="N13" i="41"/>
  <c r="O10" i="41"/>
  <c r="N10" i="41"/>
  <c r="N11" i="41"/>
  <c r="O11" i="41"/>
  <c r="O9" i="41"/>
  <c r="N9" i="41"/>
  <c r="M35" i="41"/>
  <c r="CW26" i="41"/>
  <c r="CX12" i="41"/>
  <c r="CY12" i="41"/>
  <c r="CY9" i="41"/>
  <c r="CX9" i="41"/>
  <c r="CX11" i="41"/>
  <c r="CY11" i="41"/>
  <c r="CY14" i="41"/>
  <c r="CX14" i="41"/>
  <c r="CW8" i="41"/>
  <c r="CX8" i="41" s="1"/>
  <c r="CW10" i="41"/>
  <c r="CX13" i="41"/>
  <c r="CY13" i="41"/>
  <c r="AS35" i="41"/>
  <c r="AS8" i="41"/>
  <c r="AU8" i="41" s="1"/>
  <c r="AS10" i="41"/>
  <c r="AT11" i="41"/>
  <c r="AU11" i="41"/>
  <c r="AT12" i="41"/>
  <c r="AU12" i="41"/>
  <c r="AT14" i="41"/>
  <c r="AU14" i="41"/>
  <c r="AU9" i="41"/>
  <c r="AT9" i="41"/>
  <c r="AT13" i="41"/>
  <c r="AU13" i="41"/>
  <c r="DA8" i="41"/>
  <c r="DB8" i="41" s="1"/>
  <c r="DA10" i="41"/>
  <c r="DC9" i="41"/>
  <c r="DB9" i="41"/>
  <c r="DA35" i="41"/>
  <c r="DB13" i="41"/>
  <c r="DC13" i="41"/>
  <c r="DB12" i="41"/>
  <c r="DC12" i="41"/>
  <c r="DC14" i="41"/>
  <c r="DB14" i="41"/>
  <c r="DC11" i="41"/>
  <c r="DB11" i="41"/>
  <c r="AD14" i="41"/>
  <c r="AE14" i="41"/>
  <c r="AE13" i="41"/>
  <c r="AD13" i="41"/>
  <c r="AD12" i="41"/>
  <c r="AE12" i="41"/>
  <c r="AC8" i="41"/>
  <c r="AD8" i="41" s="1"/>
  <c r="AC10" i="41"/>
  <c r="AE11" i="41"/>
  <c r="AD11" i="41"/>
  <c r="AC17" i="41"/>
  <c r="AD9" i="41"/>
  <c r="AE9" i="41"/>
  <c r="Q17" i="41"/>
  <c r="R12" i="41"/>
  <c r="S12" i="41"/>
  <c r="Q8" i="41"/>
  <c r="R8" i="41" s="1"/>
  <c r="Q10" i="41"/>
  <c r="R13" i="41"/>
  <c r="S13" i="41"/>
  <c r="R9" i="41"/>
  <c r="S9" i="41"/>
  <c r="S14" i="41"/>
  <c r="R14" i="41"/>
  <c r="S11" i="41"/>
  <c r="R11" i="41"/>
  <c r="AM14" i="41"/>
  <c r="AL14" i="41"/>
  <c r="AM12" i="41"/>
  <c r="AL12" i="41"/>
  <c r="AM13" i="41"/>
  <c r="AL13" i="41"/>
  <c r="AK26" i="41"/>
  <c r="AM9" i="41"/>
  <c r="AL9" i="41"/>
  <c r="AL11" i="41"/>
  <c r="AM11" i="41"/>
  <c r="AK8" i="41"/>
  <c r="AL8" i="41" s="1"/>
  <c r="AK10" i="41"/>
  <c r="AA14" i="41"/>
  <c r="Z14" i="41"/>
  <c r="AA13" i="41"/>
  <c r="Z13" i="41"/>
  <c r="Z12" i="41"/>
  <c r="AA12" i="41"/>
  <c r="Z10" i="41"/>
  <c r="AA10" i="41"/>
  <c r="Z11" i="41"/>
  <c r="AA11" i="41"/>
  <c r="AA9" i="41"/>
  <c r="Z9" i="41"/>
  <c r="FI35" i="41"/>
  <c r="FK14" i="41"/>
  <c r="FJ14" i="41"/>
  <c r="FJ13" i="41"/>
  <c r="FK13" i="41"/>
  <c r="FJ10" i="41"/>
  <c r="FK10" i="41"/>
  <c r="FJ9" i="41"/>
  <c r="FK9" i="41"/>
  <c r="FK12" i="41"/>
  <c r="FJ12" i="41"/>
  <c r="FJ11" i="41"/>
  <c r="FK11" i="41"/>
  <c r="DM17" i="41"/>
  <c r="DN11" i="41"/>
  <c r="DO11" i="41"/>
  <c r="DN14" i="41"/>
  <c r="DO14" i="41"/>
  <c r="DN13" i="41"/>
  <c r="DO13" i="41"/>
  <c r="DO10" i="41"/>
  <c r="DN10" i="41"/>
  <c r="DN12" i="41"/>
  <c r="DO12" i="41"/>
  <c r="DN9" i="41"/>
  <c r="DO9" i="41"/>
  <c r="AW35" i="41"/>
  <c r="GC26" i="41"/>
  <c r="GD9" i="41"/>
  <c r="GE9" i="41"/>
  <c r="GC35" i="41"/>
  <c r="GD12" i="41"/>
  <c r="GE12" i="41"/>
  <c r="GC8" i="41"/>
  <c r="GD8" i="41" s="1"/>
  <c r="GC10" i="41"/>
  <c r="GE13" i="41"/>
  <c r="GD13" i="41"/>
  <c r="GE11" i="41"/>
  <c r="GD11" i="41"/>
  <c r="GD14" i="41"/>
  <c r="GE14" i="41"/>
  <c r="AW8" i="41"/>
  <c r="AX8" i="41" s="1"/>
  <c r="AW10" i="41"/>
  <c r="AW17" i="41"/>
  <c r="DM35" i="41"/>
  <c r="M26" i="41"/>
  <c r="DI26" i="41"/>
  <c r="AO17" i="41"/>
  <c r="Q26" i="41"/>
  <c r="Y26" i="41"/>
  <c r="AS17" i="41"/>
  <c r="AS24" i="41" s="1"/>
  <c r="FI26" i="41"/>
  <c r="AC35" i="41"/>
  <c r="Y35" i="41"/>
  <c r="M17" i="41"/>
  <c r="AC26" i="41"/>
  <c r="Y17" i="41"/>
  <c r="DA26" i="41"/>
  <c r="FI17" i="41"/>
  <c r="CW35" i="41"/>
  <c r="AK35" i="41"/>
  <c r="AW26" i="41"/>
  <c r="I35" i="41"/>
  <c r="CW17" i="41"/>
  <c r="DI8" i="41"/>
  <c r="DI15" i="41" s="1"/>
  <c r="DI35" i="41"/>
  <c r="AO26" i="41"/>
  <c r="M8" i="41"/>
  <c r="M15" i="41" s="1"/>
  <c r="FI8" i="41"/>
  <c r="FI15" i="41" s="1"/>
  <c r="I17" i="41"/>
  <c r="DM8" i="41"/>
  <c r="DN8" i="41" s="1"/>
  <c r="Y8" i="41"/>
  <c r="GU33" i="41"/>
  <c r="GU41" i="41" s="1"/>
  <c r="GA33" i="41"/>
  <c r="GA41" i="41" s="1"/>
  <c r="BE35" i="27"/>
  <c r="ES40" i="41" s="1"/>
  <c r="AK32" i="27"/>
  <c r="CK37" i="41" s="1"/>
  <c r="BR33" i="41"/>
  <c r="BR41" i="41" s="1"/>
  <c r="BS33" i="41"/>
  <c r="BS41" i="41" s="1"/>
  <c r="FZ33" i="41"/>
  <c r="FZ41" i="41" s="1"/>
  <c r="GH33" i="41"/>
  <c r="GH41" i="41" s="1"/>
  <c r="GH43" i="41" s="1"/>
  <c r="GI33" i="41"/>
  <c r="GI41" i="41" s="1"/>
  <c r="GT33" i="41"/>
  <c r="GT41" i="41" s="1"/>
  <c r="BC35" i="27"/>
  <c r="EK40" i="41" s="1"/>
  <c r="BG35" i="27"/>
  <c r="FA40" i="41" s="1"/>
  <c r="BI33" i="27"/>
  <c r="FE38" i="41" s="1"/>
  <c r="AK33" i="27"/>
  <c r="CK38" i="41" s="1"/>
  <c r="AK34" i="27"/>
  <c r="CK39" i="41" s="1"/>
  <c r="BF34" i="27"/>
  <c r="EW39" i="41" s="1"/>
  <c r="BU33" i="27"/>
  <c r="GK38" i="41" s="1"/>
  <c r="AI31" i="27"/>
  <c r="CG36" i="41" s="1"/>
  <c r="AR33" i="27"/>
  <c r="CO38" i="41" s="1"/>
  <c r="G39" i="36"/>
  <c r="G40" i="36" s="1"/>
  <c r="BU32" i="27"/>
  <c r="GK37" i="41" s="1"/>
  <c r="BB33" i="27"/>
  <c r="EG38" i="41" s="1"/>
  <c r="G36" i="11"/>
  <c r="G37" i="11" s="1"/>
  <c r="BE34" i="27"/>
  <c r="ES39" i="41" s="1"/>
  <c r="BI34" i="27"/>
  <c r="FE39" i="41" s="1"/>
  <c r="BT34" i="27"/>
  <c r="BT35" i="27"/>
  <c r="BB35" i="27"/>
  <c r="EG40" i="41" s="1"/>
  <c r="BB34" i="27"/>
  <c r="EG39" i="41" s="1"/>
  <c r="AR35" i="27"/>
  <c r="CO40" i="41" s="1"/>
  <c r="G39" i="83"/>
  <c r="G40" i="83" s="1"/>
  <c r="BH33" i="27"/>
  <c r="BE38" i="41" s="1"/>
  <c r="AR31" i="27"/>
  <c r="CO36" i="41" s="1"/>
  <c r="BV33" i="27"/>
  <c r="GO38" i="41" s="1"/>
  <c r="BV32" i="27"/>
  <c r="GO37" i="41" s="1"/>
  <c r="G37" i="23"/>
  <c r="G38" i="23" s="1"/>
  <c r="G39" i="76"/>
  <c r="G40" i="76" s="1"/>
  <c r="BV34" i="27"/>
  <c r="GO39" i="41" s="1"/>
  <c r="AX34" i="27"/>
  <c r="DQ39" i="41" s="1"/>
  <c r="AF33" i="27"/>
  <c r="BY38" i="41" s="1"/>
  <c r="BF33" i="27"/>
  <c r="EW38" i="41" s="1"/>
  <c r="AF32" i="27"/>
  <c r="BY37" i="41" s="1"/>
  <c r="BF32" i="27"/>
  <c r="EW37" i="41" s="1"/>
  <c r="G39" i="81"/>
  <c r="G40" i="81" s="1"/>
  <c r="M5" i="41"/>
  <c r="M6" i="41" s="1"/>
  <c r="O38" i="27"/>
  <c r="AS5" i="41"/>
  <c r="AS6" i="41" s="1"/>
  <c r="W38" i="27"/>
  <c r="B37" i="69"/>
  <c r="C36" i="69"/>
  <c r="E36" i="69" s="1"/>
  <c r="G36" i="69" s="1"/>
  <c r="DA5" i="41"/>
  <c r="DA6" i="41" s="1"/>
  <c r="AT38" i="27"/>
  <c r="G36" i="109"/>
  <c r="AA9" i="27"/>
  <c r="AA8" i="27"/>
  <c r="AA10" i="27"/>
  <c r="BI9" i="41" s="1"/>
  <c r="AA15" i="27"/>
  <c r="BI14" i="41" s="1"/>
  <c r="AA13" i="27"/>
  <c r="BI12" i="41" s="1"/>
  <c r="AA11" i="27"/>
  <c r="BI10" i="41" s="1"/>
  <c r="AA12" i="27"/>
  <c r="BI11" i="41" s="1"/>
  <c r="AA14" i="27"/>
  <c r="BI13" i="41" s="1"/>
  <c r="AA17" i="27"/>
  <c r="BI18" i="41" s="1"/>
  <c r="AA16" i="27"/>
  <c r="AA20" i="27"/>
  <c r="BI21" i="41" s="1"/>
  <c r="AA18" i="27"/>
  <c r="BI19" i="41" s="1"/>
  <c r="AA19" i="27"/>
  <c r="BI20" i="41" s="1"/>
  <c r="AA23" i="27"/>
  <c r="AA22" i="27"/>
  <c r="BI23" i="41" s="1"/>
  <c r="AA21" i="27"/>
  <c r="BI22" i="41" s="1"/>
  <c r="AA26" i="27"/>
  <c r="BI29" i="41" s="1"/>
  <c r="AA24" i="27"/>
  <c r="BI27" i="41" s="1"/>
  <c r="AA25" i="27"/>
  <c r="BI28" i="41" s="1"/>
  <c r="AA30" i="27"/>
  <c r="AA27" i="27"/>
  <c r="BI30" i="41" s="1"/>
  <c r="AA28" i="27"/>
  <c r="BI31" i="41" s="1"/>
  <c r="AA29" i="27"/>
  <c r="BI32" i="41" s="1"/>
  <c r="AA34" i="27"/>
  <c r="BI39" i="41" s="1"/>
  <c r="AA32" i="27"/>
  <c r="BI37" i="41" s="1"/>
  <c r="AA31" i="27"/>
  <c r="BI36" i="41" s="1"/>
  <c r="AA33" i="27"/>
  <c r="BI38" i="41" s="1"/>
  <c r="AA35" i="27"/>
  <c r="BI40" i="41" s="1"/>
  <c r="AH33" i="27"/>
  <c r="CC38" i="41" s="1"/>
  <c r="FI5" i="41"/>
  <c r="FI6" i="41" s="1"/>
  <c r="BL38" i="27"/>
  <c r="G39" i="67"/>
  <c r="G40" i="67" s="1"/>
  <c r="BV11" i="27"/>
  <c r="BV9" i="27"/>
  <c r="BV8" i="27"/>
  <c r="BV13" i="27"/>
  <c r="GO12" i="41" s="1"/>
  <c r="BV10" i="27"/>
  <c r="GO9" i="41" s="1"/>
  <c r="BV12" i="27"/>
  <c r="GO11" i="41" s="1"/>
  <c r="BV14" i="27"/>
  <c r="GO13" i="41" s="1"/>
  <c r="BV15" i="27"/>
  <c r="GO14" i="41" s="1"/>
  <c r="BV17" i="27"/>
  <c r="GO18" i="41" s="1"/>
  <c r="BV16" i="27"/>
  <c r="BV18" i="27"/>
  <c r="GO19" i="41" s="1"/>
  <c r="BV19" i="27"/>
  <c r="GO20" i="41" s="1"/>
  <c r="BV25" i="27"/>
  <c r="GO28" i="41" s="1"/>
  <c r="BV21" i="27"/>
  <c r="GO22" i="41" s="1"/>
  <c r="BV20" i="27"/>
  <c r="GO21" i="41" s="1"/>
  <c r="BV22" i="27"/>
  <c r="GO23" i="41" s="1"/>
  <c r="BV23" i="27"/>
  <c r="BV24" i="27"/>
  <c r="GO27" i="41" s="1"/>
  <c r="BV26" i="27"/>
  <c r="GO29" i="41" s="1"/>
  <c r="BV27" i="27"/>
  <c r="GO30" i="41" s="1"/>
  <c r="BV29" i="27"/>
  <c r="GO32" i="41" s="1"/>
  <c r="BV30" i="27"/>
  <c r="BV28" i="27"/>
  <c r="GO31" i="41" s="1"/>
  <c r="AH8" i="27"/>
  <c r="AH9" i="27"/>
  <c r="AH12" i="27"/>
  <c r="CC11" i="41" s="1"/>
  <c r="AH10" i="27"/>
  <c r="CC9" i="41" s="1"/>
  <c r="AH11" i="27"/>
  <c r="CC10" i="41" s="1"/>
  <c r="AH18" i="27"/>
  <c r="CC19" i="41" s="1"/>
  <c r="AH13" i="27"/>
  <c r="CC12" i="41" s="1"/>
  <c r="AH15" i="27"/>
  <c r="CC14" i="41" s="1"/>
  <c r="AH16" i="27"/>
  <c r="AH14" i="27"/>
  <c r="CC13" i="41" s="1"/>
  <c r="AH17" i="27"/>
  <c r="CC18" i="41" s="1"/>
  <c r="AH19" i="27"/>
  <c r="CC20" i="41" s="1"/>
  <c r="AH20" i="27"/>
  <c r="CC21" i="41" s="1"/>
  <c r="AH21" i="27"/>
  <c r="CC22" i="41" s="1"/>
  <c r="AH25" i="27"/>
  <c r="CC28" i="41" s="1"/>
  <c r="AH22" i="27"/>
  <c r="CC23" i="41" s="1"/>
  <c r="AH23" i="27"/>
  <c r="AH27" i="27"/>
  <c r="CC30" i="41" s="1"/>
  <c r="AH26" i="27"/>
  <c r="CC29" i="41" s="1"/>
  <c r="AH24" i="27"/>
  <c r="CC27" i="41" s="1"/>
  <c r="AH30" i="27"/>
  <c r="AH29" i="27"/>
  <c r="CC32" i="41" s="1"/>
  <c r="AH28" i="27"/>
  <c r="CC31" i="41" s="1"/>
  <c r="AH31" i="27"/>
  <c r="CC36" i="41" s="1"/>
  <c r="AH34" i="27"/>
  <c r="CC39" i="41" s="1"/>
  <c r="AH32" i="27"/>
  <c r="CC37" i="41" s="1"/>
  <c r="G40" i="66"/>
  <c r="G41" i="66" s="1"/>
  <c r="BU8" i="27"/>
  <c r="BU10" i="27"/>
  <c r="GK9" i="41" s="1"/>
  <c r="BU11" i="27"/>
  <c r="GK10" i="41" s="1"/>
  <c r="BU9" i="27"/>
  <c r="BU12" i="27"/>
  <c r="GK11" i="41" s="1"/>
  <c r="BU17" i="27"/>
  <c r="GK18" i="41" s="1"/>
  <c r="BU16" i="27"/>
  <c r="BU14" i="27"/>
  <c r="GK13" i="41" s="1"/>
  <c r="BU13" i="27"/>
  <c r="GK12" i="41" s="1"/>
  <c r="BU18" i="27"/>
  <c r="GK19" i="41" s="1"/>
  <c r="BU15" i="27"/>
  <c r="GK14" i="41" s="1"/>
  <c r="BU19" i="27"/>
  <c r="GK20" i="41" s="1"/>
  <c r="BU21" i="27"/>
  <c r="GK22" i="41" s="1"/>
  <c r="BU20" i="27"/>
  <c r="GK21" i="41" s="1"/>
  <c r="BU23" i="27"/>
  <c r="BU22" i="27"/>
  <c r="GK23" i="41" s="1"/>
  <c r="BU24" i="27"/>
  <c r="GK27" i="41" s="1"/>
  <c r="BU26" i="27"/>
  <c r="GK29" i="41" s="1"/>
  <c r="BU25" i="27"/>
  <c r="GK28" i="41" s="1"/>
  <c r="BU27" i="27"/>
  <c r="GK30" i="41" s="1"/>
  <c r="BU28" i="27"/>
  <c r="GK31" i="41" s="1"/>
  <c r="BU29" i="27"/>
  <c r="GK32" i="41" s="1"/>
  <c r="BU30" i="27"/>
  <c r="C37" i="71"/>
  <c r="E37" i="71" s="1"/>
  <c r="G37" i="71" s="1"/>
  <c r="G39" i="71" s="1"/>
  <c r="G40" i="71" s="1"/>
  <c r="BT10" i="27"/>
  <c r="BT8" i="27"/>
  <c r="BT9" i="27"/>
  <c r="BT13" i="27"/>
  <c r="BT11" i="27"/>
  <c r="BT12" i="27"/>
  <c r="BT14" i="27"/>
  <c r="BT17" i="27"/>
  <c r="BT15" i="27"/>
  <c r="BT16" i="27"/>
  <c r="BT21" i="27"/>
  <c r="BT18" i="27"/>
  <c r="BT19" i="27"/>
  <c r="BT20" i="27"/>
  <c r="BT22" i="27"/>
  <c r="BT23" i="27"/>
  <c r="BT25" i="27"/>
  <c r="BT24" i="27"/>
  <c r="BT27" i="27"/>
  <c r="BT30" i="27"/>
  <c r="BT28" i="27"/>
  <c r="BT26" i="27"/>
  <c r="BT31" i="27"/>
  <c r="BT29" i="27"/>
  <c r="BT32" i="27"/>
  <c r="BT33" i="27"/>
  <c r="G39" i="21"/>
  <c r="G40" i="21" s="1"/>
  <c r="BN10" i="27"/>
  <c r="FM9" i="41" s="1"/>
  <c r="BN11" i="27"/>
  <c r="FM10" i="41" s="1"/>
  <c r="BN8" i="27"/>
  <c r="BN9" i="27"/>
  <c r="BN13" i="27"/>
  <c r="FM12" i="41" s="1"/>
  <c r="BN12" i="27"/>
  <c r="FM11" i="41" s="1"/>
  <c r="BN14" i="27"/>
  <c r="FM13" i="41" s="1"/>
  <c r="BN15" i="27"/>
  <c r="FM14" i="41" s="1"/>
  <c r="BN16" i="27"/>
  <c r="BN18" i="27"/>
  <c r="FM19" i="41" s="1"/>
  <c r="BN17" i="27"/>
  <c r="FM18" i="41" s="1"/>
  <c r="BN20" i="27"/>
  <c r="FM21" i="41" s="1"/>
  <c r="BN19" i="27"/>
  <c r="FM20" i="41" s="1"/>
  <c r="BN22" i="27"/>
  <c r="FM23" i="41" s="1"/>
  <c r="BN21" i="27"/>
  <c r="FM22" i="41" s="1"/>
  <c r="BN23" i="27"/>
  <c r="BN28" i="27"/>
  <c r="FM31" i="41" s="1"/>
  <c r="BN24" i="27"/>
  <c r="FM27" i="41" s="1"/>
  <c r="BN25" i="27"/>
  <c r="FM28" i="41" s="1"/>
  <c r="BN30" i="27"/>
  <c r="BN26" i="27"/>
  <c r="FM29" i="41" s="1"/>
  <c r="BN27" i="27"/>
  <c r="FM30" i="41" s="1"/>
  <c r="BN29" i="27"/>
  <c r="FM32" i="41" s="1"/>
  <c r="BN33" i="27"/>
  <c r="FM38" i="41" s="1"/>
  <c r="BN35" i="27"/>
  <c r="FM40" i="41" s="1"/>
  <c r="BN31" i="27"/>
  <c r="FM36" i="41" s="1"/>
  <c r="BN32" i="27"/>
  <c r="FM37" i="41" s="1"/>
  <c r="BN34" i="27"/>
  <c r="FM39" i="41" s="1"/>
  <c r="G36" i="107"/>
  <c r="G37" i="107" s="1"/>
  <c r="Y11" i="27"/>
  <c r="BA10" i="41" s="1"/>
  <c r="Y9" i="27"/>
  <c r="Y8" i="27"/>
  <c r="Y10" i="27"/>
  <c r="BA9" i="41" s="1"/>
  <c r="Y16" i="27"/>
  <c r="Y15" i="27"/>
  <c r="BA14" i="41" s="1"/>
  <c r="Y13" i="27"/>
  <c r="BA12" i="41" s="1"/>
  <c r="Y12" i="27"/>
  <c r="BA11" i="41" s="1"/>
  <c r="Y14" i="27"/>
  <c r="BA13" i="41" s="1"/>
  <c r="Y19" i="27"/>
  <c r="BA20" i="41" s="1"/>
  <c r="Y18" i="27"/>
  <c r="BA19" i="41" s="1"/>
  <c r="Y17" i="27"/>
  <c r="BA18" i="41" s="1"/>
  <c r="Y23" i="27"/>
  <c r="Y20" i="27"/>
  <c r="BA21" i="41" s="1"/>
  <c r="Y22" i="27"/>
  <c r="BA23" i="41" s="1"/>
  <c r="Y21" i="27"/>
  <c r="BA22" i="41" s="1"/>
  <c r="Y25" i="27"/>
  <c r="BA28" i="41" s="1"/>
  <c r="Y24" i="27"/>
  <c r="BA27" i="41" s="1"/>
  <c r="Y26" i="27"/>
  <c r="BA29" i="41" s="1"/>
  <c r="Y30" i="27"/>
  <c r="Y29" i="27"/>
  <c r="BA32" i="41" s="1"/>
  <c r="Y31" i="27"/>
  <c r="BA36" i="41" s="1"/>
  <c r="Y27" i="27"/>
  <c r="BA30" i="41" s="1"/>
  <c r="Y28" i="27"/>
  <c r="BA31" i="41" s="1"/>
  <c r="Y32" i="27"/>
  <c r="BA37" i="41" s="1"/>
  <c r="Y33" i="27"/>
  <c r="BA38" i="41" s="1"/>
  <c r="Y34" i="27"/>
  <c r="BA39" i="41" s="1"/>
  <c r="G39" i="53"/>
  <c r="G40" i="53" s="1"/>
  <c r="AU9" i="27"/>
  <c r="AU8" i="27"/>
  <c r="AU12" i="27"/>
  <c r="DE11" i="41" s="1"/>
  <c r="AU11" i="27"/>
  <c r="AU10" i="27"/>
  <c r="DE9" i="41" s="1"/>
  <c r="AU14" i="27"/>
  <c r="DE13" i="41" s="1"/>
  <c r="AU16" i="27"/>
  <c r="AU13" i="27"/>
  <c r="DE12" i="41" s="1"/>
  <c r="AU17" i="27"/>
  <c r="DE18" i="41" s="1"/>
  <c r="AU15" i="27"/>
  <c r="DE14" i="41" s="1"/>
  <c r="AU18" i="27"/>
  <c r="AU20" i="27"/>
  <c r="DE21" i="41" s="1"/>
  <c r="AU19" i="27"/>
  <c r="DE20" i="41" s="1"/>
  <c r="AU22" i="27"/>
  <c r="DE23" i="41" s="1"/>
  <c r="AU21" i="27"/>
  <c r="DE22" i="41" s="1"/>
  <c r="AU24" i="27"/>
  <c r="DE27" i="41" s="1"/>
  <c r="AU23" i="27"/>
  <c r="AU25" i="27"/>
  <c r="DE28" i="41" s="1"/>
  <c r="AU26" i="27"/>
  <c r="DE29" i="41" s="1"/>
  <c r="AU27" i="27"/>
  <c r="DE30" i="41" s="1"/>
  <c r="AU31" i="27"/>
  <c r="DE36" i="41" s="1"/>
  <c r="AU28" i="27"/>
  <c r="DE31" i="41" s="1"/>
  <c r="AU30" i="27"/>
  <c r="AU29" i="27"/>
  <c r="DE32" i="41" s="1"/>
  <c r="AU32" i="27"/>
  <c r="DE37" i="41" s="1"/>
  <c r="AU33" i="27"/>
  <c r="DE38" i="41" s="1"/>
  <c r="AU34" i="27"/>
  <c r="DE39" i="41" s="1"/>
  <c r="G39" i="96"/>
  <c r="G40" i="96" s="1"/>
  <c r="G36" i="124"/>
  <c r="G37" i="124" s="1"/>
  <c r="AR9" i="27"/>
  <c r="AR10" i="27"/>
  <c r="CO9" i="41" s="1"/>
  <c r="AR8" i="27"/>
  <c r="AR11" i="27"/>
  <c r="CO10" i="41" s="1"/>
  <c r="AR12" i="27"/>
  <c r="CO11" i="41" s="1"/>
  <c r="AR13" i="27"/>
  <c r="CO12" i="41" s="1"/>
  <c r="AR18" i="27"/>
  <c r="CO19" i="41" s="1"/>
  <c r="AR14" i="27"/>
  <c r="CO13" i="41" s="1"/>
  <c r="AR16" i="27"/>
  <c r="AR15" i="27"/>
  <c r="CO14" i="41" s="1"/>
  <c r="AR17" i="27"/>
  <c r="CO18" i="41" s="1"/>
  <c r="AR19" i="27"/>
  <c r="CO20" i="41" s="1"/>
  <c r="AR21" i="27"/>
  <c r="CO22" i="41" s="1"/>
  <c r="AR20" i="27"/>
  <c r="CO21" i="41" s="1"/>
  <c r="AR23" i="27"/>
  <c r="AR22" i="27"/>
  <c r="CO23" i="41" s="1"/>
  <c r="AR24" i="27"/>
  <c r="CO27" i="41" s="1"/>
  <c r="AR26" i="27"/>
  <c r="CO29" i="41" s="1"/>
  <c r="AR27" i="27"/>
  <c r="CO30" i="41" s="1"/>
  <c r="AR25" i="27"/>
  <c r="CO28" i="41" s="1"/>
  <c r="AR29" i="27"/>
  <c r="CO32" i="41" s="1"/>
  <c r="AR28" i="27"/>
  <c r="CO31" i="41" s="1"/>
  <c r="AR34" i="27"/>
  <c r="CO39" i="41" s="1"/>
  <c r="AR30" i="27"/>
  <c r="Z35" i="27"/>
  <c r="Y5" i="41"/>
  <c r="Y6" i="41" s="1"/>
  <c r="R38" i="27"/>
  <c r="G36" i="112"/>
  <c r="G37" i="112" s="1"/>
  <c r="BD8" i="27"/>
  <c r="BD9" i="27"/>
  <c r="BD10" i="27"/>
  <c r="EO9" i="41" s="1"/>
  <c r="BD11" i="27"/>
  <c r="BD14" i="27"/>
  <c r="EO13" i="41" s="1"/>
  <c r="BD12" i="27"/>
  <c r="EO11" i="41" s="1"/>
  <c r="BD13" i="27"/>
  <c r="EO12" i="41" s="1"/>
  <c r="BD16" i="27"/>
  <c r="BD15" i="27"/>
  <c r="EO14" i="41" s="1"/>
  <c r="BD18" i="27"/>
  <c r="EO19" i="41" s="1"/>
  <c r="BD17" i="27"/>
  <c r="EO18" i="41" s="1"/>
  <c r="BD19" i="27"/>
  <c r="EO20" i="41" s="1"/>
  <c r="BD22" i="27"/>
  <c r="EO23" i="41" s="1"/>
  <c r="BD23" i="27"/>
  <c r="BD21" i="27"/>
  <c r="EO22" i="41" s="1"/>
  <c r="BD20" i="27"/>
  <c r="EO21" i="41" s="1"/>
  <c r="BD24" i="27"/>
  <c r="EO27" i="41" s="1"/>
  <c r="BD25" i="27"/>
  <c r="BD26" i="27"/>
  <c r="EO29" i="41" s="1"/>
  <c r="BD30" i="27"/>
  <c r="BD27" i="27"/>
  <c r="EO30" i="41" s="1"/>
  <c r="BD28" i="27"/>
  <c r="EO31" i="41" s="1"/>
  <c r="BD29" i="27"/>
  <c r="EO32" i="41" s="1"/>
  <c r="BD32" i="27"/>
  <c r="EO37" i="41" s="1"/>
  <c r="BD34" i="27"/>
  <c r="EO39" i="41" s="1"/>
  <c r="BD31" i="27"/>
  <c r="EO36" i="41" s="1"/>
  <c r="BD35" i="27"/>
  <c r="EO40" i="41" s="1"/>
  <c r="BD33" i="27"/>
  <c r="EO38" i="41" s="1"/>
  <c r="G36" i="119"/>
  <c r="G37" i="119" s="1"/>
  <c r="T12" i="27"/>
  <c r="AG11" i="41" s="1"/>
  <c r="T8" i="27"/>
  <c r="T10" i="27"/>
  <c r="AG9" i="41" s="1"/>
  <c r="T13" i="27"/>
  <c r="AG12" i="41" s="1"/>
  <c r="T9" i="27"/>
  <c r="T11" i="27"/>
  <c r="AG10" i="41" s="1"/>
  <c r="T14" i="27"/>
  <c r="AG13" i="41" s="1"/>
  <c r="T16" i="27"/>
  <c r="T15" i="27"/>
  <c r="AG14" i="41" s="1"/>
  <c r="T18" i="27"/>
  <c r="AG19" i="41" s="1"/>
  <c r="T17" i="27"/>
  <c r="AG18" i="41" s="1"/>
  <c r="T19" i="27"/>
  <c r="AG20" i="41" s="1"/>
  <c r="T20" i="27"/>
  <c r="AG21" i="41" s="1"/>
  <c r="T23" i="27"/>
  <c r="T21" i="27"/>
  <c r="AG22" i="41" s="1"/>
  <c r="T22" i="27"/>
  <c r="AG23" i="41" s="1"/>
  <c r="T24" i="27"/>
  <c r="AG27" i="41" s="1"/>
  <c r="T27" i="27"/>
  <c r="AG30" i="41" s="1"/>
  <c r="T25" i="27"/>
  <c r="AG28" i="41" s="1"/>
  <c r="T28" i="27"/>
  <c r="AG31" i="41" s="1"/>
  <c r="T31" i="27"/>
  <c r="AG36" i="41" s="1"/>
  <c r="T29" i="27"/>
  <c r="AG32" i="41" s="1"/>
  <c r="T26" i="27"/>
  <c r="AG29" i="41" s="1"/>
  <c r="T34" i="27"/>
  <c r="AG39" i="41" s="1"/>
  <c r="T30" i="27"/>
  <c r="T35" i="27"/>
  <c r="AG40" i="41" s="1"/>
  <c r="T32" i="27"/>
  <c r="AG37" i="41" s="1"/>
  <c r="T33" i="27"/>
  <c r="AG38" i="41" s="1"/>
  <c r="GC5" i="41"/>
  <c r="GC6" i="41" s="1"/>
  <c r="BR38" i="27"/>
  <c r="Z33" i="27"/>
  <c r="AO5" i="41"/>
  <c r="AO6" i="41" s="1"/>
  <c r="V38" i="27"/>
  <c r="G36" i="77"/>
  <c r="G37" i="77" s="1"/>
  <c r="AI9" i="27"/>
  <c r="AI8" i="27"/>
  <c r="AI11" i="27"/>
  <c r="AI13" i="27"/>
  <c r="CG12" i="41" s="1"/>
  <c r="AI14" i="27"/>
  <c r="CG13" i="41" s="1"/>
  <c r="AI12" i="27"/>
  <c r="CG11" i="41" s="1"/>
  <c r="AI10" i="27"/>
  <c r="CG9" i="41" s="1"/>
  <c r="AI15" i="27"/>
  <c r="CG14" i="41" s="1"/>
  <c r="AI18" i="27"/>
  <c r="CG19" i="41" s="1"/>
  <c r="AI17" i="27"/>
  <c r="CG18" i="41" s="1"/>
  <c r="AI16" i="27"/>
  <c r="AI20" i="27"/>
  <c r="CG21" i="41" s="1"/>
  <c r="AI21" i="27"/>
  <c r="CG22" i="41" s="1"/>
  <c r="AI19" i="27"/>
  <c r="CG20" i="41" s="1"/>
  <c r="AI23" i="27"/>
  <c r="AI22" i="27"/>
  <c r="CG23" i="41" s="1"/>
  <c r="AI24" i="27"/>
  <c r="CG27" i="41" s="1"/>
  <c r="CI27" i="41" s="1"/>
  <c r="AI25" i="27"/>
  <c r="CG28" i="41" s="1"/>
  <c r="AI27" i="27"/>
  <c r="CG30" i="41" s="1"/>
  <c r="AI29" i="27"/>
  <c r="CG32" i="41" s="1"/>
  <c r="AI26" i="27"/>
  <c r="CG29" i="41" s="1"/>
  <c r="AI28" i="27"/>
  <c r="CG31" i="41" s="1"/>
  <c r="AI34" i="27"/>
  <c r="CG39" i="41" s="1"/>
  <c r="AI30" i="27"/>
  <c r="AI33" i="27"/>
  <c r="CG38" i="41" s="1"/>
  <c r="AI35" i="27"/>
  <c r="CG40" i="41" s="1"/>
  <c r="G36" i="65"/>
  <c r="G37" i="65" s="1"/>
  <c r="AF9" i="27"/>
  <c r="AF8" i="27"/>
  <c r="AF11" i="27"/>
  <c r="AF10" i="27"/>
  <c r="BY9" i="41" s="1"/>
  <c r="AF13" i="27"/>
  <c r="BY12" i="41" s="1"/>
  <c r="AF12" i="27"/>
  <c r="BY11" i="41" s="1"/>
  <c r="AF15" i="27"/>
  <c r="BY14" i="41" s="1"/>
  <c r="AF14" i="27"/>
  <c r="BY13" i="41" s="1"/>
  <c r="AF16" i="27"/>
  <c r="AF20" i="27"/>
  <c r="BY21" i="41" s="1"/>
  <c r="AF19" i="27"/>
  <c r="BY20" i="41" s="1"/>
  <c r="AF17" i="27"/>
  <c r="BY18" i="41" s="1"/>
  <c r="AF18" i="27"/>
  <c r="BY19" i="41" s="1"/>
  <c r="AF22" i="27"/>
  <c r="BY23" i="41" s="1"/>
  <c r="AF21" i="27"/>
  <c r="BY22" i="41" s="1"/>
  <c r="AF23" i="27"/>
  <c r="AF24" i="27"/>
  <c r="BY27" i="41" s="1"/>
  <c r="AF26" i="27"/>
  <c r="BY29" i="41" s="1"/>
  <c r="AF31" i="27"/>
  <c r="BY36" i="41" s="1"/>
  <c r="AF25" i="27"/>
  <c r="BY28" i="41" s="1"/>
  <c r="AF27" i="27"/>
  <c r="BY30" i="41" s="1"/>
  <c r="AF28" i="27"/>
  <c r="BY31" i="41" s="1"/>
  <c r="AF30" i="27"/>
  <c r="AF29" i="27"/>
  <c r="BY32" i="41" s="1"/>
  <c r="G39" i="84"/>
  <c r="G40" i="84" s="1"/>
  <c r="G36" i="94"/>
  <c r="G37" i="94" s="1"/>
  <c r="BB8" i="27"/>
  <c r="BB12" i="27"/>
  <c r="EG11" i="41" s="1"/>
  <c r="BB10" i="27"/>
  <c r="EG9" i="41" s="1"/>
  <c r="BB9" i="27"/>
  <c r="BB11" i="27"/>
  <c r="EG10" i="41" s="1"/>
  <c r="BB13" i="27"/>
  <c r="EG12" i="41" s="1"/>
  <c r="BB16" i="27"/>
  <c r="BB14" i="27"/>
  <c r="EG13" i="41" s="1"/>
  <c r="BB15" i="27"/>
  <c r="EG14" i="41" s="1"/>
  <c r="BB17" i="27"/>
  <c r="EG18" i="41" s="1"/>
  <c r="BB18" i="27"/>
  <c r="EG19" i="41" s="1"/>
  <c r="BB19" i="27"/>
  <c r="EG20" i="41" s="1"/>
  <c r="BB23" i="27"/>
  <c r="BB21" i="27"/>
  <c r="EG22" i="41" s="1"/>
  <c r="BB20" i="27"/>
  <c r="EG21" i="41" s="1"/>
  <c r="BB22" i="27"/>
  <c r="EG23" i="41" s="1"/>
  <c r="BB24" i="27"/>
  <c r="EG27" i="41" s="1"/>
  <c r="BB26" i="27"/>
  <c r="EG29" i="41" s="1"/>
  <c r="BB25" i="27"/>
  <c r="EG28" i="41" s="1"/>
  <c r="BB30" i="27"/>
  <c r="BB27" i="27"/>
  <c r="EG30" i="41" s="1"/>
  <c r="BB29" i="27"/>
  <c r="EG32" i="41" s="1"/>
  <c r="BB28" i="27"/>
  <c r="EG31" i="41" s="1"/>
  <c r="BB31" i="27"/>
  <c r="EG36" i="41" s="1"/>
  <c r="G36" i="80"/>
  <c r="G37" i="80" s="1"/>
  <c r="AK9" i="27"/>
  <c r="AK8" i="27"/>
  <c r="AK11" i="27"/>
  <c r="AK10" i="27"/>
  <c r="CK9" i="41" s="1"/>
  <c r="AK12" i="27"/>
  <c r="CK11" i="41" s="1"/>
  <c r="AK15" i="27"/>
  <c r="CK14" i="41" s="1"/>
  <c r="AK13" i="27"/>
  <c r="CK12" i="41" s="1"/>
  <c r="AK16" i="27"/>
  <c r="AK17" i="27"/>
  <c r="CK18" i="41" s="1"/>
  <c r="AK18" i="27"/>
  <c r="CK19" i="41" s="1"/>
  <c r="AK14" i="27"/>
  <c r="CK13" i="41" s="1"/>
  <c r="AK19" i="27"/>
  <c r="CK20" i="41" s="1"/>
  <c r="AK21" i="27"/>
  <c r="CK22" i="41" s="1"/>
  <c r="AK23" i="27"/>
  <c r="AK20" i="27"/>
  <c r="CK21" i="41" s="1"/>
  <c r="AK22" i="27"/>
  <c r="CK23" i="41" s="1"/>
  <c r="AK28" i="27"/>
  <c r="CK31" i="41" s="1"/>
  <c r="AK24" i="27"/>
  <c r="CK27" i="41" s="1"/>
  <c r="AK25" i="27"/>
  <c r="CK28" i="41" s="1"/>
  <c r="AK29" i="27"/>
  <c r="CK32" i="41" s="1"/>
  <c r="AK26" i="27"/>
  <c r="CK29" i="41" s="1"/>
  <c r="AK27" i="27"/>
  <c r="CK30" i="41" s="1"/>
  <c r="AK30" i="27"/>
  <c r="AK31" i="27"/>
  <c r="CK36" i="41" s="1"/>
  <c r="AK35" i="27"/>
  <c r="CK40" i="41" s="1"/>
  <c r="E22" i="93"/>
  <c r="B22" i="93"/>
  <c r="C37" i="110"/>
  <c r="E37" i="110" s="1"/>
  <c r="G37" i="110" s="1"/>
  <c r="G39" i="110" s="1"/>
  <c r="G40" i="110" s="1"/>
  <c r="Z8" i="27"/>
  <c r="Z9" i="27"/>
  <c r="Z13" i="27"/>
  <c r="Z14" i="27"/>
  <c r="Z10" i="27"/>
  <c r="Z11" i="27"/>
  <c r="Z12" i="27"/>
  <c r="Z16" i="27"/>
  <c r="Z15" i="27"/>
  <c r="Z19" i="27"/>
  <c r="Z17" i="27"/>
  <c r="Z18" i="27"/>
  <c r="Z22" i="27"/>
  <c r="Z21" i="27"/>
  <c r="Z20" i="27"/>
  <c r="Z23" i="27"/>
  <c r="Z25" i="27"/>
  <c r="Z24" i="27"/>
  <c r="Z26" i="27"/>
  <c r="Z29" i="27"/>
  <c r="Z27" i="27"/>
  <c r="Z28" i="27"/>
  <c r="Z31" i="27"/>
  <c r="Z32" i="27"/>
  <c r="Z30" i="27"/>
  <c r="C37" i="104"/>
  <c r="E37" i="104" s="1"/>
  <c r="G37" i="104" s="1"/>
  <c r="G40" i="104" s="1"/>
  <c r="G41" i="104" s="1"/>
  <c r="AO8" i="27"/>
  <c r="AO9" i="27"/>
  <c r="AO11" i="27"/>
  <c r="AO12" i="27"/>
  <c r="CS11" i="41" s="1"/>
  <c r="AO10" i="27"/>
  <c r="CS9" i="41" s="1"/>
  <c r="AO13" i="27"/>
  <c r="CS12" i="41" s="1"/>
  <c r="AO16" i="27"/>
  <c r="AO14" i="27"/>
  <c r="CS13" i="41" s="1"/>
  <c r="AO17" i="27"/>
  <c r="CS18" i="41" s="1"/>
  <c r="AO19" i="27"/>
  <c r="CS20" i="41" s="1"/>
  <c r="AO15" i="27"/>
  <c r="CS14" i="41" s="1"/>
  <c r="AO22" i="27"/>
  <c r="CS23" i="41" s="1"/>
  <c r="AO18" i="27"/>
  <c r="CS19" i="41" s="1"/>
  <c r="AO23" i="27"/>
  <c r="AO21" i="27"/>
  <c r="CS22" i="41" s="1"/>
  <c r="AO20" i="27"/>
  <c r="CS21" i="41" s="1"/>
  <c r="AO24" i="27"/>
  <c r="CS27" i="41" s="1"/>
  <c r="AO28" i="27"/>
  <c r="CS31" i="41" s="1"/>
  <c r="AO25" i="27"/>
  <c r="CS28" i="41" s="1"/>
  <c r="AO26" i="27"/>
  <c r="CS29" i="41" s="1"/>
  <c r="AO29" i="27"/>
  <c r="CS32" i="41" s="1"/>
  <c r="AO30" i="27"/>
  <c r="AO27" i="27"/>
  <c r="CS30" i="41" s="1"/>
  <c r="AO31" i="27"/>
  <c r="CS36" i="41" s="1"/>
  <c r="AO34" i="27"/>
  <c r="CS39" i="41" s="1"/>
  <c r="AO32" i="27"/>
  <c r="CS37" i="41" s="1"/>
  <c r="AO35" i="27"/>
  <c r="CS40" i="41" s="1"/>
  <c r="P38" i="27"/>
  <c r="Q5" i="41"/>
  <c r="Q6" i="41" s="1"/>
  <c r="G36" i="57"/>
  <c r="G37" i="57" s="1"/>
  <c r="Q12" i="27"/>
  <c r="U11" i="41" s="1"/>
  <c r="Q8" i="27"/>
  <c r="Q11" i="27"/>
  <c r="Q9" i="27"/>
  <c r="Q10" i="27"/>
  <c r="U9" i="41" s="1"/>
  <c r="Q14" i="27"/>
  <c r="U13" i="41" s="1"/>
  <c r="Q15" i="27"/>
  <c r="U14" i="41" s="1"/>
  <c r="Q13" i="27"/>
  <c r="U12" i="41" s="1"/>
  <c r="Q17" i="27"/>
  <c r="U18" i="41" s="1"/>
  <c r="Q16" i="27"/>
  <c r="Q19" i="27"/>
  <c r="U20" i="41" s="1"/>
  <c r="Q18" i="27"/>
  <c r="U19" i="41" s="1"/>
  <c r="Q20" i="27"/>
  <c r="U21" i="41" s="1"/>
  <c r="Q22" i="27"/>
  <c r="U23" i="41" s="1"/>
  <c r="Q21" i="27"/>
  <c r="U22" i="41" s="1"/>
  <c r="Q23" i="27"/>
  <c r="Q24" i="27"/>
  <c r="U27" i="41" s="1"/>
  <c r="Q27" i="27"/>
  <c r="U30" i="41" s="1"/>
  <c r="Q25" i="27"/>
  <c r="U28" i="41" s="1"/>
  <c r="Q29" i="27"/>
  <c r="U32" i="41" s="1"/>
  <c r="Q26" i="27"/>
  <c r="U29" i="41" s="1"/>
  <c r="Q28" i="27"/>
  <c r="U31" i="41" s="1"/>
  <c r="Q33" i="27"/>
  <c r="U38" i="41" s="1"/>
  <c r="Q30" i="27"/>
  <c r="Q31" i="27"/>
  <c r="U36" i="41" s="1"/>
  <c r="Q34" i="27"/>
  <c r="U39" i="41" s="1"/>
  <c r="Q32" i="27"/>
  <c r="U37" i="41" s="1"/>
  <c r="Q35" i="27"/>
  <c r="U40" i="41" s="1"/>
  <c r="G39" i="70"/>
  <c r="G40" i="70" s="1"/>
  <c r="G39" i="3"/>
  <c r="G40" i="3" s="1"/>
  <c r="G39" i="91"/>
  <c r="G40" i="91" s="1"/>
  <c r="BO8" i="27"/>
  <c r="BO9" i="27"/>
  <c r="BO10" i="27"/>
  <c r="FQ9" i="41" s="1"/>
  <c r="BO12" i="27"/>
  <c r="FQ11" i="41" s="1"/>
  <c r="BO11" i="27"/>
  <c r="BO13" i="27"/>
  <c r="FQ12" i="41" s="1"/>
  <c r="BO15" i="27"/>
  <c r="FQ14" i="41" s="1"/>
  <c r="BO14" i="27"/>
  <c r="FQ13" i="41" s="1"/>
  <c r="BO16" i="27"/>
  <c r="BO18" i="27"/>
  <c r="BO20" i="27"/>
  <c r="FQ21" i="41" s="1"/>
  <c r="BO17" i="27"/>
  <c r="FQ18" i="41" s="1"/>
  <c r="BO19" i="27"/>
  <c r="FQ20" i="41" s="1"/>
  <c r="BO23" i="27"/>
  <c r="BO21" i="27"/>
  <c r="FQ22" i="41" s="1"/>
  <c r="BO25" i="27"/>
  <c r="FQ28" i="41" s="1"/>
  <c r="BO22" i="27"/>
  <c r="FQ23" i="41" s="1"/>
  <c r="BO24" i="27"/>
  <c r="FQ27" i="41" s="1"/>
  <c r="BO26" i="27"/>
  <c r="FQ29" i="41" s="1"/>
  <c r="BO28" i="27"/>
  <c r="FQ31" i="41" s="1"/>
  <c r="BO27" i="27"/>
  <c r="FQ30" i="41" s="1"/>
  <c r="BO30" i="27"/>
  <c r="BO29" i="27"/>
  <c r="FQ32" i="41" s="1"/>
  <c r="BO33" i="27"/>
  <c r="FQ38" i="41" s="1"/>
  <c r="BO31" i="27"/>
  <c r="FQ36" i="41" s="1"/>
  <c r="BO34" i="27"/>
  <c r="FQ39" i="41" s="1"/>
  <c r="BO32" i="27"/>
  <c r="FQ37" i="41" s="1"/>
  <c r="G39" i="8"/>
  <c r="G40" i="8" s="1"/>
  <c r="AV38" i="27"/>
  <c r="DI5" i="41"/>
  <c r="DI6" i="41" s="1"/>
  <c r="G39" i="82"/>
  <c r="G40" i="82" s="1"/>
  <c r="B37" i="73"/>
  <c r="C36" i="73"/>
  <c r="E36" i="73" s="1"/>
  <c r="G36" i="73" s="1"/>
  <c r="BH35" i="27"/>
  <c r="BE40" i="41" s="1"/>
  <c r="AZ35" i="27"/>
  <c r="DY40" i="41" s="1"/>
  <c r="G36" i="95"/>
  <c r="G37" i="95" s="1"/>
  <c r="BA8" i="27"/>
  <c r="BA9" i="27"/>
  <c r="BA10" i="27"/>
  <c r="EC9" i="41" s="1"/>
  <c r="BA11" i="27"/>
  <c r="BA13" i="27"/>
  <c r="EC12" i="41" s="1"/>
  <c r="BA12" i="27"/>
  <c r="EC11" i="41" s="1"/>
  <c r="BA14" i="27"/>
  <c r="EC13" i="41" s="1"/>
  <c r="BA16" i="27"/>
  <c r="BA15" i="27"/>
  <c r="EC14" i="41" s="1"/>
  <c r="BA17" i="27"/>
  <c r="EC18" i="41" s="1"/>
  <c r="BA21" i="27"/>
  <c r="EC22" i="41" s="1"/>
  <c r="BA18" i="27"/>
  <c r="EC19" i="41" s="1"/>
  <c r="BA19" i="27"/>
  <c r="EC20" i="41" s="1"/>
  <c r="BA20" i="27"/>
  <c r="EC21" i="41" s="1"/>
  <c r="BA23" i="27"/>
  <c r="BA22" i="27"/>
  <c r="EC23" i="41" s="1"/>
  <c r="BA28" i="27"/>
  <c r="EC31" i="41" s="1"/>
  <c r="BA24" i="27"/>
  <c r="EC27" i="41" s="1"/>
  <c r="BA26" i="27"/>
  <c r="EC29" i="41" s="1"/>
  <c r="BA25" i="27"/>
  <c r="EC28" i="41" s="1"/>
  <c r="BA30" i="27"/>
  <c r="BA27" i="27"/>
  <c r="EC30" i="41" s="1"/>
  <c r="BA29" i="27"/>
  <c r="EC32" i="41" s="1"/>
  <c r="BA32" i="27"/>
  <c r="EC37" i="41" s="1"/>
  <c r="BA31" i="27"/>
  <c r="EC36" i="41" s="1"/>
  <c r="BA35" i="27"/>
  <c r="EC40" i="41" s="1"/>
  <c r="BA33" i="27"/>
  <c r="EC38" i="41" s="1"/>
  <c r="BA34" i="27"/>
  <c r="EC39" i="41" s="1"/>
  <c r="G37" i="50"/>
  <c r="G38" i="50" s="1"/>
  <c r="BI11" i="27"/>
  <c r="FE10" i="41" s="1"/>
  <c r="BI9" i="27"/>
  <c r="BI8" i="27"/>
  <c r="BI10" i="27"/>
  <c r="FE9" i="41" s="1"/>
  <c r="BI12" i="27"/>
  <c r="FE11" i="41" s="1"/>
  <c r="BI13" i="27"/>
  <c r="FE12" i="41" s="1"/>
  <c r="BI14" i="27"/>
  <c r="FE13" i="41" s="1"/>
  <c r="BI19" i="27"/>
  <c r="FE20" i="41" s="1"/>
  <c r="BI16" i="27"/>
  <c r="BI15" i="27"/>
  <c r="FE14" i="41" s="1"/>
  <c r="BI18" i="27"/>
  <c r="FE19" i="41" s="1"/>
  <c r="BI17" i="27"/>
  <c r="FE18" i="41" s="1"/>
  <c r="BI20" i="27"/>
  <c r="FE21" i="41" s="1"/>
  <c r="BI21" i="27"/>
  <c r="FE22" i="41" s="1"/>
  <c r="BI24" i="27"/>
  <c r="FE27" i="41" s="1"/>
  <c r="BI23" i="27"/>
  <c r="BI25" i="27"/>
  <c r="FE28" i="41" s="1"/>
  <c r="BI22" i="27"/>
  <c r="FE23" i="41" s="1"/>
  <c r="BI26" i="27"/>
  <c r="FE29" i="41" s="1"/>
  <c r="BI28" i="27"/>
  <c r="FE31" i="41" s="1"/>
  <c r="BI29" i="27"/>
  <c r="FE32" i="41" s="1"/>
  <c r="BI30" i="27"/>
  <c r="BI27" i="27"/>
  <c r="FE30" i="41" s="1"/>
  <c r="BI31" i="27"/>
  <c r="FE36" i="41" s="1"/>
  <c r="BI35" i="27"/>
  <c r="FE40" i="41" s="1"/>
  <c r="G36" i="117"/>
  <c r="G37" i="117" s="1"/>
  <c r="BF8" i="27"/>
  <c r="BF11" i="27"/>
  <c r="EW10" i="41" s="1"/>
  <c r="BF9" i="27"/>
  <c r="BF10" i="27"/>
  <c r="EW9" i="41" s="1"/>
  <c r="BF12" i="27"/>
  <c r="EW11" i="41" s="1"/>
  <c r="BF16" i="27"/>
  <c r="BF13" i="27"/>
  <c r="EW12" i="41" s="1"/>
  <c r="BF14" i="27"/>
  <c r="EW13" i="41" s="1"/>
  <c r="BF15" i="27"/>
  <c r="EW14" i="41" s="1"/>
  <c r="BF18" i="27"/>
  <c r="EW19" i="41" s="1"/>
  <c r="BF20" i="27"/>
  <c r="EW21" i="41" s="1"/>
  <c r="BF17" i="27"/>
  <c r="EW18" i="41" s="1"/>
  <c r="BF19" i="27"/>
  <c r="EW20" i="41" s="1"/>
  <c r="BF21" i="27"/>
  <c r="EW22" i="41" s="1"/>
  <c r="BF22" i="27"/>
  <c r="EW23" i="41" s="1"/>
  <c r="BF23" i="27"/>
  <c r="BF24" i="27"/>
  <c r="EW27" i="41" s="1"/>
  <c r="BF25" i="27"/>
  <c r="EW28" i="41" s="1"/>
  <c r="BF28" i="27"/>
  <c r="EW31" i="41" s="1"/>
  <c r="BF26" i="27"/>
  <c r="EW29" i="41" s="1"/>
  <c r="BF27" i="27"/>
  <c r="EW30" i="41" s="1"/>
  <c r="BF29" i="27"/>
  <c r="EW32" i="41" s="1"/>
  <c r="BF30" i="27"/>
  <c r="BF31" i="27"/>
  <c r="EW36" i="41" s="1"/>
  <c r="G39" i="25"/>
  <c r="G40" i="25" s="1"/>
  <c r="AB34" i="27"/>
  <c r="BM39" i="41" s="1"/>
  <c r="G36" i="85"/>
  <c r="G37" i="85" s="1"/>
  <c r="BC9" i="27"/>
  <c r="BC8" i="27"/>
  <c r="BC10" i="27"/>
  <c r="EK9" i="41" s="1"/>
  <c r="BC13" i="27"/>
  <c r="EK12" i="41" s="1"/>
  <c r="BC14" i="27"/>
  <c r="EK13" i="41" s="1"/>
  <c r="BC12" i="27"/>
  <c r="EK11" i="41" s="1"/>
  <c r="BC11" i="27"/>
  <c r="EK10" i="41" s="1"/>
  <c r="BC15" i="27"/>
  <c r="EK14" i="41" s="1"/>
  <c r="BC16" i="27"/>
  <c r="BC17" i="27"/>
  <c r="EK18" i="41" s="1"/>
  <c r="BC20" i="27"/>
  <c r="EK21" i="41" s="1"/>
  <c r="BC18" i="27"/>
  <c r="EK19" i="41" s="1"/>
  <c r="BC22" i="27"/>
  <c r="EK23" i="41" s="1"/>
  <c r="BC19" i="27"/>
  <c r="EK20" i="41" s="1"/>
  <c r="BC23" i="27"/>
  <c r="BC21" i="27"/>
  <c r="EK22" i="41" s="1"/>
  <c r="BC25" i="27"/>
  <c r="EK28" i="41" s="1"/>
  <c r="BC24" i="27"/>
  <c r="EK27" i="41" s="1"/>
  <c r="BC28" i="27"/>
  <c r="EK31" i="41" s="1"/>
  <c r="BC27" i="27"/>
  <c r="EK30" i="41" s="1"/>
  <c r="BC26" i="27"/>
  <c r="EK29" i="41" s="1"/>
  <c r="BC30" i="27"/>
  <c r="BC31" i="27"/>
  <c r="EK36" i="41" s="1"/>
  <c r="BC32" i="27"/>
  <c r="EK37" i="41" s="1"/>
  <c r="BC29" i="27"/>
  <c r="EK32" i="41" s="1"/>
  <c r="BC33" i="27"/>
  <c r="EK38" i="41" s="1"/>
  <c r="I26" i="41"/>
  <c r="C37" i="51"/>
  <c r="E37" i="51" s="1"/>
  <c r="G37" i="51" s="1"/>
  <c r="G39" i="51" s="1"/>
  <c r="G40" i="51" s="1"/>
  <c r="BM10" i="27"/>
  <c r="BM8" i="27"/>
  <c r="BM11" i="27"/>
  <c r="BM9" i="27"/>
  <c r="BM12" i="27"/>
  <c r="BM13" i="27"/>
  <c r="BM15" i="27"/>
  <c r="BM17" i="27"/>
  <c r="BM14" i="27"/>
  <c r="BM16" i="27"/>
  <c r="BM19" i="27"/>
  <c r="BM18" i="27"/>
  <c r="BM23" i="27"/>
  <c r="BM20" i="27"/>
  <c r="BM21" i="27"/>
  <c r="BM22" i="27"/>
  <c r="BM25" i="27"/>
  <c r="BM24" i="27"/>
  <c r="BM26" i="27"/>
  <c r="BM27" i="27"/>
  <c r="BM28" i="27"/>
  <c r="BM30" i="27"/>
  <c r="BM29" i="27"/>
  <c r="BM31" i="27"/>
  <c r="BM32" i="27"/>
  <c r="BM34" i="27"/>
  <c r="BM35" i="27"/>
  <c r="AZ32" i="27"/>
  <c r="DY37" i="41" s="1"/>
  <c r="AW5" i="41"/>
  <c r="X38" i="27"/>
  <c r="AK5" i="41"/>
  <c r="AK6" i="41" s="1"/>
  <c r="U38" i="27"/>
  <c r="G36" i="121"/>
  <c r="G37" i="121" s="1"/>
  <c r="BG9" i="27"/>
  <c r="BG8" i="27"/>
  <c r="BG13" i="27"/>
  <c r="FA12" i="41" s="1"/>
  <c r="BG11" i="27"/>
  <c r="BG10" i="27"/>
  <c r="FA9" i="41" s="1"/>
  <c r="BG12" i="27"/>
  <c r="FA11" i="41" s="1"/>
  <c r="BG15" i="27"/>
  <c r="FA14" i="41" s="1"/>
  <c r="BG14" i="27"/>
  <c r="FA13" i="41" s="1"/>
  <c r="BG19" i="27"/>
  <c r="FA20" i="41" s="1"/>
  <c r="BG16" i="27"/>
  <c r="BG18" i="27"/>
  <c r="FA19" i="41" s="1"/>
  <c r="BG17" i="27"/>
  <c r="FA18" i="41" s="1"/>
  <c r="BG20" i="27"/>
  <c r="FA21" i="41" s="1"/>
  <c r="BG21" i="27"/>
  <c r="FA22" i="41" s="1"/>
  <c r="BG22" i="27"/>
  <c r="FA23" i="41" s="1"/>
  <c r="BG23" i="27"/>
  <c r="BG25" i="27"/>
  <c r="FA28" i="41" s="1"/>
  <c r="BG24" i="27"/>
  <c r="FA27" i="41" s="1"/>
  <c r="BG30" i="27"/>
  <c r="BG27" i="27"/>
  <c r="FA30" i="41" s="1"/>
  <c r="BG26" i="27"/>
  <c r="FA29" i="41" s="1"/>
  <c r="BG29" i="27"/>
  <c r="FA32" i="41" s="1"/>
  <c r="BG28" i="27"/>
  <c r="FA31" i="41" s="1"/>
  <c r="BG33" i="27"/>
  <c r="FA38" i="41" s="1"/>
  <c r="BG31" i="27"/>
  <c r="FA36" i="41" s="1"/>
  <c r="BG32" i="27"/>
  <c r="FA37" i="41" s="1"/>
  <c r="BG34" i="27"/>
  <c r="FA39" i="41" s="1"/>
  <c r="E22" i="92"/>
  <c r="B22" i="92"/>
  <c r="G36" i="111"/>
  <c r="G37" i="111" s="1"/>
  <c r="BE10" i="27"/>
  <c r="ES9" i="41" s="1"/>
  <c r="BE8" i="27"/>
  <c r="BE9" i="27"/>
  <c r="BE15" i="27"/>
  <c r="ES14" i="41" s="1"/>
  <c r="BE12" i="27"/>
  <c r="ES11" i="41" s="1"/>
  <c r="BE11" i="27"/>
  <c r="BE14" i="27"/>
  <c r="ES13" i="41" s="1"/>
  <c r="BE13" i="27"/>
  <c r="ES12" i="41" s="1"/>
  <c r="BE17" i="27"/>
  <c r="ES18" i="41" s="1"/>
  <c r="BE16" i="27"/>
  <c r="BE18" i="27"/>
  <c r="BE19" i="27"/>
  <c r="ES20" i="41" s="1"/>
  <c r="BE20" i="27"/>
  <c r="ES21" i="41" s="1"/>
  <c r="BE24" i="27"/>
  <c r="ES27" i="41" s="1"/>
  <c r="BE21" i="27"/>
  <c r="ES22" i="41" s="1"/>
  <c r="BE23" i="27"/>
  <c r="BE25" i="27"/>
  <c r="ES28" i="41" s="1"/>
  <c r="BE22" i="27"/>
  <c r="ES23" i="41" s="1"/>
  <c r="BE26" i="27"/>
  <c r="ES29" i="41" s="1"/>
  <c r="BE27" i="27"/>
  <c r="ES30" i="41" s="1"/>
  <c r="BE28" i="27"/>
  <c r="ES31" i="41" s="1"/>
  <c r="BE29" i="27"/>
  <c r="ES32" i="41" s="1"/>
  <c r="BE33" i="27"/>
  <c r="ES38" i="41" s="1"/>
  <c r="BE32" i="27"/>
  <c r="ES37" i="41" s="1"/>
  <c r="BE31" i="27"/>
  <c r="ES36" i="41" s="1"/>
  <c r="BE30" i="27"/>
  <c r="CW5" i="41"/>
  <c r="CW6" i="41" s="1"/>
  <c r="AS38" i="27"/>
  <c r="G36" i="125"/>
  <c r="G37" i="125" s="1"/>
  <c r="BH9" i="27"/>
  <c r="BH8" i="27"/>
  <c r="BH10" i="27"/>
  <c r="BE9" i="41" s="1"/>
  <c r="BH12" i="27"/>
  <c r="BE11" i="41" s="1"/>
  <c r="BH11" i="27"/>
  <c r="BE10" i="41" s="1"/>
  <c r="BH13" i="27"/>
  <c r="BE12" i="41" s="1"/>
  <c r="BH14" i="27"/>
  <c r="BE13" i="41" s="1"/>
  <c r="BH15" i="27"/>
  <c r="BE14" i="41" s="1"/>
  <c r="BH16" i="27"/>
  <c r="BH17" i="27"/>
  <c r="BE18" i="41" s="1"/>
  <c r="BH18" i="27"/>
  <c r="BE19" i="41" s="1"/>
  <c r="BH19" i="27"/>
  <c r="BE20" i="41" s="1"/>
  <c r="BH20" i="27"/>
  <c r="BE21" i="41" s="1"/>
  <c r="BH21" i="27"/>
  <c r="BE22" i="41" s="1"/>
  <c r="BH22" i="27"/>
  <c r="BE23" i="41" s="1"/>
  <c r="BH24" i="27"/>
  <c r="BE27" i="41" s="1"/>
  <c r="BH23" i="27"/>
  <c r="BH26" i="27"/>
  <c r="BE29" i="41" s="1"/>
  <c r="BH25" i="27"/>
  <c r="BE28" i="41" s="1"/>
  <c r="BH27" i="27"/>
  <c r="BE30" i="41" s="1"/>
  <c r="BH28" i="27"/>
  <c r="BE31" i="41" s="1"/>
  <c r="BH30" i="27"/>
  <c r="BH29" i="27"/>
  <c r="BE32" i="41" s="1"/>
  <c r="BH32" i="27"/>
  <c r="BE37" i="41" s="1"/>
  <c r="BH31" i="27"/>
  <c r="BE36" i="41" s="1"/>
  <c r="G36" i="61"/>
  <c r="G37" i="61" s="1"/>
  <c r="AX11" i="27"/>
  <c r="DQ10" i="41" s="1"/>
  <c r="AX12" i="27"/>
  <c r="DQ11" i="41" s="1"/>
  <c r="AX9" i="27"/>
  <c r="AX8" i="27"/>
  <c r="AX10" i="27"/>
  <c r="DQ9" i="41" s="1"/>
  <c r="AX13" i="27"/>
  <c r="DQ12" i="41" s="1"/>
  <c r="AX14" i="27"/>
  <c r="DQ13" i="41" s="1"/>
  <c r="AX15" i="27"/>
  <c r="DQ14" i="41" s="1"/>
  <c r="AX16" i="27"/>
  <c r="AX18" i="27"/>
  <c r="DQ19" i="41" s="1"/>
  <c r="AX17" i="27"/>
  <c r="DQ18" i="41" s="1"/>
  <c r="AX20" i="27"/>
  <c r="DQ21" i="41" s="1"/>
  <c r="AX19" i="27"/>
  <c r="DQ20" i="41" s="1"/>
  <c r="AX22" i="27"/>
  <c r="DQ23" i="41" s="1"/>
  <c r="AX21" i="27"/>
  <c r="DQ22" i="41" s="1"/>
  <c r="AX25" i="27"/>
  <c r="DQ28" i="41" s="1"/>
  <c r="AX23" i="27"/>
  <c r="AX28" i="27"/>
  <c r="DQ31" i="41" s="1"/>
  <c r="AX24" i="27"/>
  <c r="DQ27" i="41" s="1"/>
  <c r="AX30" i="27"/>
  <c r="AX27" i="27"/>
  <c r="DQ30" i="41" s="1"/>
  <c r="AX26" i="27"/>
  <c r="DQ29" i="41" s="1"/>
  <c r="AX29" i="27"/>
  <c r="DQ32" i="41" s="1"/>
  <c r="AX31" i="27"/>
  <c r="DQ36" i="41" s="1"/>
  <c r="AX32" i="27"/>
  <c r="DQ37" i="41" s="1"/>
  <c r="AX35" i="27"/>
  <c r="DQ40" i="41" s="1"/>
  <c r="AX33" i="27"/>
  <c r="DQ38" i="41" s="1"/>
  <c r="I8" i="41"/>
  <c r="I15" i="41" s="1"/>
  <c r="G36" i="88"/>
  <c r="G37" i="88" s="1"/>
  <c r="AZ9" i="27"/>
  <c r="AZ10" i="27"/>
  <c r="DY9" i="41" s="1"/>
  <c r="AZ13" i="27"/>
  <c r="DY12" i="41" s="1"/>
  <c r="AZ8" i="27"/>
  <c r="AZ15" i="27"/>
  <c r="DY14" i="41" s="1"/>
  <c r="AZ12" i="27"/>
  <c r="DY11" i="41" s="1"/>
  <c r="AZ14" i="27"/>
  <c r="DY13" i="41" s="1"/>
  <c r="AZ11" i="27"/>
  <c r="AZ16" i="27"/>
  <c r="AZ17" i="27"/>
  <c r="DY18" i="41" s="1"/>
  <c r="AZ19" i="27"/>
  <c r="DY20" i="41" s="1"/>
  <c r="AZ18" i="27"/>
  <c r="DY19" i="41" s="1"/>
  <c r="AZ21" i="27"/>
  <c r="DY22" i="41" s="1"/>
  <c r="AZ24" i="27"/>
  <c r="DY27" i="41" s="1"/>
  <c r="AZ22" i="27"/>
  <c r="DY23" i="41" s="1"/>
  <c r="AZ20" i="27"/>
  <c r="DY21" i="41" s="1"/>
  <c r="AZ23" i="27"/>
  <c r="AZ25" i="27"/>
  <c r="DY28" i="41" s="1"/>
  <c r="AZ26" i="27"/>
  <c r="DY29" i="41" s="1"/>
  <c r="AZ28" i="27"/>
  <c r="DY31" i="41" s="1"/>
  <c r="AZ27" i="27"/>
  <c r="DY30" i="41" s="1"/>
  <c r="AZ29" i="27"/>
  <c r="DY32" i="41" s="1"/>
  <c r="AZ31" i="27"/>
  <c r="DY36" i="41" s="1"/>
  <c r="AZ30" i="27"/>
  <c r="AZ34" i="27"/>
  <c r="DY39" i="41" s="1"/>
  <c r="I5" i="41"/>
  <c r="I6" i="41" s="1"/>
  <c r="N38" i="27"/>
  <c r="BU34" i="27"/>
  <c r="GK39" i="41" s="1"/>
  <c r="DM5" i="41"/>
  <c r="DM6" i="41" s="1"/>
  <c r="AW38" i="27"/>
  <c r="C37" i="90"/>
  <c r="E37" i="90" s="1"/>
  <c r="G37" i="90" s="1"/>
  <c r="G39" i="90" s="1"/>
  <c r="G40" i="90" s="1"/>
  <c r="BK8" i="27"/>
  <c r="BK9" i="27"/>
  <c r="BK14" i="27"/>
  <c r="BK10" i="27"/>
  <c r="BK12" i="27"/>
  <c r="BK11" i="27"/>
  <c r="BK13" i="27"/>
  <c r="BK15" i="27"/>
  <c r="BK17" i="27"/>
  <c r="BK18" i="27"/>
  <c r="BK16" i="27"/>
  <c r="BK19" i="27"/>
  <c r="BK20" i="27"/>
  <c r="BK21" i="27"/>
  <c r="BK22" i="27"/>
  <c r="BK23" i="27"/>
  <c r="BK24" i="27"/>
  <c r="BK26" i="27"/>
  <c r="BK28" i="27"/>
  <c r="BK29" i="27"/>
  <c r="BK25" i="27"/>
  <c r="BK27" i="27"/>
  <c r="BK30" i="27"/>
  <c r="BK32" i="27"/>
  <c r="BK31" i="27"/>
  <c r="BK34" i="27"/>
  <c r="BK33" i="27"/>
  <c r="BK35" i="27"/>
  <c r="AC5" i="41"/>
  <c r="AC6" i="41" s="1"/>
  <c r="S38" i="27"/>
  <c r="BB32" i="27"/>
  <c r="EG37" i="41" s="1"/>
  <c r="BU31" i="27"/>
  <c r="GK36" i="41" s="1"/>
  <c r="AH35" i="27"/>
  <c r="CC40" i="41" s="1"/>
  <c r="G39" i="44"/>
  <c r="G40" i="44" s="1"/>
  <c r="BU35" i="27"/>
  <c r="GK40" i="41" s="1"/>
  <c r="BV35" i="27"/>
  <c r="GO40" i="41" s="1"/>
  <c r="AF34" i="27"/>
  <c r="BY39" i="41" s="1"/>
  <c r="GU43" i="41" l="1"/>
  <c r="GA43" i="41"/>
  <c r="BS43" i="41"/>
  <c r="GI43" i="41"/>
  <c r="S35" i="41"/>
  <c r="DN26" i="41"/>
  <c r="DN33" i="41" s="1"/>
  <c r="FZ43" i="41"/>
  <c r="BR43" i="41"/>
  <c r="FI44" i="41"/>
  <c r="AP8" i="41"/>
  <c r="I44" i="41"/>
  <c r="AX18" i="41"/>
  <c r="AY9" i="41"/>
  <c r="AY32" i="41"/>
  <c r="AX20" i="41"/>
  <c r="AY37" i="41"/>
  <c r="AX30" i="41"/>
  <c r="AX23" i="41"/>
  <c r="AY38" i="41"/>
  <c r="AY40" i="41"/>
  <c r="AY29" i="41"/>
  <c r="AY28" i="41"/>
  <c r="AY31" i="41"/>
  <c r="AX14" i="41"/>
  <c r="AX27" i="41"/>
  <c r="AY21" i="41"/>
  <c r="AY22" i="41"/>
  <c r="AX13" i="41"/>
  <c r="AX11" i="41"/>
  <c r="AX39" i="41"/>
  <c r="AX12" i="41"/>
  <c r="AY36" i="41"/>
  <c r="AX19" i="41"/>
  <c r="FS27" i="41"/>
  <c r="FR27" i="41"/>
  <c r="CU39" i="41"/>
  <c r="CT39" i="41"/>
  <c r="EP31" i="41"/>
  <c r="EQ31" i="41"/>
  <c r="GL31" i="41"/>
  <c r="GM31" i="41"/>
  <c r="EI40" i="41"/>
  <c r="EH40" i="41"/>
  <c r="GL36" i="41"/>
  <c r="GM36" i="41"/>
  <c r="EI37" i="41"/>
  <c r="EH37" i="41"/>
  <c r="DZ32" i="41"/>
  <c r="EA32" i="41"/>
  <c r="DZ27" i="41"/>
  <c r="EA27" i="41"/>
  <c r="DS38" i="41"/>
  <c r="DR38" i="41"/>
  <c r="DS27" i="41"/>
  <c r="DR27" i="41"/>
  <c r="BG31" i="41"/>
  <c r="BF31" i="41"/>
  <c r="FB38" i="41"/>
  <c r="FC38" i="41"/>
  <c r="EL29" i="41"/>
  <c r="EM29" i="41"/>
  <c r="EY36" i="41"/>
  <c r="EX36" i="41"/>
  <c r="EE32" i="41"/>
  <c r="ED32" i="41"/>
  <c r="EA40" i="41"/>
  <c r="DZ40" i="41"/>
  <c r="FR37" i="41"/>
  <c r="FS37" i="41"/>
  <c r="FR29" i="41"/>
  <c r="FS29" i="41"/>
  <c r="V39" i="41"/>
  <c r="W39" i="41"/>
  <c r="V30" i="41"/>
  <c r="W30" i="41"/>
  <c r="CT37" i="41"/>
  <c r="CU37" i="41"/>
  <c r="CT31" i="41"/>
  <c r="CU31" i="41"/>
  <c r="CM36" i="41"/>
  <c r="CL36" i="41"/>
  <c r="EH27" i="41"/>
  <c r="EI27" i="41"/>
  <c r="BZ36" i="41"/>
  <c r="CA36" i="41"/>
  <c r="CI31" i="41"/>
  <c r="CH31" i="41"/>
  <c r="AI40" i="41"/>
  <c r="AH40" i="41"/>
  <c r="AI30" i="41"/>
  <c r="AH30" i="41"/>
  <c r="EQ32" i="41"/>
  <c r="EP32" i="41"/>
  <c r="CP30" i="41"/>
  <c r="CQ30" i="41"/>
  <c r="DG38" i="41"/>
  <c r="DF38" i="41"/>
  <c r="DF28" i="41"/>
  <c r="DG28" i="41"/>
  <c r="BC36" i="41"/>
  <c r="BB36" i="41"/>
  <c r="FO37" i="41"/>
  <c r="FN37" i="41"/>
  <c r="FN28" i="41"/>
  <c r="FO28" i="41"/>
  <c r="GM32" i="41"/>
  <c r="GL32" i="41"/>
  <c r="CE39" i="41"/>
  <c r="CD39" i="41"/>
  <c r="BK39" i="41"/>
  <c r="BJ39" i="41"/>
  <c r="EI39" i="41"/>
  <c r="EH39" i="41"/>
  <c r="GM37" i="41"/>
  <c r="GL37" i="41"/>
  <c r="FG38" i="41"/>
  <c r="FF38" i="41"/>
  <c r="AO44" i="41"/>
  <c r="V36" i="41"/>
  <c r="W36" i="41"/>
  <c r="BC32" i="41"/>
  <c r="BB32" i="41"/>
  <c r="BZ39" i="41"/>
  <c r="CA39" i="41"/>
  <c r="GM39" i="41"/>
  <c r="GL39" i="41"/>
  <c r="DZ31" i="41"/>
  <c r="EA31" i="41"/>
  <c r="DS37" i="41"/>
  <c r="DR37" i="41"/>
  <c r="BG28" i="41"/>
  <c r="BF28" i="41"/>
  <c r="EU37" i="41"/>
  <c r="ET37" i="41"/>
  <c r="FB32" i="41"/>
  <c r="FC32" i="41"/>
  <c r="EM31" i="41"/>
  <c r="EL31" i="41"/>
  <c r="EX32" i="41"/>
  <c r="EY32" i="41"/>
  <c r="FF36" i="41"/>
  <c r="FG36" i="41"/>
  <c r="FR36" i="41"/>
  <c r="FS36" i="41"/>
  <c r="CU36" i="41"/>
  <c r="CT36" i="41"/>
  <c r="CL30" i="41"/>
  <c r="CM30" i="41"/>
  <c r="EH31" i="41"/>
  <c r="EI31" i="41"/>
  <c r="BZ27" i="41"/>
  <c r="CA27" i="41"/>
  <c r="CH32" i="41"/>
  <c r="CI32" i="41"/>
  <c r="AH39" i="41"/>
  <c r="AI39" i="41"/>
  <c r="EQ30" i="41"/>
  <c r="EP30" i="41"/>
  <c r="CQ27" i="41"/>
  <c r="CP27" i="41"/>
  <c r="DF32" i="41"/>
  <c r="DG32" i="41"/>
  <c r="DG27" i="41"/>
  <c r="DF27" i="41"/>
  <c r="FO40" i="41"/>
  <c r="FN40" i="41"/>
  <c r="FO31" i="41"/>
  <c r="FN31" i="41"/>
  <c r="GM30" i="41"/>
  <c r="GL30" i="41"/>
  <c r="CD31" i="41"/>
  <c r="CE31" i="41"/>
  <c r="CD28" i="41"/>
  <c r="CE28" i="41"/>
  <c r="BJ31" i="41"/>
  <c r="BK31" i="41"/>
  <c r="EY37" i="41"/>
  <c r="EX37" i="41"/>
  <c r="GP37" i="41"/>
  <c r="GQ37" i="41"/>
  <c r="CP38" i="41"/>
  <c r="CQ38" i="41"/>
  <c r="Y44" i="41"/>
  <c r="FG28" i="41"/>
  <c r="FF28" i="41"/>
  <c r="FS39" i="41"/>
  <c r="FR39" i="41"/>
  <c r="CU27" i="41"/>
  <c r="CT27" i="41"/>
  <c r="EH36" i="41"/>
  <c r="EI36" i="41"/>
  <c r="CH29" i="41"/>
  <c r="CI29" i="41"/>
  <c r="CQ29" i="41"/>
  <c r="CP29" i="41"/>
  <c r="GP40" i="41"/>
  <c r="GQ40" i="41"/>
  <c r="DZ29" i="41"/>
  <c r="EA29" i="41"/>
  <c r="DR36" i="41"/>
  <c r="DS36" i="41"/>
  <c r="DS28" i="41"/>
  <c r="DR28" i="41"/>
  <c r="BG29" i="41"/>
  <c r="BF29" i="41"/>
  <c r="EU38" i="41"/>
  <c r="ET38" i="41"/>
  <c r="FC29" i="41"/>
  <c r="FB29" i="41"/>
  <c r="EM38" i="41"/>
  <c r="EL38" i="41"/>
  <c r="EM27" i="41"/>
  <c r="EL27" i="41"/>
  <c r="EY30" i="41"/>
  <c r="EX30" i="41"/>
  <c r="FF30" i="41"/>
  <c r="FG30" i="41"/>
  <c r="FG27" i="41"/>
  <c r="FF27" i="41"/>
  <c r="ED39" i="41"/>
  <c r="EE39" i="41"/>
  <c r="EE28" i="41"/>
  <c r="ED28" i="41"/>
  <c r="FS38" i="41"/>
  <c r="FR38" i="41"/>
  <c r="FR28" i="41"/>
  <c r="FS28" i="41"/>
  <c r="W38" i="41"/>
  <c r="V38" i="41"/>
  <c r="CU30" i="41"/>
  <c r="CT30" i="41"/>
  <c r="CL29" i="41"/>
  <c r="CM29" i="41"/>
  <c r="EI32" i="41"/>
  <c r="EH32" i="41"/>
  <c r="BZ32" i="41"/>
  <c r="CA32" i="41"/>
  <c r="CH30" i="41"/>
  <c r="CI30" i="41"/>
  <c r="AI29" i="41"/>
  <c r="AH29" i="41"/>
  <c r="EP38" i="41"/>
  <c r="EQ38" i="41"/>
  <c r="BB39" i="41"/>
  <c r="BC39" i="41"/>
  <c r="BB29" i="41"/>
  <c r="BC29" i="41"/>
  <c r="FN38" i="41"/>
  <c r="FO38" i="41"/>
  <c r="GL28" i="41"/>
  <c r="GM28" i="41"/>
  <c r="CD32" i="41"/>
  <c r="CE32" i="41"/>
  <c r="GP32" i="41"/>
  <c r="GQ32" i="41"/>
  <c r="GQ28" i="41"/>
  <c r="GP28" i="41"/>
  <c r="CE38" i="41"/>
  <c r="CD38" i="41"/>
  <c r="BK30" i="41"/>
  <c r="BJ30" i="41"/>
  <c r="CA37" i="41"/>
  <c r="BZ37" i="41"/>
  <c r="GP38" i="41"/>
  <c r="GQ38" i="41"/>
  <c r="CH36" i="41"/>
  <c r="CI36" i="41"/>
  <c r="GT43" i="41"/>
  <c r="AK44" i="41"/>
  <c r="AC44" i="41"/>
  <c r="DM44" i="41"/>
  <c r="GC44" i="41"/>
  <c r="Q44" i="41"/>
  <c r="DR40" i="41"/>
  <c r="DS40" i="41"/>
  <c r="EU28" i="41"/>
  <c r="ET28" i="41"/>
  <c r="BG40" i="41"/>
  <c r="BF40" i="41"/>
  <c r="W27" i="41"/>
  <c r="V27" i="41"/>
  <c r="CA29" i="41"/>
  <c r="BZ29" i="41"/>
  <c r="DF37" i="41"/>
  <c r="DG37" i="41"/>
  <c r="EL40" i="41"/>
  <c r="EM40" i="41"/>
  <c r="GM40" i="41"/>
  <c r="GL40" i="41"/>
  <c r="EA28" i="41"/>
  <c r="DZ28" i="41"/>
  <c r="DR32" i="41"/>
  <c r="DS32" i="41"/>
  <c r="BG36" i="41"/>
  <c r="BF36" i="41"/>
  <c r="ET32" i="41"/>
  <c r="EU32" i="41"/>
  <c r="ET27" i="41"/>
  <c r="EU27" i="41"/>
  <c r="FC30" i="41"/>
  <c r="FB30" i="41"/>
  <c r="EL32" i="41"/>
  <c r="EM32" i="41"/>
  <c r="EM28" i="41"/>
  <c r="EL28" i="41"/>
  <c r="EY29" i="41"/>
  <c r="EX29" i="41"/>
  <c r="ED38" i="41"/>
  <c r="EE38" i="41"/>
  <c r="EE29" i="41"/>
  <c r="ED29" i="41"/>
  <c r="FS32" i="41"/>
  <c r="FR32" i="41"/>
  <c r="V31" i="41"/>
  <c r="W31" i="41"/>
  <c r="CM32" i="41"/>
  <c r="CL32" i="41"/>
  <c r="EI30" i="41"/>
  <c r="EH30" i="41"/>
  <c r="CH40" i="41"/>
  <c r="CI40" i="41"/>
  <c r="CI28" i="41"/>
  <c r="CH28" i="41"/>
  <c r="AI32" i="41"/>
  <c r="AH32" i="41"/>
  <c r="EQ40" i="41"/>
  <c r="EP40" i="41"/>
  <c r="EQ29" i="41"/>
  <c r="EP29" i="41"/>
  <c r="CQ39" i="41"/>
  <c r="CP39" i="41"/>
  <c r="DG31" i="41"/>
  <c r="DF31" i="41"/>
  <c r="BB38" i="41"/>
  <c r="BC38" i="41"/>
  <c r="BB27" i="41"/>
  <c r="BC27" i="41"/>
  <c r="FO32" i="41"/>
  <c r="FN32" i="41"/>
  <c r="GM29" i="41"/>
  <c r="GL29" i="41"/>
  <c r="GP30" i="41"/>
  <c r="GQ30" i="41"/>
  <c r="BK40" i="41"/>
  <c r="BJ40" i="41"/>
  <c r="EY38" i="41"/>
  <c r="EX38" i="41"/>
  <c r="CQ36" i="41"/>
  <c r="CP36" i="41"/>
  <c r="FG39" i="41"/>
  <c r="FF39" i="41"/>
  <c r="GL38" i="41"/>
  <c r="GM38" i="41"/>
  <c r="CL37" i="41"/>
  <c r="CM37" i="41"/>
  <c r="CW44" i="41"/>
  <c r="M44" i="41"/>
  <c r="FG40" i="41"/>
  <c r="FF40" i="41"/>
  <c r="EA39" i="41"/>
  <c r="DZ39" i="41"/>
  <c r="DS29" i="41"/>
  <c r="DR29" i="41"/>
  <c r="BF37" i="41"/>
  <c r="BG37" i="41"/>
  <c r="BG27" i="41"/>
  <c r="BF27" i="41"/>
  <c r="ET31" i="41"/>
  <c r="EU31" i="41"/>
  <c r="FC39" i="41"/>
  <c r="FB39" i="41"/>
  <c r="DZ37" i="41"/>
  <c r="EA37" i="41"/>
  <c r="EL37" i="41"/>
  <c r="EM37" i="41"/>
  <c r="EX31" i="41"/>
  <c r="EY31" i="41"/>
  <c r="FF32" i="41"/>
  <c r="FG32" i="41"/>
  <c r="EE40" i="41"/>
  <c r="ED40" i="41"/>
  <c r="EE27" i="41"/>
  <c r="ED27" i="41"/>
  <c r="W29" i="41"/>
  <c r="V29" i="41"/>
  <c r="CT32" i="41"/>
  <c r="CU32" i="41"/>
  <c r="CM28" i="41"/>
  <c r="CL28" i="41"/>
  <c r="CA31" i="41"/>
  <c r="BZ31" i="41"/>
  <c r="CI38" i="41"/>
  <c r="CH38" i="41"/>
  <c r="CH27" i="41"/>
  <c r="AI36" i="41"/>
  <c r="AH36" i="41"/>
  <c r="EQ36" i="41"/>
  <c r="EP36" i="41"/>
  <c r="EO26" i="41"/>
  <c r="EP26" i="41" s="1"/>
  <c r="EO28" i="41"/>
  <c r="CP31" i="41"/>
  <c r="CQ31" i="41"/>
  <c r="DG36" i="41"/>
  <c r="DF36" i="41"/>
  <c r="BB37" i="41"/>
  <c r="BC37" i="41"/>
  <c r="BC28" i="41"/>
  <c r="BB28" i="41"/>
  <c r="FO30" i="41"/>
  <c r="FN30" i="41"/>
  <c r="GM27" i="41"/>
  <c r="GL27" i="41"/>
  <c r="CE27" i="41"/>
  <c r="CD27" i="41"/>
  <c r="GP29" i="41"/>
  <c r="GQ29" i="41"/>
  <c r="BK38" i="41"/>
  <c r="BJ38" i="41"/>
  <c r="BJ28" i="41"/>
  <c r="BK28" i="41"/>
  <c r="BZ38" i="41"/>
  <c r="CA38" i="41"/>
  <c r="BG38" i="41"/>
  <c r="BF38" i="41"/>
  <c r="EU39" i="41"/>
  <c r="ET39" i="41"/>
  <c r="EY39" i="41"/>
  <c r="EX39" i="41"/>
  <c r="ET40" i="41"/>
  <c r="EU40" i="41"/>
  <c r="DA44" i="41"/>
  <c r="DR31" i="41"/>
  <c r="DS31" i="41"/>
  <c r="EU36" i="41"/>
  <c r="ET36" i="41"/>
  <c r="FO27" i="41"/>
  <c r="FN27" i="41"/>
  <c r="CD36" i="41"/>
  <c r="CE36" i="41"/>
  <c r="BJ32" i="41"/>
  <c r="BK32" i="41"/>
  <c r="CD40" i="41"/>
  <c r="CE40" i="41"/>
  <c r="DR30" i="41"/>
  <c r="DS30" i="41"/>
  <c r="BG32" i="41"/>
  <c r="BF32" i="41"/>
  <c r="EU30" i="41"/>
  <c r="ET30" i="41"/>
  <c r="FC37" i="41"/>
  <c r="FB37" i="41"/>
  <c r="FB27" i="41"/>
  <c r="FC27" i="41"/>
  <c r="EM36" i="41"/>
  <c r="EL36" i="41"/>
  <c r="BN39" i="41"/>
  <c r="BO39" i="41"/>
  <c r="EX28" i="41"/>
  <c r="EY28" i="41"/>
  <c r="FG31" i="41"/>
  <c r="FF31" i="41"/>
  <c r="EE36" i="41"/>
  <c r="ED36" i="41"/>
  <c r="ED31" i="41"/>
  <c r="EE31" i="41"/>
  <c r="FR30" i="41"/>
  <c r="FS30" i="41"/>
  <c r="V40" i="41"/>
  <c r="W40" i="41"/>
  <c r="W32" i="41"/>
  <c r="V32" i="41"/>
  <c r="CT29" i="41"/>
  <c r="CU29" i="41"/>
  <c r="CM27" i="41"/>
  <c r="CL27" i="41"/>
  <c r="EH28" i="41"/>
  <c r="EI28" i="41"/>
  <c r="BZ30" i="41"/>
  <c r="CA30" i="41"/>
  <c r="AH38" i="41"/>
  <c r="AI38" i="41"/>
  <c r="AI31" i="41"/>
  <c r="AH31" i="41"/>
  <c r="EP39" i="41"/>
  <c r="EQ39" i="41"/>
  <c r="EQ27" i="41"/>
  <c r="EP27" i="41"/>
  <c r="CQ32" i="41"/>
  <c r="CP32" i="41"/>
  <c r="DF30" i="41"/>
  <c r="DG30" i="41"/>
  <c r="BC31" i="41"/>
  <c r="BB31" i="41"/>
  <c r="FN29" i="41"/>
  <c r="FO29" i="41"/>
  <c r="CE29" i="41"/>
  <c r="CD29" i="41"/>
  <c r="GP27" i="41"/>
  <c r="GQ27" i="41"/>
  <c r="BK36" i="41"/>
  <c r="BJ36" i="41"/>
  <c r="BJ27" i="41"/>
  <c r="BK27" i="41"/>
  <c r="DS39" i="41"/>
  <c r="DR39" i="41"/>
  <c r="CM39" i="41"/>
  <c r="CL39" i="41"/>
  <c r="DI44" i="41"/>
  <c r="AS44" i="41"/>
  <c r="DZ30" i="41"/>
  <c r="EA30" i="41"/>
  <c r="BF30" i="41"/>
  <c r="BG30" i="41"/>
  <c r="FB31" i="41"/>
  <c r="FC31" i="41"/>
  <c r="EL30" i="41"/>
  <c r="EM30" i="41"/>
  <c r="ED30" i="41"/>
  <c r="EE30" i="41"/>
  <c r="AH27" i="41"/>
  <c r="AI27" i="41"/>
  <c r="FN36" i="41"/>
  <c r="FO36" i="41"/>
  <c r="GQ31" i="41"/>
  <c r="GP31" i="41"/>
  <c r="FB40" i="41"/>
  <c r="FC40" i="41"/>
  <c r="DZ36" i="41"/>
  <c r="EA36" i="41"/>
  <c r="EU29" i="41"/>
  <c r="ET29" i="41"/>
  <c r="FB36" i="41"/>
  <c r="FC36" i="41"/>
  <c r="FC28" i="41"/>
  <c r="FB28" i="41"/>
  <c r="EX27" i="41"/>
  <c r="EY27" i="41"/>
  <c r="FG29" i="41"/>
  <c r="FF29" i="41"/>
  <c r="ED37" i="41"/>
  <c r="EE37" i="41"/>
  <c r="FS31" i="41"/>
  <c r="FR31" i="41"/>
  <c r="V37" i="41"/>
  <c r="W37" i="41"/>
  <c r="W28" i="41"/>
  <c r="V28" i="41"/>
  <c r="CT40" i="41"/>
  <c r="CU40" i="41"/>
  <c r="CU28" i="41"/>
  <c r="CT28" i="41"/>
  <c r="CM40" i="41"/>
  <c r="CL40" i="41"/>
  <c r="CL31" i="41"/>
  <c r="CM31" i="41"/>
  <c r="EH29" i="41"/>
  <c r="EI29" i="41"/>
  <c r="BZ28" i="41"/>
  <c r="CA28" i="41"/>
  <c r="CI39" i="41"/>
  <c r="CH39" i="41"/>
  <c r="AH37" i="41"/>
  <c r="AI37" i="41"/>
  <c r="AI28" i="41"/>
  <c r="AH28" i="41"/>
  <c r="EP37" i="41"/>
  <c r="EQ37" i="41"/>
  <c r="CP28" i="41"/>
  <c r="CQ28" i="41"/>
  <c r="DF39" i="41"/>
  <c r="DG39" i="41"/>
  <c r="DF29" i="41"/>
  <c r="DG29" i="41"/>
  <c r="BC30" i="41"/>
  <c r="BB30" i="41"/>
  <c r="FO39" i="41"/>
  <c r="FN39" i="41"/>
  <c r="CE37" i="41"/>
  <c r="CD37" i="41"/>
  <c r="CE30" i="41"/>
  <c r="CD30" i="41"/>
  <c r="BJ37" i="41"/>
  <c r="BK37" i="41"/>
  <c r="BJ29" i="41"/>
  <c r="BK29" i="41"/>
  <c r="GP39" i="41"/>
  <c r="GQ39" i="41"/>
  <c r="CP40" i="41"/>
  <c r="CQ40" i="41"/>
  <c r="EH38" i="41"/>
  <c r="EI38" i="41"/>
  <c r="CL38" i="41"/>
  <c r="CM38" i="41"/>
  <c r="AW44" i="41"/>
  <c r="CS35" i="41"/>
  <c r="CT35" i="41" s="1"/>
  <c r="CY35" i="41"/>
  <c r="N35" i="41"/>
  <c r="FK17" i="41"/>
  <c r="FK24" i="41" s="1"/>
  <c r="FI24" i="41"/>
  <c r="AM17" i="41"/>
  <c r="AK24" i="41"/>
  <c r="AU35" i="41"/>
  <c r="AE35" i="41"/>
  <c r="R17" i="41"/>
  <c r="R24" i="41" s="1"/>
  <c r="Q24" i="41"/>
  <c r="Q33" i="41" s="1"/>
  <c r="Q41" i="41" s="1"/>
  <c r="FK35" i="41"/>
  <c r="DC35" i="41"/>
  <c r="AA17" i="41"/>
  <c r="AA24" i="41" s="1"/>
  <c r="Y24" i="41"/>
  <c r="Y33" i="41" s="1"/>
  <c r="Y41" i="41" s="1"/>
  <c r="AD17" i="41"/>
  <c r="AD24" i="41" s="1"/>
  <c r="AC24" i="41"/>
  <c r="AC33" i="41" s="1"/>
  <c r="AC41" i="41" s="1"/>
  <c r="AU26" i="41"/>
  <c r="AS33" i="41"/>
  <c r="AS41" i="41" s="1"/>
  <c r="AQ17" i="41"/>
  <c r="AQ24" i="41" s="1"/>
  <c r="AO24" i="41"/>
  <c r="AL26" i="41"/>
  <c r="AK33" i="41"/>
  <c r="AK41" i="41" s="1"/>
  <c r="AA26" i="41"/>
  <c r="S26" i="41"/>
  <c r="AP26" i="41"/>
  <c r="AO33" i="41"/>
  <c r="AO41" i="41" s="1"/>
  <c r="DJ26" i="41"/>
  <c r="DI33" i="41"/>
  <c r="DI41" i="41" s="1"/>
  <c r="J17" i="41"/>
  <c r="J24" i="41" s="1"/>
  <c r="I24" i="41"/>
  <c r="I33" i="41" s="1"/>
  <c r="I41" i="41" s="1"/>
  <c r="I43" i="41" s="1"/>
  <c r="DK35" i="41"/>
  <c r="N26" i="41"/>
  <c r="DC26" i="41"/>
  <c r="Z35" i="41"/>
  <c r="AQ35" i="41"/>
  <c r="DN35" i="41"/>
  <c r="GD17" i="41"/>
  <c r="GD24" i="41" s="1"/>
  <c r="GC24" i="41"/>
  <c r="GC33" i="41" s="1"/>
  <c r="GC41" i="41" s="1"/>
  <c r="GD26" i="41"/>
  <c r="DJ17" i="41"/>
  <c r="DJ24" i="41" s="1"/>
  <c r="DI24" i="41"/>
  <c r="CO26" i="41"/>
  <c r="CQ26" i="41" s="1"/>
  <c r="CY17" i="41"/>
  <c r="CY24" i="41" s="1"/>
  <c r="CW24" i="41"/>
  <c r="CW33" i="41" s="1"/>
  <c r="CW41" i="41" s="1"/>
  <c r="DN17" i="41"/>
  <c r="DN24" i="41" s="1"/>
  <c r="DM24" i="41"/>
  <c r="AT26" i="41"/>
  <c r="K35" i="41"/>
  <c r="GE24" i="41"/>
  <c r="DC17" i="41"/>
  <c r="DA24" i="41"/>
  <c r="DA33" i="41" s="1"/>
  <c r="DA41" i="41" s="1"/>
  <c r="O17" i="41"/>
  <c r="O24" i="41" s="1"/>
  <c r="M24" i="41"/>
  <c r="M33" i="41" s="1"/>
  <c r="M41" i="41" s="1"/>
  <c r="M43" i="41" s="1"/>
  <c r="FJ26" i="41"/>
  <c r="FI33" i="41"/>
  <c r="FI41" i="41" s="1"/>
  <c r="DM33" i="41"/>
  <c r="DM41" i="41" s="1"/>
  <c r="AE26" i="41"/>
  <c r="AM35" i="41"/>
  <c r="GE35" i="41"/>
  <c r="CX26" i="41"/>
  <c r="AY35" i="41"/>
  <c r="AY26" i="41"/>
  <c r="AX17" i="41"/>
  <c r="AW24" i="41"/>
  <c r="AW33" i="41" s="1"/>
  <c r="AW41" i="41" s="1"/>
  <c r="DB17" i="41"/>
  <c r="GO35" i="41"/>
  <c r="BB18" i="41"/>
  <c r="BC18" i="41"/>
  <c r="BB19" i="41"/>
  <c r="BC19" i="41"/>
  <c r="CA22" i="41"/>
  <c r="BZ22" i="41"/>
  <c r="BC20" i="41"/>
  <c r="BB20" i="41"/>
  <c r="BJ18" i="41"/>
  <c r="BK18" i="41"/>
  <c r="CI18" i="41"/>
  <c r="CH18" i="41"/>
  <c r="AL19" i="41"/>
  <c r="AM19" i="41"/>
  <c r="ES17" i="41"/>
  <c r="ES19" i="41"/>
  <c r="DZ20" i="41"/>
  <c r="EA20" i="41"/>
  <c r="BF21" i="41"/>
  <c r="BG21" i="41"/>
  <c r="CT19" i="41"/>
  <c r="CU19" i="41"/>
  <c r="BZ23" i="41"/>
  <c r="CA23" i="41"/>
  <c r="AH21" i="41"/>
  <c r="AI21" i="41"/>
  <c r="CQ23" i="41"/>
  <c r="CP23" i="41"/>
  <c r="GP20" i="41"/>
  <c r="GQ20" i="41"/>
  <c r="BF20" i="41"/>
  <c r="BG20" i="41"/>
  <c r="EL22" i="41"/>
  <c r="EM22" i="41"/>
  <c r="FG22" i="41"/>
  <c r="FF22" i="41"/>
  <c r="FS23" i="41"/>
  <c r="FR23" i="41"/>
  <c r="V23" i="41"/>
  <c r="W23" i="41"/>
  <c r="CU23" i="41"/>
  <c r="CT23" i="41"/>
  <c r="BZ19" i="41"/>
  <c r="CA19" i="41"/>
  <c r="AH20" i="41"/>
  <c r="AI20" i="41"/>
  <c r="GM23" i="41"/>
  <c r="GL23" i="41"/>
  <c r="GQ19" i="41"/>
  <c r="GP19" i="41"/>
  <c r="BF23" i="41"/>
  <c r="BG23" i="41"/>
  <c r="V22" i="41"/>
  <c r="W22" i="41"/>
  <c r="BF19" i="41"/>
  <c r="BG19" i="41"/>
  <c r="FG21" i="41"/>
  <c r="FF21" i="41"/>
  <c r="W21" i="41"/>
  <c r="V21" i="41"/>
  <c r="BZ18" i="41"/>
  <c r="CA18" i="41"/>
  <c r="AH18" i="41"/>
  <c r="AI18" i="41"/>
  <c r="CP21" i="41"/>
  <c r="CQ21" i="41"/>
  <c r="ET20" i="41"/>
  <c r="EU20" i="41"/>
  <c r="AH23" i="41"/>
  <c r="AI23" i="41"/>
  <c r="BG18" i="41"/>
  <c r="BF18" i="41"/>
  <c r="EL20" i="41"/>
  <c r="EM20" i="41"/>
  <c r="FG18" i="41"/>
  <c r="FF18" i="41"/>
  <c r="FS22" i="41"/>
  <c r="FR22" i="41"/>
  <c r="V19" i="41"/>
  <c r="W19" i="41"/>
  <c r="CU20" i="41"/>
  <c r="CT20" i="41"/>
  <c r="BZ20" i="41"/>
  <c r="CA20" i="41"/>
  <c r="AH19" i="41"/>
  <c r="AI19" i="41"/>
  <c r="CP22" i="41"/>
  <c r="CQ22" i="41"/>
  <c r="GL21" i="41"/>
  <c r="GM21" i="41"/>
  <c r="GP18" i="41"/>
  <c r="GQ18" i="41"/>
  <c r="BB21" i="41"/>
  <c r="BC21" i="41"/>
  <c r="GQ23" i="41"/>
  <c r="GP23" i="41"/>
  <c r="CU21" i="41"/>
  <c r="CT21" i="41"/>
  <c r="CT18" i="41"/>
  <c r="CU18" i="41"/>
  <c r="CM23" i="41"/>
  <c r="CL23" i="41"/>
  <c r="FR18" i="41"/>
  <c r="FS18" i="41"/>
  <c r="W18" i="41"/>
  <c r="V18" i="41"/>
  <c r="CL21" i="41"/>
  <c r="CM21" i="41"/>
  <c r="DF20" i="41"/>
  <c r="DG20" i="41"/>
  <c r="FN20" i="41"/>
  <c r="FO20" i="41"/>
  <c r="EP18" i="41"/>
  <c r="EQ18" i="41"/>
  <c r="ED18" i="41"/>
  <c r="EE18" i="41"/>
  <c r="AH22" i="41"/>
  <c r="AI22" i="41"/>
  <c r="FC21" i="41"/>
  <c r="FB21" i="41"/>
  <c r="DR23" i="41"/>
  <c r="DS23" i="41"/>
  <c r="FB18" i="41"/>
  <c r="FC18" i="41"/>
  <c r="EM18" i="41"/>
  <c r="EL18" i="41"/>
  <c r="FG20" i="41"/>
  <c r="FF20" i="41"/>
  <c r="FR21" i="41"/>
  <c r="FS21" i="41"/>
  <c r="DF21" i="41"/>
  <c r="DG21" i="41"/>
  <c r="FO21" i="41"/>
  <c r="FN21" i="41"/>
  <c r="GL19" i="41"/>
  <c r="GM19" i="41"/>
  <c r="GP22" i="41"/>
  <c r="GQ22" i="41"/>
  <c r="W20" i="41"/>
  <c r="V20" i="41"/>
  <c r="GL22" i="41"/>
  <c r="GM22" i="41"/>
  <c r="GL20" i="41"/>
  <c r="GM20" i="41"/>
  <c r="EM21" i="41"/>
  <c r="EL21" i="41"/>
  <c r="FQ17" i="41"/>
  <c r="FQ19" i="41"/>
  <c r="CL22" i="41"/>
  <c r="CM22" i="41"/>
  <c r="DE17" i="41"/>
  <c r="DF17" i="41" s="1"/>
  <c r="DE19" i="41"/>
  <c r="FN18" i="41"/>
  <c r="FO18" i="41"/>
  <c r="CD23" i="41"/>
  <c r="CE23" i="41"/>
  <c r="EY19" i="41"/>
  <c r="EX19" i="41"/>
  <c r="DR22" i="41"/>
  <c r="DS22" i="41"/>
  <c r="CL20" i="41"/>
  <c r="CM20" i="41"/>
  <c r="CH23" i="41"/>
  <c r="CI23" i="41"/>
  <c r="CP19" i="41"/>
  <c r="CQ19" i="41"/>
  <c r="FN19" i="41"/>
  <c r="FO19" i="41"/>
  <c r="AL17" i="41"/>
  <c r="ED22" i="41"/>
  <c r="EE22" i="41"/>
  <c r="CH19" i="41"/>
  <c r="CI19" i="41"/>
  <c r="CU22" i="41"/>
  <c r="CT22" i="41"/>
  <c r="CD19" i="41"/>
  <c r="CE19" i="41"/>
  <c r="DZ18" i="41"/>
  <c r="EA18" i="41"/>
  <c r="FF19" i="41"/>
  <c r="FG19" i="41"/>
  <c r="CA21" i="41"/>
  <c r="BZ21" i="41"/>
  <c r="DF22" i="41"/>
  <c r="DG22" i="41"/>
  <c r="FC22" i="41"/>
  <c r="FB22" i="41"/>
  <c r="CP18" i="41"/>
  <c r="CQ18" i="41"/>
  <c r="FB19" i="41"/>
  <c r="FC19" i="41"/>
  <c r="DR18" i="41"/>
  <c r="DS18" i="41"/>
  <c r="FC20" i="41"/>
  <c r="FB20" i="41"/>
  <c r="EX23" i="41"/>
  <c r="EY23" i="41"/>
  <c r="ED23" i="41"/>
  <c r="EE23" i="41"/>
  <c r="EH23" i="41"/>
  <c r="EI23" i="41"/>
  <c r="EP21" i="41"/>
  <c r="EQ21" i="41"/>
  <c r="DG18" i="41"/>
  <c r="DF18" i="41"/>
  <c r="CD22" i="41"/>
  <c r="CE22" i="41"/>
  <c r="EH18" i="41"/>
  <c r="EI18" i="41"/>
  <c r="BJ19" i="41"/>
  <c r="BK19" i="41"/>
  <c r="BJ21" i="41"/>
  <c r="BK21" i="41"/>
  <c r="EL23" i="41"/>
  <c r="EM23" i="41"/>
  <c r="DS20" i="41"/>
  <c r="DR20" i="41"/>
  <c r="EU23" i="41"/>
  <c r="ET23" i="41"/>
  <c r="DR19" i="41"/>
  <c r="DS19" i="41"/>
  <c r="EX22" i="41"/>
  <c r="EY22" i="41"/>
  <c r="CL19" i="41"/>
  <c r="CM19" i="41"/>
  <c r="EH21" i="41"/>
  <c r="EI21" i="41"/>
  <c r="CI20" i="41"/>
  <c r="CH20" i="41"/>
  <c r="EQ22" i="41"/>
  <c r="EP22" i="41"/>
  <c r="GL18" i="41"/>
  <c r="GM18" i="41"/>
  <c r="CD21" i="41"/>
  <c r="CE21" i="41"/>
  <c r="DZ22" i="41"/>
  <c r="EA22" i="41"/>
  <c r="EQ19" i="41"/>
  <c r="EP19" i="41"/>
  <c r="DZ19" i="41"/>
  <c r="EA19" i="41"/>
  <c r="FB23" i="41"/>
  <c r="FC23" i="41"/>
  <c r="FR20" i="41"/>
  <c r="FS20" i="41"/>
  <c r="EU22" i="41"/>
  <c r="ET22" i="41"/>
  <c r="EX20" i="41"/>
  <c r="EY20" i="41"/>
  <c r="ED21" i="41"/>
  <c r="EE21" i="41"/>
  <c r="CL18" i="41"/>
  <c r="CM18" i="41"/>
  <c r="EI22" i="41"/>
  <c r="EH22" i="41"/>
  <c r="CH22" i="41"/>
  <c r="CI22" i="41"/>
  <c r="CE20" i="41"/>
  <c r="CD20" i="41"/>
  <c r="BJ22" i="41"/>
  <c r="BK22" i="41"/>
  <c r="EH19" i="41"/>
  <c r="EI19" i="41"/>
  <c r="BK20" i="41"/>
  <c r="BJ20" i="41"/>
  <c r="FF23" i="41"/>
  <c r="FG23" i="41"/>
  <c r="GQ21" i="41"/>
  <c r="GP21" i="41"/>
  <c r="BF22" i="41"/>
  <c r="BG22" i="41"/>
  <c r="FN22" i="41"/>
  <c r="FO22" i="41"/>
  <c r="EL19" i="41"/>
  <c r="EM19" i="41"/>
  <c r="FO23" i="41"/>
  <c r="FN23" i="41"/>
  <c r="DS21" i="41"/>
  <c r="DR21" i="41"/>
  <c r="EA21" i="41"/>
  <c r="DZ21" i="41"/>
  <c r="EX18" i="41"/>
  <c r="EY18" i="41"/>
  <c r="ED20" i="41"/>
  <c r="EE20" i="41"/>
  <c r="CI21" i="41"/>
  <c r="CH21" i="41"/>
  <c r="EP23" i="41"/>
  <c r="EQ23" i="41"/>
  <c r="BC22" i="41"/>
  <c r="BB22" i="41"/>
  <c r="CD18" i="41"/>
  <c r="CE18" i="41"/>
  <c r="BJ23" i="41"/>
  <c r="BK23" i="41"/>
  <c r="DB19" i="41"/>
  <c r="DC19" i="41"/>
  <c r="ET18" i="41"/>
  <c r="EU18" i="41"/>
  <c r="CP20" i="41"/>
  <c r="CQ20" i="41"/>
  <c r="DG23" i="41"/>
  <c r="DF23" i="41"/>
  <c r="EA23" i="41"/>
  <c r="DZ23" i="41"/>
  <c r="EU21" i="41"/>
  <c r="ET21" i="41"/>
  <c r="EX21" i="41"/>
  <c r="EY21" i="41"/>
  <c r="EE19" i="41"/>
  <c r="ED19" i="41"/>
  <c r="EI20" i="41"/>
  <c r="EH20" i="41"/>
  <c r="EP20" i="41"/>
  <c r="EQ20" i="41"/>
  <c r="BC23" i="41"/>
  <c r="BB23" i="41"/>
  <c r="CU14" i="41"/>
  <c r="CT14" i="41"/>
  <c r="EO35" i="41"/>
  <c r="EP35" i="41" s="1"/>
  <c r="CU13" i="41"/>
  <c r="CT13" i="41"/>
  <c r="CT12" i="41"/>
  <c r="CU12" i="41"/>
  <c r="ES26" i="41"/>
  <c r="CT9" i="41"/>
  <c r="CU9" i="41"/>
  <c r="DQ17" i="41"/>
  <c r="CT11" i="41"/>
  <c r="CU11" i="41"/>
  <c r="FM17" i="41"/>
  <c r="CS8" i="41"/>
  <c r="CU8" i="41" s="1"/>
  <c r="CS10" i="41"/>
  <c r="CS26" i="41"/>
  <c r="CT26" i="41" s="1"/>
  <c r="BY26" i="41"/>
  <c r="BE26" i="41"/>
  <c r="BG26" i="41" s="1"/>
  <c r="BE17" i="41"/>
  <c r="BF14" i="41"/>
  <c r="BG14" i="41"/>
  <c r="BF13" i="41"/>
  <c r="BG13" i="41"/>
  <c r="BF10" i="41"/>
  <c r="BG10" i="41"/>
  <c r="BF9" i="41"/>
  <c r="BG9" i="41"/>
  <c r="BF12" i="41"/>
  <c r="BG12" i="41"/>
  <c r="BG11" i="41"/>
  <c r="BF11" i="41"/>
  <c r="FA17" i="41"/>
  <c r="FC14" i="41"/>
  <c r="FB14" i="41"/>
  <c r="FA35" i="41"/>
  <c r="FB11" i="41"/>
  <c r="FC11" i="41"/>
  <c r="FB13" i="41"/>
  <c r="FC13" i="41"/>
  <c r="FB9" i="41"/>
  <c r="FC9" i="41"/>
  <c r="FA8" i="41"/>
  <c r="FC8" i="41" s="1"/>
  <c r="FA10" i="41"/>
  <c r="FC12" i="41"/>
  <c r="FB12" i="41"/>
  <c r="EX9" i="41"/>
  <c r="EY9" i="41"/>
  <c r="EX11" i="41"/>
  <c r="EY11" i="41"/>
  <c r="EX10" i="41"/>
  <c r="EY10" i="41"/>
  <c r="EW17" i="41"/>
  <c r="EX14" i="41"/>
  <c r="EY14" i="41"/>
  <c r="EY13" i="41"/>
  <c r="EX13" i="41"/>
  <c r="EY12" i="41"/>
  <c r="EX12" i="41"/>
  <c r="BI26" i="41"/>
  <c r="BK13" i="41"/>
  <c r="BJ13" i="41"/>
  <c r="BJ11" i="41"/>
  <c r="BK11" i="41"/>
  <c r="BK10" i="41"/>
  <c r="BJ10" i="41"/>
  <c r="BJ12" i="41"/>
  <c r="BK12" i="41"/>
  <c r="BJ14" i="41"/>
  <c r="BK14" i="41"/>
  <c r="BK9" i="41"/>
  <c r="BJ9" i="41"/>
  <c r="ET14" i="41"/>
  <c r="EU14" i="41"/>
  <c r="EU11" i="41"/>
  <c r="ET11" i="41"/>
  <c r="EU9" i="41"/>
  <c r="ET9" i="41"/>
  <c r="EU13" i="41"/>
  <c r="ET13" i="41"/>
  <c r="ES8" i="41"/>
  <c r="EU8" i="41" s="1"/>
  <c r="ES10" i="41"/>
  <c r="EU12" i="41"/>
  <c r="ET12" i="41"/>
  <c r="CY8" i="41"/>
  <c r="DK17" i="41"/>
  <c r="DK24" i="41" s="1"/>
  <c r="AP35" i="41"/>
  <c r="CY26" i="41"/>
  <c r="AP10" i="41"/>
  <c r="AQ10" i="41"/>
  <c r="AQ15" i="41" s="1"/>
  <c r="AO15" i="41"/>
  <c r="U17" i="41"/>
  <c r="U8" i="41"/>
  <c r="W8" i="41" s="1"/>
  <c r="U10" i="41"/>
  <c r="W11" i="41"/>
  <c r="V11" i="41"/>
  <c r="U26" i="41"/>
  <c r="V9" i="41"/>
  <c r="W9" i="41"/>
  <c r="U35" i="41"/>
  <c r="W12" i="41"/>
  <c r="V12" i="41"/>
  <c r="V14" i="41"/>
  <c r="W14" i="41"/>
  <c r="W13" i="41"/>
  <c r="V13" i="41"/>
  <c r="O35" i="41"/>
  <c r="CK17" i="41"/>
  <c r="CL13" i="41"/>
  <c r="CM13" i="41"/>
  <c r="CM12" i="41"/>
  <c r="CL12" i="41"/>
  <c r="CM11" i="41"/>
  <c r="CL11" i="41"/>
  <c r="CL9" i="41"/>
  <c r="CM9" i="41"/>
  <c r="CK8" i="41"/>
  <c r="CM8" i="41" s="1"/>
  <c r="CK10" i="41"/>
  <c r="CL14" i="41"/>
  <c r="CM14" i="41"/>
  <c r="CK26" i="41"/>
  <c r="BZ9" i="41"/>
  <c r="CA9" i="41"/>
  <c r="BY8" i="41"/>
  <c r="CA8" i="41" s="1"/>
  <c r="BY10" i="41"/>
  <c r="BZ11" i="41"/>
  <c r="CA11" i="41"/>
  <c r="BZ14" i="41"/>
  <c r="CA14" i="41"/>
  <c r="CA12" i="41"/>
  <c r="BZ12" i="41"/>
  <c r="BZ13" i="41"/>
  <c r="CA13" i="41"/>
  <c r="AT8" i="41"/>
  <c r="EM10" i="41"/>
  <c r="EL10" i="41"/>
  <c r="EL11" i="41"/>
  <c r="EM11" i="41"/>
  <c r="EL13" i="41"/>
  <c r="EM13" i="41"/>
  <c r="EK35" i="41"/>
  <c r="EM12" i="41"/>
  <c r="EL12" i="41"/>
  <c r="EM9" i="41"/>
  <c r="EL9" i="41"/>
  <c r="EM14" i="41"/>
  <c r="EL14" i="41"/>
  <c r="EK17" i="41"/>
  <c r="AT35" i="41"/>
  <c r="CX10" i="41"/>
  <c r="CX15" i="41" s="1"/>
  <c r="CY10" i="41"/>
  <c r="CW15" i="41"/>
  <c r="EI13" i="41"/>
  <c r="EH13" i="41"/>
  <c r="EH12" i="41"/>
  <c r="EI12" i="41"/>
  <c r="EH10" i="41"/>
  <c r="EI10" i="41"/>
  <c r="EH9" i="41"/>
  <c r="EI9" i="41"/>
  <c r="EI11" i="41"/>
  <c r="EH11" i="41"/>
  <c r="EI14" i="41"/>
  <c r="EH14" i="41"/>
  <c r="EG17" i="41"/>
  <c r="EE13" i="41"/>
  <c r="ED13" i="41"/>
  <c r="EE14" i="41"/>
  <c r="ED14" i="41"/>
  <c r="EE11" i="41"/>
  <c r="ED11" i="41"/>
  <c r="EC35" i="41"/>
  <c r="EC8" i="41"/>
  <c r="ED8" i="41" s="1"/>
  <c r="EC10" i="41"/>
  <c r="ED9" i="41"/>
  <c r="EE9" i="41"/>
  <c r="EE12" i="41"/>
  <c r="ED12" i="41"/>
  <c r="DR10" i="41"/>
  <c r="DS10" i="41"/>
  <c r="DQ26" i="41"/>
  <c r="DS14" i="41"/>
  <c r="DR14" i="41"/>
  <c r="DS12" i="41"/>
  <c r="DR12" i="41"/>
  <c r="DS13" i="41"/>
  <c r="DR13" i="41"/>
  <c r="DQ35" i="41"/>
  <c r="DS9" i="41"/>
  <c r="DR9" i="41"/>
  <c r="DR11" i="41"/>
  <c r="DS11" i="41"/>
  <c r="DC8" i="41"/>
  <c r="S17" i="41"/>
  <c r="S24" i="41" s="1"/>
  <c r="AT10" i="41"/>
  <c r="AU10" i="41"/>
  <c r="AU15" i="41" s="1"/>
  <c r="AS15" i="41"/>
  <c r="BA26" i="41"/>
  <c r="DB35" i="41"/>
  <c r="BC9" i="41"/>
  <c r="BB9" i="41"/>
  <c r="BC10" i="41"/>
  <c r="BB10" i="41"/>
  <c r="BC14" i="41"/>
  <c r="BB14" i="41"/>
  <c r="BC12" i="41"/>
  <c r="BB12" i="41"/>
  <c r="BC11" i="41"/>
  <c r="BB11" i="41"/>
  <c r="BB13" i="41"/>
  <c r="BC13" i="41"/>
  <c r="DA15" i="41"/>
  <c r="DC10" i="41"/>
  <c r="DB10" i="41"/>
  <c r="DB15" i="41" s="1"/>
  <c r="FE26" i="41"/>
  <c r="FG10" i="41"/>
  <c r="FF10" i="41"/>
  <c r="FG14" i="41"/>
  <c r="FF14" i="41"/>
  <c r="FF13" i="41"/>
  <c r="FG13" i="41"/>
  <c r="FF12" i="41"/>
  <c r="FG12" i="41"/>
  <c r="FF11" i="41"/>
  <c r="FG11" i="41"/>
  <c r="FG9" i="41"/>
  <c r="FF9" i="41"/>
  <c r="CI14" i="41"/>
  <c r="CH14" i="41"/>
  <c r="CI9" i="41"/>
  <c r="CH9" i="41"/>
  <c r="CH11" i="41"/>
  <c r="CI11" i="41"/>
  <c r="CH13" i="41"/>
  <c r="CI13" i="41"/>
  <c r="CI12" i="41"/>
  <c r="CH12" i="41"/>
  <c r="CG8" i="41"/>
  <c r="CI8" i="41" s="1"/>
  <c r="CG10" i="41"/>
  <c r="CD13" i="41"/>
  <c r="CE13" i="41"/>
  <c r="CD14" i="41"/>
  <c r="CE14" i="41"/>
  <c r="CD12" i="41"/>
  <c r="CE12" i="41"/>
  <c r="CE10" i="41"/>
  <c r="CD10" i="41"/>
  <c r="CD9" i="41"/>
  <c r="CE9" i="41"/>
  <c r="CD11" i="41"/>
  <c r="CE11" i="41"/>
  <c r="EP14" i="41"/>
  <c r="EQ14" i="41"/>
  <c r="EQ12" i="41"/>
  <c r="EP12" i="41"/>
  <c r="EP11" i="41"/>
  <c r="EQ11" i="41"/>
  <c r="EO8" i="41"/>
  <c r="EP8" i="41" s="1"/>
  <c r="EO10" i="41"/>
  <c r="EP9" i="41"/>
  <c r="EQ9" i="41"/>
  <c r="EQ13" i="41"/>
  <c r="EP13" i="41"/>
  <c r="CP14" i="41"/>
  <c r="CQ14" i="41"/>
  <c r="CP13" i="41"/>
  <c r="CQ13" i="41"/>
  <c r="CO17" i="41"/>
  <c r="CP12" i="41"/>
  <c r="CQ12" i="41"/>
  <c r="CQ11" i="41"/>
  <c r="CP11" i="41"/>
  <c r="CQ10" i="41"/>
  <c r="CP10" i="41"/>
  <c r="CQ9" i="41"/>
  <c r="CP9" i="41"/>
  <c r="AE8" i="41"/>
  <c r="DZ12" i="41"/>
  <c r="EA12" i="41"/>
  <c r="EA9" i="41"/>
  <c r="DZ9" i="41"/>
  <c r="EA13" i="41"/>
  <c r="DZ13" i="41"/>
  <c r="EA11" i="41"/>
  <c r="DZ11" i="41"/>
  <c r="EA14" i="41"/>
  <c r="DZ14" i="41"/>
  <c r="DY8" i="41"/>
  <c r="DZ8" i="41" s="1"/>
  <c r="DY10" i="41"/>
  <c r="DY35" i="41"/>
  <c r="AC15" i="41"/>
  <c r="S8" i="41"/>
  <c r="AE10" i="41"/>
  <c r="AD10" i="41"/>
  <c r="AD15" i="41" s="1"/>
  <c r="AE17" i="41"/>
  <c r="AE24" i="41" s="1"/>
  <c r="AI12" i="41"/>
  <c r="AH12" i="41"/>
  <c r="AH10" i="41"/>
  <c r="AI10" i="41"/>
  <c r="AI9" i="41"/>
  <c r="AH9" i="41"/>
  <c r="AI11" i="41"/>
  <c r="AH11" i="41"/>
  <c r="AI13" i="41"/>
  <c r="AH13" i="41"/>
  <c r="AG17" i="41"/>
  <c r="AI14" i="41"/>
  <c r="AH14" i="41"/>
  <c r="AK15" i="41"/>
  <c r="AM26" i="41"/>
  <c r="FJ35" i="41"/>
  <c r="S10" i="41"/>
  <c r="R10" i="41"/>
  <c r="R15" i="41" s="1"/>
  <c r="Q15" i="41"/>
  <c r="AL10" i="41"/>
  <c r="AL15" i="41" s="1"/>
  <c r="AM10" i="41"/>
  <c r="AM8" i="41"/>
  <c r="AX35" i="41"/>
  <c r="DO17" i="41"/>
  <c r="DO24" i="41" s="1"/>
  <c r="GE26" i="41"/>
  <c r="DN15" i="41"/>
  <c r="DG13" i="41"/>
  <c r="DF13" i="41"/>
  <c r="DG9" i="41"/>
  <c r="DF9" i="41"/>
  <c r="DE8" i="41"/>
  <c r="DG8" i="41" s="1"/>
  <c r="DE10" i="41"/>
  <c r="DE26" i="41"/>
  <c r="DG11" i="41"/>
  <c r="DF11" i="41"/>
  <c r="DF12" i="41"/>
  <c r="DG12" i="41"/>
  <c r="DF14" i="41"/>
  <c r="DG14" i="41"/>
  <c r="GO17" i="41"/>
  <c r="FK26" i="41"/>
  <c r="GK17" i="41"/>
  <c r="GE8" i="41"/>
  <c r="GD35" i="41"/>
  <c r="GL13" i="41"/>
  <c r="GM13" i="41"/>
  <c r="GL11" i="41"/>
  <c r="GM11" i="41"/>
  <c r="GK35" i="41"/>
  <c r="GL10" i="41"/>
  <c r="GM10" i="41"/>
  <c r="GM9" i="41"/>
  <c r="GL9" i="41"/>
  <c r="GM12" i="41"/>
  <c r="GL12" i="41"/>
  <c r="GL14" i="41"/>
  <c r="GM14" i="41"/>
  <c r="AD35" i="41"/>
  <c r="GP11" i="41"/>
  <c r="GQ11" i="41"/>
  <c r="GQ9" i="41"/>
  <c r="GP9" i="41"/>
  <c r="GP12" i="41"/>
  <c r="GQ12" i="41"/>
  <c r="GQ13" i="41"/>
  <c r="GP13" i="41"/>
  <c r="GO8" i="41"/>
  <c r="GP8" i="41" s="1"/>
  <c r="GO10" i="41"/>
  <c r="GO26" i="41"/>
  <c r="GP14" i="41"/>
  <c r="GQ14" i="41"/>
  <c r="AY8" i="41"/>
  <c r="GE10" i="41"/>
  <c r="GD10" i="41"/>
  <c r="GD15" i="41" s="1"/>
  <c r="GC15" i="41"/>
  <c r="AD26" i="41"/>
  <c r="FO10" i="41"/>
  <c r="FN10" i="41"/>
  <c r="FM35" i="41"/>
  <c r="FO14" i="41"/>
  <c r="FN14" i="41"/>
  <c r="FN13" i="41"/>
  <c r="FO13" i="41"/>
  <c r="FO9" i="41"/>
  <c r="FN9" i="41"/>
  <c r="FN11" i="41"/>
  <c r="FO11" i="41"/>
  <c r="FN12" i="41"/>
  <c r="FO12" i="41"/>
  <c r="CX35" i="41"/>
  <c r="FQ26" i="41"/>
  <c r="FR11" i="41"/>
  <c r="FS11" i="41"/>
  <c r="FR9" i="41"/>
  <c r="FS9" i="41"/>
  <c r="FS14" i="41"/>
  <c r="FR14" i="41"/>
  <c r="FS12" i="41"/>
  <c r="FR12" i="41"/>
  <c r="FQ8" i="41"/>
  <c r="FR8" i="41" s="1"/>
  <c r="FQ10" i="41"/>
  <c r="FQ35" i="41"/>
  <c r="FS13" i="41"/>
  <c r="FR13" i="41"/>
  <c r="AQ26" i="41"/>
  <c r="K17" i="41"/>
  <c r="K24" i="41" s="1"/>
  <c r="R26" i="41"/>
  <c r="DO35" i="41"/>
  <c r="O8" i="41"/>
  <c r="O15" i="41" s="1"/>
  <c r="DK26" i="41"/>
  <c r="N8" i="41"/>
  <c r="N15" i="41" s="1"/>
  <c r="AT17" i="41"/>
  <c r="AT24" i="41" s="1"/>
  <c r="AU17" i="41"/>
  <c r="AU24" i="41" s="1"/>
  <c r="AP17" i="41"/>
  <c r="AP24" i="41" s="1"/>
  <c r="Z26" i="41"/>
  <c r="FK8" i="41"/>
  <c r="FK15" i="41" s="1"/>
  <c r="FJ8" i="41"/>
  <c r="FJ15" i="41" s="1"/>
  <c r="CX17" i="41"/>
  <c r="CX24" i="41" s="1"/>
  <c r="Z17" i="41"/>
  <c r="Z24" i="41" s="1"/>
  <c r="DB26" i="41"/>
  <c r="Z8" i="41"/>
  <c r="Z15" i="41" s="1"/>
  <c r="Y15" i="41"/>
  <c r="DJ35" i="41"/>
  <c r="O26" i="41"/>
  <c r="DO8" i="41"/>
  <c r="DO15" i="41" s="1"/>
  <c r="DM15" i="41"/>
  <c r="DJ8" i="41"/>
  <c r="DJ15" i="41" s="1"/>
  <c r="DK8" i="41"/>
  <c r="DK15" i="41" s="1"/>
  <c r="FJ17" i="41"/>
  <c r="FJ24" i="41" s="1"/>
  <c r="AY17" i="41"/>
  <c r="AX10" i="41"/>
  <c r="AY10" i="41"/>
  <c r="AW6" i="41"/>
  <c r="FE8" i="41"/>
  <c r="FE15" i="41" s="1"/>
  <c r="EC17" i="41"/>
  <c r="EC24" i="41" s="1"/>
  <c r="BI8" i="41"/>
  <c r="BI15" i="41" s="1"/>
  <c r="AA35" i="41"/>
  <c r="CO8" i="41"/>
  <c r="CO15" i="41" s="1"/>
  <c r="CC35" i="41"/>
  <c r="CC17" i="41"/>
  <c r="BI35" i="41"/>
  <c r="AL35" i="41"/>
  <c r="DY17" i="41"/>
  <c r="EG26" i="41"/>
  <c r="CG26" i="41"/>
  <c r="CI26" i="41" s="1"/>
  <c r="CC8" i="41"/>
  <c r="CC15" i="41" s="1"/>
  <c r="AA8" i="41"/>
  <c r="AA15" i="41" s="1"/>
  <c r="N17" i="41"/>
  <c r="N24" i="41" s="1"/>
  <c r="BA35" i="41"/>
  <c r="CS17" i="41"/>
  <c r="AG26" i="41"/>
  <c r="BA8" i="41"/>
  <c r="BA15" i="41" s="1"/>
  <c r="FE35" i="41"/>
  <c r="EK26" i="41"/>
  <c r="EO17" i="41"/>
  <c r="DE35" i="41"/>
  <c r="EW35" i="41"/>
  <c r="BY35" i="41"/>
  <c r="CO35" i="41"/>
  <c r="DQ8" i="41"/>
  <c r="DQ15" i="41" s="1"/>
  <c r="FE17" i="41"/>
  <c r="ES35" i="41"/>
  <c r="CG17" i="41"/>
  <c r="GK8" i="41"/>
  <c r="GK15" i="41" s="1"/>
  <c r="EC26" i="41"/>
  <c r="FM8" i="41"/>
  <c r="FM15" i="41" s="1"/>
  <c r="CC26" i="41"/>
  <c r="EW8" i="41"/>
  <c r="EG35" i="41"/>
  <c r="AX26" i="41"/>
  <c r="FA26" i="41"/>
  <c r="EW26" i="41"/>
  <c r="BA17" i="41"/>
  <c r="BE8" i="41"/>
  <c r="BE15" i="41" s="1"/>
  <c r="J35" i="41"/>
  <c r="BI17" i="41"/>
  <c r="CK35" i="41"/>
  <c r="BE35" i="41"/>
  <c r="EK8" i="41"/>
  <c r="EK15" i="41" s="1"/>
  <c r="AG35" i="41"/>
  <c r="FM26" i="41"/>
  <c r="GK26" i="41"/>
  <c r="DY26" i="41"/>
  <c r="EG8" i="41"/>
  <c r="EG15" i="41" s="1"/>
  <c r="BY17" i="41"/>
  <c r="AG8" i="41"/>
  <c r="AG15" i="41" s="1"/>
  <c r="CG35" i="41"/>
  <c r="G37" i="109" a="1"/>
  <c r="G37" i="109" s="1"/>
  <c r="DO33" i="41"/>
  <c r="AG35" i="27"/>
  <c r="AG33" i="27"/>
  <c r="G39" i="75"/>
  <c r="G40" i="75" s="1"/>
  <c r="Y38" i="27"/>
  <c r="BA5" i="41"/>
  <c r="BA6" i="41" s="1"/>
  <c r="BY5" i="41"/>
  <c r="BY6" i="41" s="1"/>
  <c r="AF38" i="27"/>
  <c r="ES5" i="41"/>
  <c r="ES6" i="41" s="1"/>
  <c r="BE38" i="27"/>
  <c r="EC5" i="41"/>
  <c r="EC6" i="41" s="1"/>
  <c r="BA38" i="27"/>
  <c r="C37" i="73"/>
  <c r="E37" i="73" s="1"/>
  <c r="G37" i="73" s="1"/>
  <c r="G39" i="73" s="1"/>
  <c r="G40" i="73" s="1"/>
  <c r="BJ9" i="27"/>
  <c r="BJ11" i="27"/>
  <c r="BJ8" i="27"/>
  <c r="BJ10" i="27"/>
  <c r="BJ12" i="27"/>
  <c r="BJ14" i="27"/>
  <c r="BJ13" i="27"/>
  <c r="BJ15" i="27"/>
  <c r="BJ17" i="27"/>
  <c r="BJ18" i="27"/>
  <c r="BJ16" i="27"/>
  <c r="BJ19" i="27"/>
  <c r="BJ20" i="27"/>
  <c r="BJ22" i="27"/>
  <c r="BJ23" i="27"/>
  <c r="BJ21" i="27"/>
  <c r="BJ26" i="27"/>
  <c r="BJ27" i="27"/>
  <c r="BJ24" i="27"/>
  <c r="BJ25" i="27"/>
  <c r="BJ30" i="27"/>
  <c r="BJ29" i="27"/>
  <c r="BJ28" i="27"/>
  <c r="BJ31" i="27"/>
  <c r="BJ33" i="27"/>
  <c r="BJ34" i="27"/>
  <c r="BJ35" i="27"/>
  <c r="BJ32" i="27"/>
  <c r="FQ5" i="41"/>
  <c r="FQ6" i="41" s="1"/>
  <c r="BO38" i="27"/>
  <c r="CK5" i="41"/>
  <c r="CK6" i="41" s="1"/>
  <c r="AK38" i="27"/>
  <c r="G36" i="38"/>
  <c r="G37" i="38" s="1"/>
  <c r="AB8" i="27"/>
  <c r="AB12" i="27"/>
  <c r="BM11" i="41" s="1"/>
  <c r="AB9" i="27"/>
  <c r="AB10" i="27"/>
  <c r="BM9" i="41" s="1"/>
  <c r="AB11" i="27"/>
  <c r="BM10" i="41" s="1"/>
  <c r="AB13" i="27"/>
  <c r="BM12" i="41" s="1"/>
  <c r="AB14" i="27"/>
  <c r="BM13" i="41" s="1"/>
  <c r="AB16" i="27"/>
  <c r="AB15" i="27"/>
  <c r="BM14" i="41" s="1"/>
  <c r="AB17" i="27"/>
  <c r="BM18" i="41" s="1"/>
  <c r="AB19" i="27"/>
  <c r="BM20" i="41" s="1"/>
  <c r="AB18" i="27"/>
  <c r="BM19" i="41" s="1"/>
  <c r="AB21" i="27"/>
  <c r="BM22" i="41" s="1"/>
  <c r="AB26" i="27"/>
  <c r="BM29" i="41" s="1"/>
  <c r="AB20" i="27"/>
  <c r="BM21" i="41" s="1"/>
  <c r="AB25" i="27"/>
  <c r="BM28" i="41" s="1"/>
  <c r="AB22" i="27"/>
  <c r="BM23" i="41" s="1"/>
  <c r="AB23" i="27"/>
  <c r="AB24" i="27"/>
  <c r="BM27" i="41" s="1"/>
  <c r="AB28" i="27"/>
  <c r="BM31" i="41" s="1"/>
  <c r="AB32" i="27"/>
  <c r="BM37" i="41" s="1"/>
  <c r="AB27" i="27"/>
  <c r="BM30" i="41" s="1"/>
  <c r="AB31" i="27"/>
  <c r="BM36" i="41" s="1"/>
  <c r="AB30" i="27"/>
  <c r="AB29" i="27"/>
  <c r="BM32" i="41" s="1"/>
  <c r="AB33" i="27"/>
  <c r="BM38" i="41" s="1"/>
  <c r="AB35" i="27"/>
  <c r="BM40" i="41" s="1"/>
  <c r="BI38" i="27"/>
  <c r="FE5" i="41"/>
  <c r="FE6" i="41" s="1"/>
  <c r="S5" i="41"/>
  <c r="R5" i="41"/>
  <c r="R6" i="41" s="1"/>
  <c r="EO5" i="41"/>
  <c r="EO6" i="41" s="1"/>
  <c r="BD38" i="27"/>
  <c r="DC5" i="41"/>
  <c r="DB5" i="41"/>
  <c r="DB6" i="41" s="1"/>
  <c r="AY5" i="41"/>
  <c r="AX5" i="41"/>
  <c r="K26" i="41"/>
  <c r="J26" i="41"/>
  <c r="AP5" i="41"/>
  <c r="AP6" i="41" s="1"/>
  <c r="AQ5" i="41"/>
  <c r="FK5" i="41"/>
  <c r="FJ5" i="41"/>
  <c r="FJ6" i="41" s="1"/>
  <c r="C23" i="92"/>
  <c r="G22" i="92"/>
  <c r="CG5" i="41"/>
  <c r="CG6" i="41" s="1"/>
  <c r="AI38" i="27"/>
  <c r="DN5" i="41"/>
  <c r="DN6" i="41" s="1"/>
  <c r="DO5" i="41"/>
  <c r="Z5" i="41"/>
  <c r="Z6" i="41" s="1"/>
  <c r="AA5" i="41"/>
  <c r="BT38" i="27"/>
  <c r="N5" i="41"/>
  <c r="N6" i="41" s="1"/>
  <c r="O5" i="41"/>
  <c r="CX5" i="41"/>
  <c r="CX6" i="41" s="1"/>
  <c r="CY5" i="41"/>
  <c r="C37" i="69"/>
  <c r="E37" i="69" s="1"/>
  <c r="G37" i="69" s="1"/>
  <c r="G39" i="69" s="1"/>
  <c r="G40" i="69" s="1"/>
  <c r="AG11" i="27"/>
  <c r="AG8" i="27"/>
  <c r="AG13" i="27"/>
  <c r="AG9" i="27"/>
  <c r="AG10" i="27"/>
  <c r="AG12" i="27"/>
  <c r="AG15" i="27"/>
  <c r="AG14" i="27"/>
  <c r="AG16" i="27"/>
  <c r="AG17" i="27"/>
  <c r="AG19" i="27"/>
  <c r="AG18" i="27"/>
  <c r="AG23" i="27"/>
  <c r="AG21" i="27"/>
  <c r="AG20" i="27"/>
  <c r="AG22" i="27"/>
  <c r="AG25" i="27"/>
  <c r="AG26" i="27"/>
  <c r="AG24" i="27"/>
  <c r="AG27" i="27"/>
  <c r="AG32" i="27"/>
  <c r="AG29" i="27"/>
  <c r="AG28" i="27"/>
  <c r="AG30" i="27"/>
  <c r="AG31" i="27"/>
  <c r="AG34" i="27"/>
  <c r="AL5" i="41"/>
  <c r="AL6" i="41" s="1"/>
  <c r="AM5" i="41"/>
  <c r="BB38" i="27"/>
  <c r="EG5" i="41"/>
  <c r="EG6" i="41" s="1"/>
  <c r="DY5" i="41"/>
  <c r="DY6" i="41" s="1"/>
  <c r="AZ38" i="27"/>
  <c r="Z38" i="27"/>
  <c r="AG5" i="41"/>
  <c r="AG6" i="41" s="1"/>
  <c r="T38" i="27"/>
  <c r="BV38" i="27"/>
  <c r="GO5" i="41"/>
  <c r="GO6" i="41" s="1"/>
  <c r="DQ5" i="41"/>
  <c r="DQ6" i="41" s="1"/>
  <c r="AX38" i="27"/>
  <c r="FA5" i="41"/>
  <c r="FA6" i="41" s="1"/>
  <c r="BG38" i="27"/>
  <c r="DJ5" i="41"/>
  <c r="DJ6" i="41" s="1"/>
  <c r="DK5" i="41"/>
  <c r="C23" i="93"/>
  <c r="G22" i="93"/>
  <c r="BN38" i="27"/>
  <c r="FM5" i="41"/>
  <c r="FM6" i="41" s="1"/>
  <c r="K8" i="41"/>
  <c r="K15" i="41" s="1"/>
  <c r="J8" i="41"/>
  <c r="J15" i="41" s="1"/>
  <c r="K5" i="41"/>
  <c r="J5" i="41"/>
  <c r="J6" i="41" s="1"/>
  <c r="AD5" i="41"/>
  <c r="AD6" i="41" s="1"/>
  <c r="AE5" i="41"/>
  <c r="BE5" i="41"/>
  <c r="BE6" i="41" s="1"/>
  <c r="BH38" i="27"/>
  <c r="EW5" i="41"/>
  <c r="EW6" i="41" s="1"/>
  <c r="BF38" i="27"/>
  <c r="GK5" i="41"/>
  <c r="GK6" i="41" s="1"/>
  <c r="BU38" i="27"/>
  <c r="AU5" i="41"/>
  <c r="AT5" i="41"/>
  <c r="AT6" i="41" s="1"/>
  <c r="CC5" i="41"/>
  <c r="CC6" i="41" s="1"/>
  <c r="AH38" i="27"/>
  <c r="AO38" i="27"/>
  <c r="CS5" i="41"/>
  <c r="CS6" i="41" s="1"/>
  <c r="DE5" i="41"/>
  <c r="DE6" i="41" s="1"/>
  <c r="AU38" i="27"/>
  <c r="BI5" i="41"/>
  <c r="BI6" i="41" s="1"/>
  <c r="AA38" i="27"/>
  <c r="BM38" i="27"/>
  <c r="BK38" i="27"/>
  <c r="GD5" i="41"/>
  <c r="GD6" i="41" s="1"/>
  <c r="GE5" i="41"/>
  <c r="BC38" i="27"/>
  <c r="EK5" i="41"/>
  <c r="EK6" i="41" s="1"/>
  <c r="U5" i="41"/>
  <c r="U6" i="41" s="1"/>
  <c r="Q38" i="27"/>
  <c r="CO5" i="41"/>
  <c r="CO6" i="41" s="1"/>
  <c r="AR38" i="27"/>
  <c r="AA6" i="41" l="1"/>
  <c r="AA44" i="41"/>
  <c r="S6" i="41"/>
  <c r="S44" i="41"/>
  <c r="AE6" i="41"/>
  <c r="AE44" i="41"/>
  <c r="FK6" i="41"/>
  <c r="FK44" i="41"/>
  <c r="AM6" i="41"/>
  <c r="AM44" i="41"/>
  <c r="AQ6" i="41"/>
  <c r="AQ44" i="41"/>
  <c r="K6" i="41"/>
  <c r="K44" i="41"/>
  <c r="DO6" i="41"/>
  <c r="DO43" i="41" s="1"/>
  <c r="DO44" i="41"/>
  <c r="DK6" i="41"/>
  <c r="DK44" i="41"/>
  <c r="AU6" i="41"/>
  <c r="AU43" i="41" s="1"/>
  <c r="AU44" i="41"/>
  <c r="CY6" i="41"/>
  <c r="CY44" i="41"/>
  <c r="GE6" i="41"/>
  <c r="GE44" i="41"/>
  <c r="O6" i="41"/>
  <c r="O44" i="41"/>
  <c r="DC6" i="41"/>
  <c r="DC44" i="41"/>
  <c r="AY44" i="41"/>
  <c r="AP15" i="41"/>
  <c r="CU26" i="41"/>
  <c r="CU33" i="41" s="1"/>
  <c r="CU35" i="41"/>
  <c r="CU41" i="41" s="1"/>
  <c r="EQ26" i="41"/>
  <c r="EQ35" i="41"/>
  <c r="CW43" i="41"/>
  <c r="DI43" i="41"/>
  <c r="DA43" i="41"/>
  <c r="EK44" i="41"/>
  <c r="AO43" i="41"/>
  <c r="AS43" i="41"/>
  <c r="Q43" i="41"/>
  <c r="AG44" i="41"/>
  <c r="DM43" i="41"/>
  <c r="AC43" i="41"/>
  <c r="FI43" i="41"/>
  <c r="GC43" i="41"/>
  <c r="AK43" i="41"/>
  <c r="Y43" i="41"/>
  <c r="AL24" i="41"/>
  <c r="CQ33" i="41"/>
  <c r="AT44" i="41"/>
  <c r="AX24" i="41"/>
  <c r="AY24" i="41"/>
  <c r="BN32" i="41"/>
  <c r="BO32" i="41"/>
  <c r="FM44" i="41"/>
  <c r="EO44" i="41"/>
  <c r="BO28" i="41"/>
  <c r="BN28" i="41"/>
  <c r="BO36" i="41"/>
  <c r="BN36" i="41"/>
  <c r="CG44" i="41"/>
  <c r="BY44" i="41"/>
  <c r="DQ44" i="41"/>
  <c r="EC44" i="41"/>
  <c r="U44" i="41"/>
  <c r="FA44" i="41"/>
  <c r="EP28" i="41"/>
  <c r="EP33" i="41" s="1"/>
  <c r="EP41" i="41" s="1"/>
  <c r="EQ28" i="41"/>
  <c r="BO30" i="41"/>
  <c r="BN30" i="41"/>
  <c r="BN29" i="41"/>
  <c r="BO29" i="41"/>
  <c r="CP26" i="41"/>
  <c r="BE44" i="41"/>
  <c r="EW44" i="41"/>
  <c r="BA44" i="41"/>
  <c r="CS44" i="41"/>
  <c r="BO37" i="41"/>
  <c r="BN37" i="41"/>
  <c r="CK44" i="41"/>
  <c r="EG44" i="41"/>
  <c r="DE44" i="41"/>
  <c r="AL44" i="41"/>
  <c r="FQ44" i="41"/>
  <c r="DY44" i="41"/>
  <c r="BO31" i="41"/>
  <c r="BN31" i="41"/>
  <c r="ES44" i="41"/>
  <c r="BI44" i="41"/>
  <c r="BO40" i="41"/>
  <c r="BN40" i="41"/>
  <c r="BO27" i="41"/>
  <c r="BN27" i="41"/>
  <c r="GK44" i="41"/>
  <c r="CO44" i="41"/>
  <c r="GQ35" i="41"/>
  <c r="GO44" i="41"/>
  <c r="BO38" i="41"/>
  <c r="BN38" i="41"/>
  <c r="FE44" i="41"/>
  <c r="CC44" i="41"/>
  <c r="N44" i="41"/>
  <c r="R44" i="41"/>
  <c r="J44" i="41"/>
  <c r="AP44" i="41"/>
  <c r="DB44" i="41"/>
  <c r="CX44" i="41"/>
  <c r="DN44" i="41"/>
  <c r="AD44" i="41"/>
  <c r="Z44" i="41"/>
  <c r="GD44" i="41"/>
  <c r="DJ44" i="41"/>
  <c r="FJ44" i="41"/>
  <c r="AX44" i="41"/>
  <c r="AW15" i="41"/>
  <c r="AW43" i="41" s="1"/>
  <c r="AX33" i="41"/>
  <c r="AX41" i="41" s="1"/>
  <c r="CL35" i="41"/>
  <c r="FS35" i="41"/>
  <c r="EA35" i="41"/>
  <c r="FO17" i="41"/>
  <c r="FO24" i="41" s="1"/>
  <c r="FM24" i="41"/>
  <c r="FM33" i="41" s="1"/>
  <c r="FM41" i="41" s="1"/>
  <c r="FM43" i="41" s="1"/>
  <c r="EO41" i="41"/>
  <c r="BJ17" i="41"/>
  <c r="BJ24" i="41" s="1"/>
  <c r="BI24" i="41"/>
  <c r="BI33" i="41" s="1"/>
  <c r="BI41" i="41" s="1"/>
  <c r="BI43" i="41" s="1"/>
  <c r="BK35" i="41"/>
  <c r="AT41" i="41"/>
  <c r="GD33" i="41"/>
  <c r="GD41" i="41" s="1"/>
  <c r="GD43" i="41" s="1"/>
  <c r="EQ17" i="41"/>
  <c r="EQ24" i="41" s="1"/>
  <c r="EO24" i="41"/>
  <c r="EO33" i="41" s="1"/>
  <c r="EI17" i="41"/>
  <c r="EI24" i="41" s="1"/>
  <c r="EG24" i="41"/>
  <c r="GP35" i="41"/>
  <c r="FC26" i="41"/>
  <c r="FA33" i="41"/>
  <c r="FA41" i="41" s="1"/>
  <c r="EL26" i="41"/>
  <c r="EK33" i="41"/>
  <c r="EK41" i="41" s="1"/>
  <c r="GQ26" i="41"/>
  <c r="GO33" i="41"/>
  <c r="GO41" i="41" s="1"/>
  <c r="GL35" i="41"/>
  <c r="DB24" i="41"/>
  <c r="DC24" i="41"/>
  <c r="S33" i="41"/>
  <c r="S41" i="41" s="1"/>
  <c r="CP17" i="41"/>
  <c r="CP24" i="41" s="1"/>
  <c r="CO24" i="41"/>
  <c r="CO33" i="41" s="1"/>
  <c r="CO41" i="41" s="1"/>
  <c r="CO43" i="41" s="1"/>
  <c r="DR26" i="41"/>
  <c r="CM26" i="41"/>
  <c r="AU41" i="41"/>
  <c r="CU17" i="41"/>
  <c r="CU24" i="41" s="1"/>
  <c r="CS24" i="41"/>
  <c r="CS33" i="41" s="1"/>
  <c r="CS41" i="41" s="1"/>
  <c r="GE33" i="41"/>
  <c r="GE41" i="41" s="1"/>
  <c r="V35" i="41"/>
  <c r="BK26" i="41"/>
  <c r="BG17" i="41"/>
  <c r="BG24" i="41" s="1"/>
  <c r="BG33" i="41" s="1"/>
  <c r="BE24" i="41"/>
  <c r="ET17" i="41"/>
  <c r="ES24" i="41"/>
  <c r="AT33" i="41"/>
  <c r="AL33" i="41"/>
  <c r="AL41" i="41" s="1"/>
  <c r="FG17" i="41"/>
  <c r="FG24" i="41" s="1"/>
  <c r="FE24" i="41"/>
  <c r="FE33" i="41" s="1"/>
  <c r="FE41" i="41" s="1"/>
  <c r="FE43" i="41" s="1"/>
  <c r="AD33" i="41"/>
  <c r="AD41" i="41" s="1"/>
  <c r="AD43" i="41" s="1"/>
  <c r="BZ35" i="41"/>
  <c r="EM17" i="41"/>
  <c r="EM24" i="41" s="1"/>
  <c r="EK24" i="41"/>
  <c r="BC17" i="41"/>
  <c r="BC24" i="41" s="1"/>
  <c r="BA24" i="41"/>
  <c r="BA33" i="41" s="1"/>
  <c r="BA41" i="41" s="1"/>
  <c r="BA43" i="41" s="1"/>
  <c r="AI17" i="41"/>
  <c r="AI24" i="41" s="1"/>
  <c r="AG24" i="41"/>
  <c r="AG33" i="41" s="1"/>
  <c r="AG41" i="41" s="1"/>
  <c r="AG43" i="41" s="1"/>
  <c r="EL35" i="41"/>
  <c r="CD26" i="41"/>
  <c r="BC35" i="41"/>
  <c r="FS26" i="41"/>
  <c r="BF26" i="41"/>
  <c r="BE33" i="41"/>
  <c r="BE41" i="41" s="1"/>
  <c r="EU26" i="41"/>
  <c r="ES33" i="41"/>
  <c r="ES41" i="41" s="1"/>
  <c r="AM24" i="41"/>
  <c r="AM33" i="41" s="1"/>
  <c r="AM41" i="41" s="1"/>
  <c r="CL17" i="41"/>
  <c r="CL24" i="41" s="1"/>
  <c r="CK24" i="41"/>
  <c r="CK33" i="41" s="1"/>
  <c r="CK41" i="41" s="1"/>
  <c r="FJ33" i="41"/>
  <c r="FJ41" i="41" s="1"/>
  <c r="FJ43" i="41" s="1"/>
  <c r="DE24" i="41"/>
  <c r="FN17" i="41"/>
  <c r="FN24" i="41" s="1"/>
  <c r="DN41" i="41"/>
  <c r="DN43" i="41" s="1"/>
  <c r="FS17" i="41"/>
  <c r="FQ24" i="41"/>
  <c r="FQ33" i="41" s="1"/>
  <c r="FQ41" i="41" s="1"/>
  <c r="CY33" i="41"/>
  <c r="CY41" i="41" s="1"/>
  <c r="BZ17" i="41"/>
  <c r="BZ24" i="41" s="1"/>
  <c r="BY24" i="41"/>
  <c r="BY33" i="41" s="1"/>
  <c r="BY41" i="41" s="1"/>
  <c r="AY33" i="41"/>
  <c r="AY41" i="41" s="1"/>
  <c r="DK33" i="41"/>
  <c r="DK41" i="41" s="1"/>
  <c r="BB26" i="41"/>
  <c r="BZ26" i="41"/>
  <c r="CX33" i="41"/>
  <c r="CX41" i="41" s="1"/>
  <c r="CX43" i="41" s="1"/>
  <c r="DB33" i="41"/>
  <c r="DB41" i="41" s="1"/>
  <c r="AA33" i="41"/>
  <c r="AA41" i="41" s="1"/>
  <c r="EE26" i="41"/>
  <c r="EC33" i="41"/>
  <c r="EC41" i="41" s="1"/>
  <c r="GL17" i="41"/>
  <c r="GL24" i="41" s="1"/>
  <c r="GK24" i="41"/>
  <c r="GK33" i="41" s="1"/>
  <c r="GK41" i="41" s="1"/>
  <c r="GK43" i="41" s="1"/>
  <c r="V26" i="41"/>
  <c r="U33" i="41"/>
  <c r="U41" i="41" s="1"/>
  <c r="BF35" i="41"/>
  <c r="DJ33" i="41"/>
  <c r="DJ41" i="41" s="1"/>
  <c r="DJ43" i="41" s="1"/>
  <c r="CE35" i="41"/>
  <c r="EX26" i="41"/>
  <c r="DG17" i="41"/>
  <c r="EH35" i="41"/>
  <c r="EA26" i="41"/>
  <c r="DO41" i="41"/>
  <c r="FK33" i="41"/>
  <c r="FK41" i="41" s="1"/>
  <c r="FB35" i="41"/>
  <c r="DC33" i="41"/>
  <c r="DC41" i="41" s="1"/>
  <c r="DS35" i="41"/>
  <c r="EY35" i="41"/>
  <c r="DR17" i="41"/>
  <c r="DR24" i="41" s="1"/>
  <c r="DQ24" i="41"/>
  <c r="DQ33" i="41" s="1"/>
  <c r="DQ41" i="41" s="1"/>
  <c r="DQ43" i="41" s="1"/>
  <c r="Z33" i="41"/>
  <c r="Z41" i="41" s="1"/>
  <c r="Z43" i="41" s="1"/>
  <c r="GM26" i="41"/>
  <c r="R33" i="41"/>
  <c r="R41" i="41" s="1"/>
  <c r="R43" i="41" s="1"/>
  <c r="GP17" i="41"/>
  <c r="GP24" i="41" s="1"/>
  <c r="GO24" i="41"/>
  <c r="FF26" i="41"/>
  <c r="AU33" i="41"/>
  <c r="FN26" i="41"/>
  <c r="CI17" i="41"/>
  <c r="CI24" i="41" s="1"/>
  <c r="CG24" i="41"/>
  <c r="CG33" i="41" s="1"/>
  <c r="CG41" i="41" s="1"/>
  <c r="EH26" i="41"/>
  <c r="EG33" i="41"/>
  <c r="EG41" i="41" s="1"/>
  <c r="FN35" i="41"/>
  <c r="N33" i="41"/>
  <c r="N41" i="41" s="1"/>
  <c r="N43" i="41" s="1"/>
  <c r="CD17" i="41"/>
  <c r="CD24" i="41" s="1"/>
  <c r="CC24" i="41"/>
  <c r="CC33" i="41" s="1"/>
  <c r="CC41" i="41" s="1"/>
  <c r="CC43" i="41" s="1"/>
  <c r="DF35" i="41"/>
  <c r="AP33" i="41"/>
  <c r="AP41" i="41" s="1"/>
  <c r="CT8" i="41"/>
  <c r="AI35" i="41"/>
  <c r="EU35" i="41"/>
  <c r="AQ33" i="41"/>
  <c r="AQ41" i="41" s="1"/>
  <c r="EX17" i="41"/>
  <c r="EX24" i="41" s="1"/>
  <c r="EW24" i="41"/>
  <c r="EW33" i="41" s="1"/>
  <c r="EW41" i="41" s="1"/>
  <c r="FC17" i="41"/>
  <c r="FC24" i="41" s="1"/>
  <c r="FA24" i="41"/>
  <c r="DF26" i="41"/>
  <c r="DE33" i="41"/>
  <c r="DE41" i="41" s="1"/>
  <c r="AH26" i="41"/>
  <c r="DZ17" i="41"/>
  <c r="DZ24" i="41" s="1"/>
  <c r="DY24" i="41"/>
  <c r="DY33" i="41" s="1"/>
  <c r="DY41" i="41" s="1"/>
  <c r="O33" i="41"/>
  <c r="O41" i="41" s="1"/>
  <c r="ED35" i="41"/>
  <c r="W17" i="41"/>
  <c r="W24" i="41" s="1"/>
  <c r="U24" i="41"/>
  <c r="AE33" i="41"/>
  <c r="AE41" i="41" s="1"/>
  <c r="EU17" i="41"/>
  <c r="FR17" i="41"/>
  <c r="BO23" i="41"/>
  <c r="BN23" i="41"/>
  <c r="BO21" i="41"/>
  <c r="BN21" i="41"/>
  <c r="DG19" i="41"/>
  <c r="DF19" i="41"/>
  <c r="DF24" i="41" s="1"/>
  <c r="BN22" i="41"/>
  <c r="BO22" i="41"/>
  <c r="ET19" i="41"/>
  <c r="EU19" i="41"/>
  <c r="BN19" i="41"/>
  <c r="BO19" i="41"/>
  <c r="BO20" i="41"/>
  <c r="BN20" i="41"/>
  <c r="CA26" i="41"/>
  <c r="BN18" i="41"/>
  <c r="BO18" i="41"/>
  <c r="FS19" i="41"/>
  <c r="FR19" i="41"/>
  <c r="FB8" i="41"/>
  <c r="BF17" i="41"/>
  <c r="BF24" i="41" s="1"/>
  <c r="ET26" i="41"/>
  <c r="BM35" i="41"/>
  <c r="CT10" i="41"/>
  <c r="CU10" i="41"/>
  <c r="CU15" i="41" s="1"/>
  <c r="DS17" i="41"/>
  <c r="DS24" i="41" s="1"/>
  <c r="CS15" i="41"/>
  <c r="FC35" i="41"/>
  <c r="FB17" i="41"/>
  <c r="FB24" i="41" s="1"/>
  <c r="V8" i="41"/>
  <c r="FA15" i="41"/>
  <c r="FB10" i="41"/>
  <c r="FC10" i="41"/>
  <c r="FC15" i="41" s="1"/>
  <c r="EY17" i="41"/>
  <c r="EY24" i="41" s="1"/>
  <c r="BJ26" i="41"/>
  <c r="ET8" i="41"/>
  <c r="V17" i="41"/>
  <c r="V24" i="41" s="1"/>
  <c r="CY15" i="41"/>
  <c r="EU10" i="41"/>
  <c r="EU15" i="41" s="1"/>
  <c r="ET10" i="41"/>
  <c r="ES15" i="41"/>
  <c r="W35" i="41"/>
  <c r="W26" i="41"/>
  <c r="CL8" i="41"/>
  <c r="CM17" i="41"/>
  <c r="CM24" i="41" s="1"/>
  <c r="W10" i="41"/>
  <c r="W15" i="41" s="1"/>
  <c r="V10" i="41"/>
  <c r="U15" i="41"/>
  <c r="CL26" i="41"/>
  <c r="CL10" i="41"/>
  <c r="CM10" i="41"/>
  <c r="CM15" i="41" s="1"/>
  <c r="CK15" i="41"/>
  <c r="AT15" i="41"/>
  <c r="BZ8" i="41"/>
  <c r="EM35" i="41"/>
  <c r="CA10" i="41"/>
  <c r="CA15" i="41" s="1"/>
  <c r="BZ10" i="41"/>
  <c r="BY15" i="41"/>
  <c r="EE8" i="41"/>
  <c r="EL17" i="41"/>
  <c r="EL24" i="41" s="1"/>
  <c r="DC15" i="41"/>
  <c r="EH17" i="41"/>
  <c r="EH24" i="41" s="1"/>
  <c r="EE35" i="41"/>
  <c r="EC15" i="41"/>
  <c r="EE10" i="41"/>
  <c r="ED10" i="41"/>
  <c r="ED15" i="41" s="1"/>
  <c r="DS26" i="41"/>
  <c r="DR35" i="41"/>
  <c r="BC26" i="41"/>
  <c r="BO14" i="41"/>
  <c r="BN14" i="41"/>
  <c r="BO13" i="41"/>
  <c r="BN13" i="41"/>
  <c r="BN10" i="41"/>
  <c r="BO10" i="41"/>
  <c r="BO12" i="41"/>
  <c r="BN12" i="41"/>
  <c r="BO9" i="41"/>
  <c r="BN9" i="41"/>
  <c r="BN11" i="41"/>
  <c r="BO11" i="41"/>
  <c r="FG26" i="41"/>
  <c r="CH8" i="41"/>
  <c r="CH10" i="41"/>
  <c r="CI10" i="41"/>
  <c r="CI15" i="41" s="1"/>
  <c r="CG15" i="41"/>
  <c r="EQ8" i="41"/>
  <c r="EA8" i="41"/>
  <c r="CQ17" i="41"/>
  <c r="CQ24" i="41" s="1"/>
  <c r="EP10" i="41"/>
  <c r="EP15" i="41" s="1"/>
  <c r="EQ10" i="41"/>
  <c r="EO15" i="41"/>
  <c r="DZ35" i="41"/>
  <c r="AE15" i="41"/>
  <c r="S15" i="41"/>
  <c r="DY15" i="41"/>
  <c r="EA10" i="41"/>
  <c r="DZ10" i="41"/>
  <c r="DZ15" i="41" s="1"/>
  <c r="AH17" i="41"/>
  <c r="AH24" i="41" s="1"/>
  <c r="DG26" i="41"/>
  <c r="DF8" i="41"/>
  <c r="AM15" i="41"/>
  <c r="GQ8" i="41"/>
  <c r="GM35" i="41"/>
  <c r="GQ17" i="41"/>
  <c r="GQ24" i="41" s="1"/>
  <c r="GM17" i="41"/>
  <c r="GM24" i="41" s="1"/>
  <c r="GE15" i="41"/>
  <c r="DE15" i="41"/>
  <c r="FR26" i="41"/>
  <c r="DF10" i="41"/>
  <c r="DG10" i="41"/>
  <c r="DG15" i="41" s="1"/>
  <c r="CE8" i="41"/>
  <c r="CE15" i="41" s="1"/>
  <c r="FO35" i="41"/>
  <c r="GP26" i="41"/>
  <c r="FS8" i="41"/>
  <c r="GP10" i="41"/>
  <c r="GP15" i="41" s="1"/>
  <c r="GQ10" i="41"/>
  <c r="GO15" i="41"/>
  <c r="BB35" i="41"/>
  <c r="ED26" i="41"/>
  <c r="CD8" i="41"/>
  <c r="CD15" i="41" s="1"/>
  <c r="FO8" i="41"/>
  <c r="FO15" i="41" s="1"/>
  <c r="FR35" i="41"/>
  <c r="CH26" i="41"/>
  <c r="GL26" i="41"/>
  <c r="FR10" i="41"/>
  <c r="FR15" i="41" s="1"/>
  <c r="FS10" i="41"/>
  <c r="FQ15" i="41"/>
  <c r="GL8" i="41"/>
  <c r="GL15" i="41" s="1"/>
  <c r="GM8" i="41"/>
  <c r="GM15" i="41" s="1"/>
  <c r="ET35" i="41"/>
  <c r="BC8" i="41"/>
  <c r="BC15" i="41" s="1"/>
  <c r="EI35" i="41"/>
  <c r="EY26" i="41"/>
  <c r="BJ8" i="41"/>
  <c r="BJ15" i="41" s="1"/>
  <c r="FF8" i="41"/>
  <c r="FF15" i="41" s="1"/>
  <c r="BK8" i="41"/>
  <c r="BK15" i="41" s="1"/>
  <c r="EH8" i="41"/>
  <c r="EH15" i="41" s="1"/>
  <c r="EI8" i="41"/>
  <c r="EI15" i="41" s="1"/>
  <c r="EE17" i="41"/>
  <c r="EE24" i="41" s="1"/>
  <c r="BJ35" i="41"/>
  <c r="BB8" i="41"/>
  <c r="BB15" i="41" s="1"/>
  <c r="FG8" i="41"/>
  <c r="FG15" i="41" s="1"/>
  <c r="EX35" i="41"/>
  <c r="FN8" i="41"/>
  <c r="FN15" i="41" s="1"/>
  <c r="DG35" i="41"/>
  <c r="ED17" i="41"/>
  <c r="ED24" i="41" s="1"/>
  <c r="AH8" i="41"/>
  <c r="AH15" i="41" s="1"/>
  <c r="DZ26" i="41"/>
  <c r="AI8" i="41"/>
  <c r="AI15" i="41" s="1"/>
  <c r="CD35" i="41"/>
  <c r="AH35" i="41"/>
  <c r="FB26" i="41"/>
  <c r="CP8" i="41"/>
  <c r="CP15" i="41" s="1"/>
  <c r="BB17" i="41"/>
  <c r="BB24" i="41" s="1"/>
  <c r="EM26" i="41"/>
  <c r="BF8" i="41"/>
  <c r="BF15" i="41" s="1"/>
  <c r="CQ8" i="41"/>
  <c r="CQ15" i="41" s="1"/>
  <c r="EP17" i="41"/>
  <c r="EP24" i="41" s="1"/>
  <c r="FO26" i="41"/>
  <c r="EI26" i="41"/>
  <c r="BK17" i="41"/>
  <c r="BK24" i="41" s="1"/>
  <c r="DR8" i="41"/>
  <c r="DR15" i="41" s="1"/>
  <c r="CE17" i="41"/>
  <c r="CE24" i="41" s="1"/>
  <c r="BG8" i="41"/>
  <c r="BG15" i="41" s="1"/>
  <c r="DS8" i="41"/>
  <c r="DS15" i="41" s="1"/>
  <c r="CA35" i="41"/>
  <c r="CM35" i="41"/>
  <c r="EM8" i="41"/>
  <c r="EM15" i="41" s="1"/>
  <c r="EL8" i="41"/>
  <c r="EL15" i="41" s="1"/>
  <c r="EY8" i="41"/>
  <c r="EY15" i="41" s="1"/>
  <c r="EW15" i="41"/>
  <c r="BG35" i="41"/>
  <c r="CA17" i="41"/>
  <c r="CA24" i="41" s="1"/>
  <c r="FF17" i="41"/>
  <c r="FF24" i="41" s="1"/>
  <c r="AX6" i="41"/>
  <c r="AY6" i="41"/>
  <c r="AI26" i="41"/>
  <c r="BM17" i="41"/>
  <c r="CI35" i="41"/>
  <c r="CH35" i="41"/>
  <c r="EX8" i="41"/>
  <c r="EX15" i="41" s="1"/>
  <c r="CP35" i="41"/>
  <c r="CQ35" i="41"/>
  <c r="CE26" i="41"/>
  <c r="EA17" i="41"/>
  <c r="EA24" i="41" s="1"/>
  <c r="CT17" i="41"/>
  <c r="CT24" i="41" s="1"/>
  <c r="CT33" i="41" s="1"/>
  <c r="CT41" i="41" s="1"/>
  <c r="CH17" i="41"/>
  <c r="CH24" i="41" s="1"/>
  <c r="FG35" i="41"/>
  <c r="FF35" i="41"/>
  <c r="K33" i="41"/>
  <c r="K41" i="41" s="1"/>
  <c r="J33" i="41"/>
  <c r="J41" i="41" s="1"/>
  <c r="J43" i="41" s="1"/>
  <c r="FB5" i="41"/>
  <c r="FB6" i="41" s="1"/>
  <c r="FC5" i="41"/>
  <c r="BM8" i="41"/>
  <c r="BM15" i="41" s="1"/>
  <c r="BJ38" i="27"/>
  <c r="BB5" i="41"/>
  <c r="BB6" i="41" s="1"/>
  <c r="BC5" i="41"/>
  <c r="CP5" i="41"/>
  <c r="CP6" i="41" s="1"/>
  <c r="CQ5" i="41"/>
  <c r="BM5" i="41"/>
  <c r="BM6" i="41" s="1"/>
  <c r="AB38" i="27"/>
  <c r="BZ5" i="41"/>
  <c r="BZ6" i="41" s="1"/>
  <c r="CA5" i="41"/>
  <c r="BK5" i="41"/>
  <c r="BJ5" i="41"/>
  <c r="BJ6" i="41" s="1"/>
  <c r="GQ5" i="41"/>
  <c r="GP5" i="41"/>
  <c r="GP6" i="41" s="1"/>
  <c r="CI5" i="41"/>
  <c r="CH5" i="41"/>
  <c r="CH6" i="41" s="1"/>
  <c r="E23" i="93"/>
  <c r="B23" i="93"/>
  <c r="DG5" i="41"/>
  <c r="DF5" i="41"/>
  <c r="DF6" i="41" s="1"/>
  <c r="AG38" i="27"/>
  <c r="E23" i="92"/>
  <c r="B23" i="92"/>
  <c r="FF5" i="41"/>
  <c r="FF6" i="41" s="1"/>
  <c r="FG5" i="41"/>
  <c r="BM26" i="41"/>
  <c r="GL5" i="41"/>
  <c r="GL6" i="41" s="1"/>
  <c r="GM5" i="41"/>
  <c r="DR5" i="41"/>
  <c r="DR6" i="41" s="1"/>
  <c r="DS5" i="41"/>
  <c r="FR5" i="41"/>
  <c r="FR6" i="41" s="1"/>
  <c r="FS5" i="41"/>
  <c r="EX5" i="41"/>
  <c r="EX6" i="41" s="1"/>
  <c r="EY5" i="41"/>
  <c r="EE5" i="41"/>
  <c r="ED5" i="41"/>
  <c r="ED6" i="41" s="1"/>
  <c r="AI5" i="41"/>
  <c r="AH5" i="41"/>
  <c r="AH6" i="41" s="1"/>
  <c r="V5" i="41"/>
  <c r="V6" i="41" s="1"/>
  <c r="W5" i="41"/>
  <c r="CD5" i="41"/>
  <c r="CD6" i="41" s="1"/>
  <c r="CE5" i="41"/>
  <c r="FN5" i="41"/>
  <c r="FN6" i="41" s="1"/>
  <c r="FO5" i="41"/>
  <c r="DZ5" i="41"/>
  <c r="DZ6" i="41" s="1"/>
  <c r="EA5" i="41"/>
  <c r="CL5" i="41"/>
  <c r="CL6" i="41" s="1"/>
  <c r="CM5" i="41"/>
  <c r="BG5" i="41"/>
  <c r="BF5" i="41"/>
  <c r="BF6" i="41" s="1"/>
  <c r="EU5" i="41"/>
  <c r="ET5" i="41"/>
  <c r="ET6" i="41" s="1"/>
  <c r="EL5" i="41"/>
  <c r="EL6" i="41" s="1"/>
  <c r="EM5" i="41"/>
  <c r="EI5" i="41"/>
  <c r="EH5" i="41"/>
  <c r="EH6" i="41" s="1"/>
  <c r="EQ5" i="41"/>
  <c r="EP5" i="41"/>
  <c r="EP6" i="41" s="1"/>
  <c r="CU5" i="41"/>
  <c r="CT5" i="41"/>
  <c r="CT6" i="41" s="1"/>
  <c r="DS6" i="41" l="1"/>
  <c r="DS44" i="41"/>
  <c r="CA6" i="41"/>
  <c r="CA44" i="41"/>
  <c r="DK43" i="41"/>
  <c r="CM6" i="41"/>
  <c r="CM44" i="41"/>
  <c r="CQ6" i="41"/>
  <c r="CQ44" i="41"/>
  <c r="GM6" i="41"/>
  <c r="GM44" i="41"/>
  <c r="EA6" i="41"/>
  <c r="EA44" i="41"/>
  <c r="FG6" i="41"/>
  <c r="FG44" i="41"/>
  <c r="BG6" i="41"/>
  <c r="BG43" i="41" s="1"/>
  <c r="BG44" i="41"/>
  <c r="K43" i="41"/>
  <c r="CE6" i="41"/>
  <c r="CE44" i="41"/>
  <c r="AQ43" i="41"/>
  <c r="FC6" i="41"/>
  <c r="FC44" i="41"/>
  <c r="FO6" i="41"/>
  <c r="FO44" i="41"/>
  <c r="DG6" i="41"/>
  <c r="DG44" i="41"/>
  <c r="AM43" i="41"/>
  <c r="DC43" i="41"/>
  <c r="FK43" i="41"/>
  <c r="CU6" i="41"/>
  <c r="CU43" i="41" s="1"/>
  <c r="CU44" i="41"/>
  <c r="AH44" i="41"/>
  <c r="AI6" i="41"/>
  <c r="AI43" i="41" s="1"/>
  <c r="AI44" i="41"/>
  <c r="CI6" i="41"/>
  <c r="CI44" i="41"/>
  <c r="O43" i="41"/>
  <c r="AE43" i="41"/>
  <c r="EQ6" i="41"/>
  <c r="EQ44" i="41"/>
  <c r="EM6" i="41"/>
  <c r="EM44" i="41"/>
  <c r="BC6" i="41"/>
  <c r="BC44" i="41"/>
  <c r="EI6" i="41"/>
  <c r="EI44" i="41"/>
  <c r="EY6" i="41"/>
  <c r="EY44" i="41"/>
  <c r="GQ6" i="41"/>
  <c r="GQ44" i="41"/>
  <c r="GE43" i="41"/>
  <c r="S43" i="41"/>
  <c r="EE6" i="41"/>
  <c r="EE44" i="41"/>
  <c r="FS6" i="41"/>
  <c r="FS44" i="41"/>
  <c r="W6" i="41"/>
  <c r="W44" i="41"/>
  <c r="EU6" i="41"/>
  <c r="EU44" i="41"/>
  <c r="BK6" i="41"/>
  <c r="BK44" i="41"/>
  <c r="CY43" i="41"/>
  <c r="AA43" i="41"/>
  <c r="AP43" i="41"/>
  <c r="EG43" i="41"/>
  <c r="AL43" i="41"/>
  <c r="EC43" i="41"/>
  <c r="CS43" i="41"/>
  <c r="EK43" i="41"/>
  <c r="EO43" i="41"/>
  <c r="DY43" i="41"/>
  <c r="CG43" i="41"/>
  <c r="BY43" i="41"/>
  <c r="EW43" i="41"/>
  <c r="BE43" i="41"/>
  <c r="U43" i="41"/>
  <c r="FQ43" i="41"/>
  <c r="CK43" i="41"/>
  <c r="FA43" i="41"/>
  <c r="ES43" i="41"/>
  <c r="DE43" i="41"/>
  <c r="GO43" i="41"/>
  <c r="EQ33" i="41"/>
  <c r="EQ41" i="41" s="1"/>
  <c r="CP33" i="41"/>
  <c r="DB43" i="41"/>
  <c r="AT43" i="41"/>
  <c r="CT44" i="41"/>
  <c r="BM44" i="41"/>
  <c r="FB44" i="41"/>
  <c r="FN44" i="41"/>
  <c r="V44" i="41"/>
  <c r="BB44" i="41"/>
  <c r="EL44" i="41"/>
  <c r="GP44" i="41"/>
  <c r="EH44" i="41"/>
  <c r="CD44" i="41"/>
  <c r="ET44" i="41"/>
  <c r="CP44" i="41"/>
  <c r="EX44" i="41"/>
  <c r="EP44" i="41"/>
  <c r="BF44" i="41"/>
  <c r="DZ44" i="41"/>
  <c r="CQ41" i="41"/>
  <c r="CH44" i="41"/>
  <c r="DR44" i="41"/>
  <c r="GL44" i="41"/>
  <c r="CL44" i="41"/>
  <c r="BZ44" i="41"/>
  <c r="EP43" i="41"/>
  <c r="FR44" i="41"/>
  <c r="BJ44" i="41"/>
  <c r="DF44" i="41"/>
  <c r="FF44" i="41"/>
  <c r="ED44" i="41"/>
  <c r="AY15" i="41"/>
  <c r="AY43" i="41" s="1"/>
  <c r="AX15" i="41"/>
  <c r="AX43" i="41" s="1"/>
  <c r="CL33" i="41"/>
  <c r="CL41" i="41" s="1"/>
  <c r="FS24" i="41"/>
  <c r="FS33" i="41" s="1"/>
  <c r="FS41" i="41" s="1"/>
  <c r="FR24" i="41"/>
  <c r="FR33" i="41" s="1"/>
  <c r="FR41" i="41" s="1"/>
  <c r="FR43" i="41" s="1"/>
  <c r="CP41" i="41"/>
  <c r="EE33" i="41"/>
  <c r="EE41" i="41" s="1"/>
  <c r="GM33" i="41"/>
  <c r="GM41" i="41" s="1"/>
  <c r="BB33" i="41"/>
  <c r="BB41" i="41" s="1"/>
  <c r="BB43" i="41" s="1"/>
  <c r="EY33" i="41"/>
  <c r="EY41" i="41" s="1"/>
  <c r="DG24" i="41"/>
  <c r="DG33" i="41" s="1"/>
  <c r="DG41" i="41" s="1"/>
  <c r="DZ33" i="41"/>
  <c r="DZ41" i="41" s="1"/>
  <c r="DZ43" i="41" s="1"/>
  <c r="EH33" i="41"/>
  <c r="EH41" i="41" s="1"/>
  <c r="EH43" i="41" s="1"/>
  <c r="CE33" i="41"/>
  <c r="CE41" i="41" s="1"/>
  <c r="AH33" i="41"/>
  <c r="AH41" i="41" s="1"/>
  <c r="AH43" i="41" s="1"/>
  <c r="DR33" i="41"/>
  <c r="DR41" i="41" s="1"/>
  <c r="DR43" i="41" s="1"/>
  <c r="GQ33" i="41"/>
  <c r="GQ41" i="41" s="1"/>
  <c r="FN33" i="41"/>
  <c r="FN41" i="41" s="1"/>
  <c r="FN43" i="41" s="1"/>
  <c r="CH33" i="41"/>
  <c r="CH41" i="41" s="1"/>
  <c r="EU24" i="41"/>
  <c r="EU33" i="41" s="1"/>
  <c r="EU41" i="41" s="1"/>
  <c r="BC33" i="41"/>
  <c r="BC41" i="41" s="1"/>
  <c r="V33" i="41"/>
  <c r="V41" i="41" s="1"/>
  <c r="BN17" i="41"/>
  <c r="BN24" i="41" s="1"/>
  <c r="BM24" i="41"/>
  <c r="BM33" i="41" s="1"/>
  <c r="BM41" i="41" s="1"/>
  <c r="BM43" i="41" s="1"/>
  <c r="EI33" i="41"/>
  <c r="EI41" i="41" s="1"/>
  <c r="BJ41" i="41"/>
  <c r="FF33" i="41"/>
  <c r="FF41" i="41" s="1"/>
  <c r="FF43" i="41" s="1"/>
  <c r="FC33" i="41"/>
  <c r="FC41" i="41" s="1"/>
  <c r="CM41" i="41"/>
  <c r="GL33" i="41"/>
  <c r="GL41" i="41" s="1"/>
  <c r="GL43" i="41" s="1"/>
  <c r="FO33" i="41"/>
  <c r="FO41" i="41" s="1"/>
  <c r="DS33" i="41"/>
  <c r="DS41" i="41" s="1"/>
  <c r="DF33" i="41"/>
  <c r="DF41" i="41" s="1"/>
  <c r="CD33" i="41"/>
  <c r="CD41" i="41" s="1"/>
  <c r="CD43" i="41" s="1"/>
  <c r="ET24" i="41"/>
  <c r="EA33" i="41"/>
  <c r="EA41" i="41" s="1"/>
  <c r="CA33" i="41"/>
  <c r="CA41" i="41" s="1"/>
  <c r="AI33" i="41"/>
  <c r="AI41" i="41" s="1"/>
  <c r="EM33" i="41"/>
  <c r="EM41" i="41" s="1"/>
  <c r="W33" i="41"/>
  <c r="W41" i="41" s="1"/>
  <c r="CI33" i="41"/>
  <c r="CI41" i="41" s="1"/>
  <c r="BF33" i="41"/>
  <c r="BF41" i="41" s="1"/>
  <c r="BF43" i="41" s="1"/>
  <c r="EX33" i="41"/>
  <c r="EX41" i="41" s="1"/>
  <c r="EX43" i="41" s="1"/>
  <c r="BG41" i="41"/>
  <c r="ED33" i="41"/>
  <c r="ED41" i="41" s="1"/>
  <c r="ED43" i="41" s="1"/>
  <c r="FG33" i="41"/>
  <c r="FG41" i="41" s="1"/>
  <c r="CT15" i="41"/>
  <c r="CT43" i="41" s="1"/>
  <c r="BK33" i="41"/>
  <c r="BK41" i="41" s="1"/>
  <c r="BJ33" i="41"/>
  <c r="EL33" i="41"/>
  <c r="EL41" i="41" s="1"/>
  <c r="EL43" i="41" s="1"/>
  <c r="GP33" i="41"/>
  <c r="GP41" i="41" s="1"/>
  <c r="GP43" i="41" s="1"/>
  <c r="BZ33" i="41"/>
  <c r="BZ41" i="41" s="1"/>
  <c r="CM33" i="41"/>
  <c r="ET33" i="41"/>
  <c r="ET41" i="41" s="1"/>
  <c r="FB33" i="41"/>
  <c r="FB41" i="41" s="1"/>
  <c r="BO35" i="41"/>
  <c r="FB15" i="41"/>
  <c r="BN35" i="41"/>
  <c r="V15" i="41"/>
  <c r="ET15" i="41"/>
  <c r="CL15" i="41"/>
  <c r="BZ15" i="41"/>
  <c r="EE15" i="41"/>
  <c r="CH15" i="41"/>
  <c r="EA15" i="41"/>
  <c r="EQ15" i="41"/>
  <c r="DF15" i="41"/>
  <c r="GQ15" i="41"/>
  <c r="FS15" i="41"/>
  <c r="BO17" i="41"/>
  <c r="BO24" i="41" s="1"/>
  <c r="BN5" i="41"/>
  <c r="BN6" i="41" s="1"/>
  <c r="BO5" i="41"/>
  <c r="G23" i="93"/>
  <c r="C24" i="93"/>
  <c r="BO8" i="41"/>
  <c r="BO15" i="41" s="1"/>
  <c r="BN8" i="41"/>
  <c r="BN15" i="41" s="1"/>
  <c r="G23" i="92"/>
  <c r="C24" i="92"/>
  <c r="BN26" i="41"/>
  <c r="BO26" i="41"/>
  <c r="EQ43" i="41" l="1"/>
  <c r="CE43" i="41"/>
  <c r="FG43" i="41"/>
  <c r="W43" i="41"/>
  <c r="GM43" i="41"/>
  <c r="EY43" i="41"/>
  <c r="EI43" i="41"/>
  <c r="FS43" i="41"/>
  <c r="CI43" i="41"/>
  <c r="EE43" i="41"/>
  <c r="EA43" i="41"/>
  <c r="GQ43" i="41"/>
  <c r="CQ43" i="41"/>
  <c r="DG43" i="41"/>
  <c r="CM43" i="41"/>
  <c r="BC43" i="41"/>
  <c r="FO43" i="41"/>
  <c r="BK43" i="41"/>
  <c r="CA43" i="41"/>
  <c r="BO6" i="41"/>
  <c r="BO44" i="41"/>
  <c r="EM43" i="41"/>
  <c r="FC43" i="41"/>
  <c r="EU43" i="41"/>
  <c r="DS43" i="41"/>
  <c r="CP43" i="41"/>
  <c r="FB43" i="41"/>
  <c r="DF43" i="41"/>
  <c r="CL43" i="41"/>
  <c r="V43" i="41"/>
  <c r="BZ43" i="41"/>
  <c r="CH43" i="41"/>
  <c r="ET43" i="41"/>
  <c r="BJ43" i="41"/>
  <c r="BN44" i="41"/>
  <c r="BN33" i="41"/>
  <c r="BO33" i="41"/>
  <c r="BO41" i="41" s="1"/>
  <c r="BN41" i="41"/>
  <c r="B24" i="93"/>
  <c r="E24" i="93"/>
  <c r="E24" i="92"/>
  <c r="B24" i="92"/>
  <c r="BO43" i="41" l="1"/>
  <c r="BN43" i="41"/>
  <c r="C25" i="92"/>
  <c r="G24" i="92"/>
  <c r="C25" i="93"/>
  <c r="G24" i="93"/>
  <c r="E25" i="93" l="1"/>
  <c r="B25" i="93"/>
  <c r="E25" i="92"/>
  <c r="B25" i="92"/>
  <c r="G25" i="92" l="1"/>
  <c r="C26" i="92"/>
  <c r="C26" i="93"/>
  <c r="G25" i="93"/>
  <c r="E26" i="93" l="1"/>
  <c r="B26" i="93"/>
  <c r="B26" i="92"/>
  <c r="E26" i="92"/>
  <c r="C27" i="92" l="1"/>
  <c r="G26" i="92"/>
  <c r="G26" i="93"/>
  <c r="C27" i="93"/>
  <c r="E27" i="93" l="1"/>
  <c r="B27" i="93"/>
  <c r="B27" i="92"/>
  <c r="E27" i="92"/>
  <c r="C28" i="92" l="1"/>
  <c r="G27" i="92"/>
  <c r="C28" i="93"/>
  <c r="G27" i="93"/>
  <c r="E28" i="93" l="1"/>
  <c r="B28" i="93"/>
  <c r="E28" i="92"/>
  <c r="B28" i="92"/>
  <c r="G28" i="92" l="1"/>
  <c r="C29" i="92"/>
  <c r="G28" i="93"/>
  <c r="C29" i="93"/>
  <c r="B29" i="93" l="1"/>
  <c r="E29" i="93"/>
  <c r="E29" i="92"/>
  <c r="B29" i="92"/>
  <c r="C30" i="92" l="1"/>
  <c r="G29" i="92"/>
  <c r="C30" i="93"/>
  <c r="G29" i="93"/>
  <c r="E30" i="93" l="1"/>
  <c r="B30" i="93"/>
  <c r="E30" i="92"/>
  <c r="B30" i="92"/>
  <c r="G30" i="92" l="1"/>
  <c r="C31" i="92"/>
  <c r="C31" i="93"/>
  <c r="G30" i="93"/>
  <c r="E31" i="93" l="1"/>
  <c r="B31" i="93"/>
  <c r="E31" i="92"/>
  <c r="B31" i="92"/>
  <c r="G31" i="92" l="1"/>
  <c r="C32" i="92"/>
  <c r="G31" i="93"/>
  <c r="C32" i="93"/>
  <c r="E32" i="93" l="1"/>
  <c r="B32" i="93"/>
  <c r="B32" i="92"/>
  <c r="E32" i="92"/>
  <c r="C33" i="92" l="1"/>
  <c r="G32" i="92"/>
  <c r="G32" i="93"/>
  <c r="C33" i="93"/>
  <c r="E33" i="93" l="1"/>
  <c r="B33" i="93"/>
  <c r="E33" i="92"/>
  <c r="B33" i="92"/>
  <c r="G33" i="92" l="1"/>
  <c r="C34" i="92"/>
  <c r="C34" i="93"/>
  <c r="G33" i="93"/>
  <c r="E34" i="93" l="1"/>
  <c r="B34" i="93"/>
  <c r="E34" i="92"/>
  <c r="B34" i="92"/>
  <c r="G34" i="92" l="1"/>
  <c r="G34" i="93"/>
  <c r="G36" i="93" l="1"/>
  <c r="G37" i="93" s="1"/>
  <c r="G39" i="92"/>
  <c r="G40" i="92" s="1"/>
  <c r="BP9" i="27" l="1"/>
  <c r="BP8" i="27"/>
  <c r="BP10" i="27"/>
  <c r="FU9" i="41" s="1"/>
  <c r="BP11" i="27"/>
  <c r="BP12" i="27"/>
  <c r="FU11" i="41" s="1"/>
  <c r="BP13" i="27"/>
  <c r="FU12" i="41" s="1"/>
  <c r="BP14" i="27"/>
  <c r="FU13" i="41" s="1"/>
  <c r="BP16" i="27"/>
  <c r="BP15" i="27"/>
  <c r="FU14" i="41" s="1"/>
  <c r="BP18" i="27"/>
  <c r="FU19" i="41" s="1"/>
  <c r="BP17" i="27"/>
  <c r="FU18" i="41" s="1"/>
  <c r="BP20" i="27"/>
  <c r="FU21" i="41" s="1"/>
  <c r="BP19" i="27"/>
  <c r="FU20" i="41" s="1"/>
  <c r="BP21" i="27"/>
  <c r="FU22" i="41" s="1"/>
  <c r="BP22" i="27"/>
  <c r="FU23" i="41" s="1"/>
  <c r="BP23" i="27"/>
  <c r="BP28" i="27"/>
  <c r="FU31" i="41" s="1"/>
  <c r="BP24" i="27"/>
  <c r="FU27" i="41" s="1"/>
  <c r="BP26" i="27"/>
  <c r="FU29" i="41" s="1"/>
  <c r="BP25" i="27"/>
  <c r="BP27" i="27"/>
  <c r="FU30" i="41" s="1"/>
  <c r="BP29" i="27"/>
  <c r="FU32" i="41" s="1"/>
  <c r="BP32" i="27"/>
  <c r="FU37" i="41" s="1"/>
  <c r="BP31" i="27"/>
  <c r="FU36" i="41" s="1"/>
  <c r="BP30" i="27"/>
  <c r="BP33" i="27"/>
  <c r="FU38" i="41" s="1"/>
  <c r="BP34" i="27"/>
  <c r="FU39" i="41" s="1"/>
  <c r="BP35" i="27"/>
  <c r="FU40" i="41" s="1"/>
  <c r="AY9" i="27"/>
  <c r="AY8" i="27"/>
  <c r="AY11" i="27"/>
  <c r="DU10" i="41" s="1"/>
  <c r="AY10" i="27"/>
  <c r="DU9" i="41" s="1"/>
  <c r="AY12" i="27"/>
  <c r="DU11" i="41" s="1"/>
  <c r="AY13" i="27"/>
  <c r="DU12" i="41" s="1"/>
  <c r="AY16" i="27"/>
  <c r="AY18" i="27"/>
  <c r="AY14" i="27"/>
  <c r="DU13" i="41" s="1"/>
  <c r="AY15" i="27"/>
  <c r="DU14" i="41" s="1"/>
  <c r="AY17" i="27"/>
  <c r="DU18" i="41" s="1"/>
  <c r="AY19" i="27"/>
  <c r="DU20" i="41" s="1"/>
  <c r="AY21" i="27"/>
  <c r="DU22" i="41" s="1"/>
  <c r="AY22" i="27"/>
  <c r="DU23" i="41" s="1"/>
  <c r="AY20" i="27"/>
  <c r="DU21" i="41" s="1"/>
  <c r="AY23" i="27"/>
  <c r="AY24" i="27"/>
  <c r="DU27" i="41" s="1"/>
  <c r="AY25" i="27"/>
  <c r="DU28" i="41" s="1"/>
  <c r="AY28" i="27"/>
  <c r="DU31" i="41" s="1"/>
  <c r="AY26" i="27"/>
  <c r="DU29" i="41" s="1"/>
  <c r="AY27" i="27"/>
  <c r="DU30" i="41" s="1"/>
  <c r="AY30" i="27"/>
  <c r="AY29" i="27"/>
  <c r="DU32" i="41" s="1"/>
  <c r="AY32" i="27"/>
  <c r="DU37" i="41" s="1"/>
  <c r="AY31" i="27"/>
  <c r="AY34" i="27"/>
  <c r="DU39" i="41" s="1"/>
  <c r="AY33" i="27"/>
  <c r="DU38" i="41" s="1"/>
  <c r="AY35" i="27"/>
  <c r="DU40" i="41" s="1"/>
  <c r="DU36" i="41" l="1"/>
  <c r="DV36" i="41" s="1"/>
  <c r="M31" i="27"/>
  <c r="B31" i="27" s="1"/>
  <c r="M16" i="27"/>
  <c r="B16" i="27" s="1"/>
  <c r="DW40" i="41"/>
  <c r="DV40" i="41"/>
  <c r="E40" i="41"/>
  <c r="DW29" i="41"/>
  <c r="DV29" i="41"/>
  <c r="E29" i="41"/>
  <c r="FV36" i="41"/>
  <c r="FW36" i="41"/>
  <c r="DV28" i="41"/>
  <c r="DW28" i="41"/>
  <c r="FV32" i="41"/>
  <c r="FW32" i="41"/>
  <c r="DW27" i="41"/>
  <c r="DV27" i="41"/>
  <c r="E27" i="41"/>
  <c r="FW30" i="41"/>
  <c r="FV30" i="41"/>
  <c r="FV37" i="41"/>
  <c r="FW37" i="41"/>
  <c r="DV37" i="41"/>
  <c r="DW37" i="41"/>
  <c r="E37" i="41"/>
  <c r="FW40" i="41"/>
  <c r="FV40" i="41"/>
  <c r="FU26" i="41"/>
  <c r="FW26" i="41" s="1"/>
  <c r="FU28" i="41"/>
  <c r="E28" i="41" s="1"/>
  <c r="DV31" i="41"/>
  <c r="DW31" i="41"/>
  <c r="E31" i="41"/>
  <c r="DV39" i="41"/>
  <c r="DW39" i="41"/>
  <c r="E39" i="41"/>
  <c r="FV39" i="41"/>
  <c r="FW39" i="41"/>
  <c r="FV29" i="41"/>
  <c r="FW29" i="41"/>
  <c r="DV38" i="41"/>
  <c r="DW38" i="41"/>
  <c r="E38" i="41"/>
  <c r="DW32" i="41"/>
  <c r="DV32" i="41"/>
  <c r="E32" i="41"/>
  <c r="FV38" i="41"/>
  <c r="FW38" i="41"/>
  <c r="FV27" i="41"/>
  <c r="FW27" i="41"/>
  <c r="DW30" i="41"/>
  <c r="DV30" i="41"/>
  <c r="E30" i="41"/>
  <c r="FV31" i="41"/>
  <c r="FW31" i="41"/>
  <c r="FV22" i="41"/>
  <c r="FW22" i="41"/>
  <c r="FV19" i="41"/>
  <c r="FW19" i="41"/>
  <c r="FW23" i="41"/>
  <c r="FV23" i="41"/>
  <c r="FV18" i="41"/>
  <c r="FW18" i="41"/>
  <c r="DV23" i="41"/>
  <c r="DW23" i="41"/>
  <c r="E23" i="41"/>
  <c r="DW22" i="41"/>
  <c r="DV22" i="41"/>
  <c r="E22" i="41"/>
  <c r="FV21" i="41"/>
  <c r="FW21" i="41"/>
  <c r="DV20" i="41"/>
  <c r="DW20" i="41"/>
  <c r="E20" i="41"/>
  <c r="DU17" i="41"/>
  <c r="DU19" i="41"/>
  <c r="FV20" i="41"/>
  <c r="FW20" i="41"/>
  <c r="DV18" i="41"/>
  <c r="DW18" i="41"/>
  <c r="E18" i="41"/>
  <c r="DW21" i="41"/>
  <c r="DV21" i="41"/>
  <c r="E21" i="41"/>
  <c r="DV10" i="41"/>
  <c r="DW10" i="41"/>
  <c r="DV13" i="41"/>
  <c r="DW13" i="41"/>
  <c r="DW12" i="41"/>
  <c r="DV12" i="41"/>
  <c r="DW9" i="41"/>
  <c r="DV9" i="41"/>
  <c r="DV11" i="41"/>
  <c r="DW11" i="41"/>
  <c r="DV14" i="41"/>
  <c r="DW14" i="41"/>
  <c r="FU17" i="41"/>
  <c r="FU24" i="41" s="1"/>
  <c r="FW14" i="41"/>
  <c r="FV14" i="41"/>
  <c r="E14" i="41"/>
  <c r="FW13" i="41"/>
  <c r="FV13" i="41"/>
  <c r="E13" i="41"/>
  <c r="FV9" i="41"/>
  <c r="FW9" i="41"/>
  <c r="E9" i="41"/>
  <c r="FW12" i="41"/>
  <c r="FV12" i="41"/>
  <c r="E12" i="41"/>
  <c r="FW11" i="41"/>
  <c r="FV11" i="41"/>
  <c r="E11" i="41"/>
  <c r="FU35" i="41"/>
  <c r="FU8" i="41"/>
  <c r="FV8" i="41" s="1"/>
  <c r="FU10" i="41"/>
  <c r="M12" i="27"/>
  <c r="B12" i="27" s="1"/>
  <c r="DU35" i="41"/>
  <c r="M32" i="27"/>
  <c r="B32" i="27" s="1"/>
  <c r="M10" i="27"/>
  <c r="B10" i="27" s="1"/>
  <c r="M13" i="27"/>
  <c r="B13" i="27" s="1"/>
  <c r="M29" i="27"/>
  <c r="B29" i="27" s="1"/>
  <c r="DU8" i="41"/>
  <c r="DU15" i="41" s="1"/>
  <c r="M11" i="27"/>
  <c r="B11" i="27" s="1"/>
  <c r="M30" i="27"/>
  <c r="B30" i="27" s="1"/>
  <c r="AY38" i="27"/>
  <c r="DU5" i="41"/>
  <c r="DU6" i="41" s="1"/>
  <c r="M8" i="27"/>
  <c r="M26" i="27"/>
  <c r="B26" i="27" s="1"/>
  <c r="M28" i="27"/>
  <c r="B28" i="27" s="1"/>
  <c r="M33" i="27"/>
  <c r="B33" i="27" s="1"/>
  <c r="DU26" i="41"/>
  <c r="M25" i="27"/>
  <c r="B25" i="27" s="1"/>
  <c r="M14" i="27"/>
  <c r="B14" i="27" s="1"/>
  <c r="M24" i="27"/>
  <c r="B24" i="27" s="1"/>
  <c r="M23" i="27"/>
  <c r="B23" i="27" s="1"/>
  <c r="M35" i="27"/>
  <c r="B35" i="27" s="1"/>
  <c r="M34" i="27"/>
  <c r="B34" i="27" s="1"/>
  <c r="M20" i="27"/>
  <c r="B20" i="27" s="1"/>
  <c r="M22" i="27"/>
  <c r="B22" i="27" s="1"/>
  <c r="M21" i="27"/>
  <c r="B21" i="27" s="1"/>
  <c r="M19" i="27"/>
  <c r="B19" i="27" s="1"/>
  <c r="M18" i="27"/>
  <c r="B18" i="27" s="1"/>
  <c r="M9" i="27"/>
  <c r="B9" i="27" s="1"/>
  <c r="M17" i="27"/>
  <c r="B17" i="27" s="1"/>
  <c r="FU5" i="41"/>
  <c r="FU6" i="41" s="1"/>
  <c r="BP38" i="27"/>
  <c r="M27" i="27"/>
  <c r="B27" i="27" s="1"/>
  <c r="M15" i="27"/>
  <c r="B15" i="27" s="1"/>
  <c r="E36" i="41" l="1"/>
  <c r="F36" i="41" s="1"/>
  <c r="DW36" i="41"/>
  <c r="FV26" i="41"/>
  <c r="FV17" i="41"/>
  <c r="FV24" i="41" s="1"/>
  <c r="FW17" i="41"/>
  <c r="FW24" i="41" s="1"/>
  <c r="FU33" i="41"/>
  <c r="F27" i="41"/>
  <c r="G27" i="41"/>
  <c r="G32" i="41"/>
  <c r="F32" i="41"/>
  <c r="FV28" i="41"/>
  <c r="FW28" i="41"/>
  <c r="FW33" i="41" s="1"/>
  <c r="G29" i="41"/>
  <c r="F29" i="41"/>
  <c r="G30" i="41"/>
  <c r="F30" i="41"/>
  <c r="F39" i="41"/>
  <c r="G39" i="41"/>
  <c r="G38" i="41"/>
  <c r="F38" i="41"/>
  <c r="F28" i="41"/>
  <c r="G28" i="41"/>
  <c r="G40" i="41"/>
  <c r="F40" i="41"/>
  <c r="G37" i="41"/>
  <c r="F37" i="41"/>
  <c r="DU44" i="41"/>
  <c r="FU44" i="41"/>
  <c r="F31" i="41"/>
  <c r="G31" i="41"/>
  <c r="FV35" i="41"/>
  <c r="FU41" i="41"/>
  <c r="DV17" i="41"/>
  <c r="DU24" i="41"/>
  <c r="DU33" i="41" s="1"/>
  <c r="DU41" i="41" s="1"/>
  <c r="DU43" i="41" s="1"/>
  <c r="DW17" i="41"/>
  <c r="G20" i="41"/>
  <c r="F20" i="41"/>
  <c r="G23" i="41"/>
  <c r="F23" i="41"/>
  <c r="E17" i="41"/>
  <c r="G21" i="41"/>
  <c r="F21" i="41"/>
  <c r="F22" i="41"/>
  <c r="G22" i="41"/>
  <c r="F18" i="41"/>
  <c r="G18" i="41"/>
  <c r="DW19" i="41"/>
  <c r="DV19" i="41"/>
  <c r="E19" i="41"/>
  <c r="G11" i="41"/>
  <c r="F11" i="41"/>
  <c r="G9" i="41"/>
  <c r="F9" i="41"/>
  <c r="G13" i="41"/>
  <c r="F13" i="41"/>
  <c r="F14" i="41"/>
  <c r="G14" i="41"/>
  <c r="FU15" i="41"/>
  <c r="FW35" i="41"/>
  <c r="FW10" i="41"/>
  <c r="FV10" i="41"/>
  <c r="FV15" i="41" s="1"/>
  <c r="E10" i="41"/>
  <c r="FW8" i="41"/>
  <c r="F12" i="41"/>
  <c r="G12" i="41"/>
  <c r="DV26" i="41"/>
  <c r="DW26" i="41"/>
  <c r="E26" i="41"/>
  <c r="B8" i="27"/>
  <c r="M38" i="27"/>
  <c r="B38" i="27" s="1"/>
  <c r="DW5" i="41"/>
  <c r="DV5" i="41"/>
  <c r="DV6" i="41" s="1"/>
  <c r="E5" i="41"/>
  <c r="E6" i="41" s="1"/>
  <c r="DV35" i="41"/>
  <c r="DW35" i="41"/>
  <c r="E35" i="41"/>
  <c r="FW5" i="41"/>
  <c r="FV5" i="41"/>
  <c r="FV6" i="41" s="1"/>
  <c r="DW8" i="41"/>
  <c r="DW15" i="41" s="1"/>
  <c r="DV8" i="41"/>
  <c r="DV15" i="41" s="1"/>
  <c r="E8" i="41"/>
  <c r="G36" i="41" l="1"/>
  <c r="FW6" i="41"/>
  <c r="FW44" i="41"/>
  <c r="DW6" i="41"/>
  <c r="DW44" i="41"/>
  <c r="FW15" i="41"/>
  <c r="FU43" i="41"/>
  <c r="F17" i="41"/>
  <c r="FV33" i="41"/>
  <c r="DV24" i="41"/>
  <c r="DV44" i="41"/>
  <c r="FV44" i="41"/>
  <c r="E50" i="41"/>
  <c r="I50" i="41"/>
  <c r="E44" i="41"/>
  <c r="DW24" i="41"/>
  <c r="FW41" i="41"/>
  <c r="G17" i="41"/>
  <c r="FV41" i="41"/>
  <c r="G35" i="41"/>
  <c r="E24" i="41"/>
  <c r="F19" i="41"/>
  <c r="G19" i="41"/>
  <c r="G10" i="41"/>
  <c r="F10" i="41"/>
  <c r="DW33" i="41"/>
  <c r="DW41" i="41" s="1"/>
  <c r="DV33" i="41"/>
  <c r="DV41" i="41" s="1"/>
  <c r="G8" i="41"/>
  <c r="F8" i="41"/>
  <c r="F5" i="41"/>
  <c r="F6" i="41" s="1"/>
  <c r="G5" i="41"/>
  <c r="F26" i="41"/>
  <c r="G26" i="41"/>
  <c r="F35" i="41"/>
  <c r="DW43" i="41" l="1"/>
  <c r="FW43" i="41"/>
  <c r="G44" i="41"/>
  <c r="G6" i="41"/>
  <c r="F24" i="41"/>
  <c r="DV43" i="41"/>
  <c r="FV43" i="41"/>
  <c r="G24" i="41"/>
  <c r="F44" i="41"/>
  <c r="E33" i="41"/>
  <c r="F15" i="41"/>
  <c r="G15" i="41"/>
  <c r="E15" i="41"/>
  <c r="I51" i="41" s="1"/>
  <c r="I52" i="41" s="1"/>
  <c r="G33" i="41"/>
  <c r="G41" i="41" s="1"/>
  <c r="F33" i="41"/>
  <c r="F41" i="41" s="1"/>
  <c r="I53" i="41" l="1"/>
  <c r="G43" i="41"/>
  <c r="K52" i="41"/>
  <c r="J52" i="41"/>
  <c r="K51" i="41"/>
  <c r="J51" i="41"/>
  <c r="F43" i="41"/>
  <c r="E51" i="41"/>
  <c r="E52" i="41" s="1"/>
  <c r="E53" i="41" s="1"/>
  <c r="E41" i="41"/>
  <c r="J50" i="41"/>
  <c r="K50" i="41"/>
  <c r="G50" i="41"/>
  <c r="F50" i="41"/>
  <c r="E43" i="41" l="1"/>
  <c r="I54" i="41"/>
  <c r="J53" i="41"/>
  <c r="K53" i="41"/>
  <c r="E54" i="41"/>
  <c r="G53" i="41"/>
  <c r="F53" i="41"/>
  <c r="F51" i="41"/>
  <c r="F52" i="41"/>
  <c r="G52" i="41"/>
  <c r="G51" i="41"/>
  <c r="K54" i="41" l="1"/>
  <c r="J54" i="41"/>
  <c r="G54" i="41"/>
  <c r="F54" i="41"/>
</calcChain>
</file>

<file path=xl/comments1.xml><?xml version="1.0" encoding="utf-8"?>
<comments xmlns="http://schemas.openxmlformats.org/spreadsheetml/2006/main">
  <authors>
    <author>Wandaliza</author>
  </authors>
  <commentList>
    <comment ref="BQ7" authorId="0" shapeId="0">
      <text>
        <r>
          <rPr>
            <b/>
            <sz val="9"/>
            <rFont val="Tahoma"/>
            <family val="2"/>
          </rPr>
          <t>Wandaliza:</t>
        </r>
        <r>
          <rPr>
            <sz val="9"/>
            <rFont val="Tahoma"/>
            <family val="2"/>
          </rPr>
          <t xml:space="preserve">
1 ts 40ft Jumbo 4400m3</t>
        </r>
      </text>
    </comment>
    <comment ref="BW7" authorId="0" shapeId="0">
      <text>
        <r>
          <rPr>
            <b/>
            <sz val="9"/>
            <rFont val="Tahoma"/>
            <family val="2"/>
          </rPr>
          <t>Wandaliza:</t>
        </r>
        <r>
          <rPr>
            <sz val="9"/>
            <rFont val="Tahoma"/>
            <family val="2"/>
          </rPr>
          <t xml:space="preserve">
Pengambilan di MS Zebra
</t>
        </r>
      </text>
    </comment>
  </commentList>
</comments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<sst xmlns="http://schemas.openxmlformats.org/spreadsheetml/2006/main" count="2877" uniqueCount="434">
  <si>
    <t>SALES ORDER</t>
  </si>
  <si>
    <t>Week</t>
  </si>
  <si>
    <t>DATE</t>
  </si>
  <si>
    <t>TOTAL</t>
  </si>
  <si>
    <t>FOB SETU-AAE</t>
  </si>
  <si>
    <t>FOB SETU- SIDO</t>
  </si>
  <si>
    <t>FOB SETU - GIG</t>
  </si>
  <si>
    <t>FOB SETU - SALMAH</t>
  </si>
  <si>
    <t>FOB SETU - NNE</t>
  </si>
  <si>
    <t>FOB SETU - GAS</t>
  </si>
  <si>
    <t>FOB SETU -SBE</t>
  </si>
  <si>
    <t>FOB SETU -DAMASINDO</t>
  </si>
  <si>
    <t>FOB SETU-LARAS</t>
  </si>
  <si>
    <t>FOB SETU-KIRANA</t>
  </si>
  <si>
    <t>FOB KHT-APE</t>
  </si>
  <si>
    <t>FOB KHT - JPEN</t>
  </si>
  <si>
    <t>FOB KHT - Laras</t>
  </si>
  <si>
    <t>FOB KHT - ANAGATA</t>
  </si>
  <si>
    <t>Sub Total</t>
  </si>
  <si>
    <t>Total</t>
  </si>
  <si>
    <t>CLIN</t>
  </si>
  <si>
    <t>BI</t>
  </si>
  <si>
    <t>MKG</t>
  </si>
  <si>
    <t>STM</t>
  </si>
  <si>
    <t>OAJ</t>
  </si>
  <si>
    <t>NNI</t>
  </si>
  <si>
    <t>SHB</t>
  </si>
  <si>
    <t>GTL</t>
  </si>
  <si>
    <t>TWK</t>
  </si>
  <si>
    <t>BYC</t>
  </si>
  <si>
    <t>GF RANCA</t>
  </si>
  <si>
    <t>SMA</t>
  </si>
  <si>
    <t>UMI</t>
  </si>
  <si>
    <t>TOI</t>
  </si>
  <si>
    <t>HLI</t>
  </si>
  <si>
    <t>CERES</t>
  </si>
  <si>
    <t>DIC</t>
  </si>
  <si>
    <t>KSN</t>
  </si>
  <si>
    <t>ADP</t>
  </si>
  <si>
    <t>ALT (KSO MASAMI)</t>
  </si>
  <si>
    <t>IDP (KSO AAE)</t>
  </si>
  <si>
    <t>FJI (KSO SALMAH)</t>
  </si>
  <si>
    <t>PSD (KSO WIRA)</t>
  </si>
  <si>
    <t>WINGLOK (KSO EBM)</t>
  </si>
  <si>
    <t>CISF (KSO RRS)</t>
  </si>
  <si>
    <t>KGM (KSO RRS)</t>
  </si>
  <si>
    <t>PUJ - LUBRICANT</t>
  </si>
  <si>
    <t>TORA 1  (KSO EKA)</t>
  </si>
  <si>
    <t>TORA 2 HF (KSO EKA)</t>
  </si>
  <si>
    <t>TORA 3 IC (KSO EKA)</t>
  </si>
  <si>
    <t>CALBEE (KSO BMI)</t>
  </si>
  <si>
    <t>SWS (KSO ACE)</t>
  </si>
  <si>
    <t>IP</t>
  </si>
  <si>
    <t>BEM</t>
  </si>
  <si>
    <t>AMI</t>
  </si>
  <si>
    <t>KA</t>
  </si>
  <si>
    <t>KTN</t>
  </si>
  <si>
    <t>TOMIMOTO</t>
  </si>
  <si>
    <t>NIAGA GARAM</t>
  </si>
  <si>
    <t>PCI 84</t>
  </si>
  <si>
    <t>PCI MENGGER</t>
  </si>
  <si>
    <t>INDOFOOD</t>
  </si>
  <si>
    <t>HCI</t>
  </si>
  <si>
    <t>ASAHIMAS</t>
  </si>
  <si>
    <t>ABC KOGEN</t>
  </si>
  <si>
    <t>TONGJI ( KSO GAS)</t>
  </si>
  <si>
    <t>CITYMALL GARUT</t>
  </si>
  <si>
    <t>PERHUTANI (KSO PTGN)</t>
  </si>
  <si>
    <t>PA</t>
  </si>
  <si>
    <t>RPI</t>
  </si>
  <si>
    <t>RB</t>
  </si>
  <si>
    <t>GF ATOM</t>
  </si>
  <si>
    <t>GF KULIT</t>
  </si>
  <si>
    <t>HSK (KSO GAS)</t>
  </si>
  <si>
    <t>SDM</t>
  </si>
  <si>
    <t>CCS</t>
  </si>
  <si>
    <t>JARGAS</t>
  </si>
  <si>
    <t>SBI</t>
  </si>
  <si>
    <t>SP KSO JES</t>
  </si>
  <si>
    <t>SP GLOBAL</t>
  </si>
  <si>
    <t>5. Penyesuaian volume MS SETU, kuota Torabika IC di tambahkan ke Torabika Cikupa mulai April 2025</t>
  </si>
  <si>
    <t>6. Pengurangan volume MS SETU PT Ceres, customer off mulai 22 April 2025</t>
  </si>
  <si>
    <t>MS SETU</t>
  </si>
  <si>
    <t>MS KHT</t>
  </si>
  <si>
    <t>MS BLORA</t>
  </si>
  <si>
    <t>MS BITUNG</t>
  </si>
  <si>
    <t>MS ZEBRA</t>
  </si>
  <si>
    <t>MS TAMBAKLOROK</t>
  </si>
  <si>
    <t>Daily Sales</t>
  </si>
  <si>
    <t>DAY</t>
  </si>
  <si>
    <t>TARGET</t>
  </si>
  <si>
    <t>ACTUAL</t>
  </si>
  <si>
    <t>SELISIH</t>
  </si>
  <si>
    <t>PERSENTASE</t>
  </si>
  <si>
    <t>MONTHLY  SALES</t>
  </si>
  <si>
    <t>Target</t>
  </si>
  <si>
    <t>Actual</t>
  </si>
  <si>
    <t>Selisih</t>
  </si>
  <si>
    <t>Persentase</t>
  </si>
  <si>
    <t>FOB</t>
  </si>
  <si>
    <t>No</t>
  </si>
  <si>
    <t>Tanggal</t>
  </si>
  <si>
    <t xml:space="preserve"> SELISIH TOTAL Volume SM3</t>
  </si>
  <si>
    <t>TOTAL SETU</t>
  </si>
  <si>
    <t>TOTAL KHT</t>
  </si>
  <si>
    <t>TOTAL BLORA</t>
  </si>
  <si>
    <t>Rata-rata perhari</t>
  </si>
  <si>
    <t>Summary Sales</t>
  </si>
  <si>
    <t>TANGGAL</t>
  </si>
  <si>
    <t>% SALES/GAS</t>
  </si>
  <si>
    <t>PENGAMBILAN GAS SM3</t>
  </si>
  <si>
    <t>Total GAS</t>
  </si>
  <si>
    <t>SETU</t>
  </si>
  <si>
    <t>KHT</t>
  </si>
  <si>
    <t>BLORA</t>
  </si>
  <si>
    <t>MS TAMBAK LOROK</t>
  </si>
  <si>
    <t>MS MRJ</t>
  </si>
  <si>
    <t>TOTAL SALES</t>
  </si>
  <si>
    <t>UJL (KSO CIPTA)</t>
  </si>
  <si>
    <t>TOYOBO (KSO INEKO)</t>
  </si>
  <si>
    <t>Pemakaian Gas</t>
  </si>
  <si>
    <t>Aliya Digital</t>
  </si>
  <si>
    <t>SUMMARY</t>
  </si>
  <si>
    <t>Maks. Flow</t>
  </si>
  <si>
    <t>Start</t>
  </si>
  <si>
    <t>Finish</t>
  </si>
  <si>
    <t>Lama Pemakaian</t>
  </si>
  <si>
    <t>EVC</t>
  </si>
  <si>
    <t>Volume SM3</t>
  </si>
  <si>
    <t>Flow perjam</t>
  </si>
  <si>
    <t>Keterangan</t>
  </si>
  <si>
    <t>Jam</t>
  </si>
  <si>
    <t>ALIYA DIGITAL PRINTING</t>
  </si>
  <si>
    <t>Off</t>
  </si>
  <si>
    <t>KSN MAJALENGKA</t>
  </si>
  <si>
    <t>PT. HLI</t>
  </si>
  <si>
    <t>PT. DIC</t>
  </si>
  <si>
    <t>PT BELFOOD INDONESIA</t>
  </si>
  <si>
    <t>PT CIPTA LESTARI IDEA NUSA (BATIK)</t>
  </si>
  <si>
    <t>TAWAKAL CATTERING</t>
  </si>
  <si>
    <t>PT. SHB</t>
  </si>
  <si>
    <t>PT STM</t>
  </si>
  <si>
    <t>PT. ATEJA</t>
  </si>
  <si>
    <t>PT FUJI SEAT INDONESIA</t>
  </si>
  <si>
    <t>PT. KTN</t>
  </si>
  <si>
    <t>PT. ULTRAJAYA MILK INDUSTRIES</t>
  </si>
  <si>
    <t>OFF</t>
  </si>
  <si>
    <t>PT. PCI MENGGER</t>
  </si>
  <si>
    <t>PT. PCI 84</t>
  </si>
  <si>
    <t>PT. SARI MURNI (MOMOGI)</t>
  </si>
  <si>
    <t>PT.ALUMINIUM</t>
  </si>
  <si>
    <t>Bulan December 2023</t>
  </si>
  <si>
    <t>PT. TOI (TEXTILE ONE Indonesia)</t>
  </si>
  <si>
    <t>KALBEE WINGS FOOS</t>
  </si>
  <si>
    <t>Tidak bisa kirim gas, kuota dibatasi</t>
  </si>
  <si>
    <t>PT CEDEA</t>
  </si>
  <si>
    <t>NO TS</t>
  </si>
  <si>
    <t>NO.DO RCE</t>
  </si>
  <si>
    <t>Tanggal DO</t>
  </si>
  <si>
    <t>MS</t>
  </si>
  <si>
    <t>Pemakaian</t>
  </si>
  <si>
    <t>KETERANGAN</t>
  </si>
  <si>
    <t>Pressure</t>
  </si>
  <si>
    <t>PT INDO PACIFIC TEXTILE</t>
  </si>
  <si>
    <t>PT. HCI (HONG CHUAN Indonesia)</t>
  </si>
  <si>
    <t>PT, PERTAMINALUBRICANT</t>
  </si>
  <si>
    <t>PT KARISMA</t>
  </si>
  <si>
    <t>PT KBRU</t>
  </si>
  <si>
    <t>ANUGERAH BOGA PRIMA</t>
  </si>
  <si>
    <t>FAKTOR KONVERSI</t>
  </si>
  <si>
    <t>PT BYC INDONESIA</t>
  </si>
  <si>
    <t>PT NEWTREND</t>
  </si>
  <si>
    <t>TURBIN METER</t>
  </si>
  <si>
    <t>koefisien</t>
  </si>
  <si>
    <t>Volume SM3 (volume konversi)</t>
  </si>
  <si>
    <t>PT MKG</t>
  </si>
  <si>
    <t>PT GALVANIS TRI LESTARI</t>
  </si>
  <si>
    <t>PT OPTIMA ADHI JAYA</t>
  </si>
  <si>
    <t>PT. PERKASA ALOY</t>
  </si>
  <si>
    <t>CIBADAK INDAH SARI FARM</t>
  </si>
  <si>
    <t>EBM</t>
  </si>
  <si>
    <t>NIAGAGARAM</t>
  </si>
  <si>
    <t>PT. KSN-M</t>
  </si>
  <si>
    <t>PT. TOMIMOTO</t>
  </si>
  <si>
    <t>PT. Tongtji</t>
  </si>
  <si>
    <t>Kalbio Global Medika</t>
  </si>
  <si>
    <t>NO DO</t>
  </si>
  <si>
    <t>NO.TS</t>
  </si>
  <si>
    <t>PRESS</t>
  </si>
  <si>
    <t>TEMP</t>
  </si>
  <si>
    <t>AWAL</t>
  </si>
  <si>
    <t>AKHIR</t>
  </si>
  <si>
    <t>RCE-2025-11891</t>
  </si>
  <si>
    <t>TS-6</t>
  </si>
  <si>
    <t>RCE-2025-11926</t>
  </si>
  <si>
    <t>TS-2</t>
  </si>
  <si>
    <t>RCE-2025-11953</t>
  </si>
  <si>
    <t>TS-7</t>
  </si>
  <si>
    <t>RCE-2025-11965</t>
  </si>
  <si>
    <t>TS-9</t>
  </si>
  <si>
    <t>RCE-2025-11981</t>
  </si>
  <si>
    <t>TS-5</t>
  </si>
  <si>
    <t>RCE-2025-12011</t>
  </si>
  <si>
    <t>TS-8</t>
  </si>
  <si>
    <t>RCE-2025-12022</t>
  </si>
  <si>
    <t>RCE-2025-12045</t>
  </si>
  <si>
    <t>TS-12</t>
  </si>
  <si>
    <t>RCE-2025-12068A</t>
  </si>
  <si>
    <t>TS-14</t>
  </si>
  <si>
    <t>RCE-2025-12080</t>
  </si>
  <si>
    <t>RCE-2025-12108</t>
  </si>
  <si>
    <t>RCE-2025-12129</t>
  </si>
  <si>
    <t>RCE-2025-12148</t>
  </si>
  <si>
    <t>RCE-2025-12174</t>
  </si>
  <si>
    <t>TS-4</t>
  </si>
  <si>
    <t>RCE-2025-12194</t>
  </si>
  <si>
    <t>RCE-2025-12215</t>
  </si>
  <si>
    <t>RCE-2025-12244</t>
  </si>
  <si>
    <t>RCE-2025-12264</t>
  </si>
  <si>
    <t>RCE-2025-12286</t>
  </si>
  <si>
    <t>CITYMALL</t>
  </si>
  <si>
    <r>
      <rPr>
        <b/>
        <sz val="12"/>
        <color rgb="FF0070C0"/>
        <rFont val="Calibri"/>
        <family val="2"/>
      </rPr>
      <t>Konversi Nm</t>
    </r>
    <r>
      <rPr>
        <b/>
        <vertAlign val="superscript"/>
        <sz val="12"/>
        <color rgb="FF0070C0"/>
        <rFont val="Calibri"/>
        <family val="2"/>
      </rPr>
      <t>3</t>
    </r>
    <r>
      <rPr>
        <b/>
        <sz val="12"/>
        <color rgb="FF0070C0"/>
        <rFont val="Calibri"/>
        <family val="2"/>
      </rPr>
      <t xml:space="preserve"> 
ke Sm</t>
    </r>
    <r>
      <rPr>
        <b/>
        <vertAlign val="superscript"/>
        <sz val="12"/>
        <color rgb="FF0070C0"/>
        <rFont val="Calibri"/>
        <family val="2"/>
      </rPr>
      <t>3</t>
    </r>
  </si>
  <si>
    <t>PESONA SQUARE DEPOK</t>
  </si>
  <si>
    <t>PT. SIDO MUNCUL</t>
  </si>
  <si>
    <t>.</t>
  </si>
  <si>
    <t>PT. BRTK</t>
  </si>
  <si>
    <t>PT. Sango Ceramic Indonesia</t>
  </si>
  <si>
    <t>PT. JARGAS</t>
  </si>
  <si>
    <t>PT. SBI</t>
  </si>
  <si>
    <t>HSK</t>
  </si>
  <si>
    <t>PT. CCS</t>
  </si>
  <si>
    <t>PT. RAJA BESI</t>
  </si>
  <si>
    <t>PT. APAC</t>
  </si>
  <si>
    <t>NO.DO</t>
  </si>
  <si>
    <t>Awal</t>
  </si>
  <si>
    <t>Ahhir (v disp filling)</t>
  </si>
  <si>
    <t>Volume</t>
  </si>
  <si>
    <t>PT IAMI</t>
  </si>
  <si>
    <t>PT INDONEPTUNE</t>
  </si>
  <si>
    <t>press</t>
  </si>
  <si>
    <t>temp</t>
  </si>
  <si>
    <t>PT CIPTA - Unitama Jaya Lestari</t>
  </si>
  <si>
    <t>Press</t>
  </si>
  <si>
    <t>Temp</t>
  </si>
  <si>
    <t>Pemakaian GTM</t>
  </si>
  <si>
    <t>PT. ALTINEX</t>
  </si>
  <si>
    <t>Total pemakaian</t>
  </si>
  <si>
    <t>NO</t>
  </si>
  <si>
    <t xml:space="preserve">TGL </t>
  </si>
  <si>
    <t>No. TS</t>
  </si>
  <si>
    <t>Flow per jam</t>
  </si>
  <si>
    <t>start</t>
  </si>
  <si>
    <t>Stop</t>
  </si>
  <si>
    <t>PT. GFI ATOM (JES)</t>
  </si>
  <si>
    <t>No DO</t>
  </si>
  <si>
    <t>VOLUME DISPENSER</t>
  </si>
  <si>
    <t>selisih volume (dispenser VS EVC)</t>
  </si>
  <si>
    <t>persentase</t>
  </si>
  <si>
    <t>PT. SURYA PAMENANG (GLOBAL)</t>
  </si>
  <si>
    <t>No. DO</t>
  </si>
  <si>
    <t>PT. SURYA PAMENANG (JES)</t>
  </si>
  <si>
    <t>PT. GARUDA FOOD ATOM</t>
  </si>
  <si>
    <t>PT. GARUDA FOOD KULIT</t>
  </si>
  <si>
    <t>PT. GARUDA FOOD ATOM (JES)</t>
  </si>
  <si>
    <t>PT. GFI RANCAEKEK</t>
  </si>
  <si>
    <t>EVC GFIR 1</t>
  </si>
  <si>
    <t>PT BUMI DUTA PERSADA</t>
  </si>
  <si>
    <t>AMP BDP</t>
  </si>
  <si>
    <t>PERHUTANI</t>
  </si>
  <si>
    <t>PT. GFI RANCAEKEK 2</t>
  </si>
  <si>
    <t>PT TORABIKA HF</t>
  </si>
  <si>
    <t>Asal MS</t>
  </si>
  <si>
    <t>PT TORABIKA IC</t>
  </si>
  <si>
    <t>PT TORABIKA CIKUPA</t>
  </si>
  <si>
    <t>PT SWS</t>
  </si>
  <si>
    <t>ASAL MS</t>
  </si>
  <si>
    <t>PT TOYOBO</t>
  </si>
  <si>
    <t>PT. SIDOGAS</t>
  </si>
  <si>
    <t>PT, MADUSARI</t>
  </si>
  <si>
    <t>PAI</t>
  </si>
  <si>
    <t xml:space="preserve">KEBUTUHAN GAS </t>
  </si>
  <si>
    <t>KUOTA GAS</t>
  </si>
  <si>
    <t>KEBUTUHAN GAS</t>
  </si>
  <si>
    <t>JABAR</t>
  </si>
  <si>
    <t>JATENG</t>
  </si>
  <si>
    <t>JATIM</t>
  </si>
  <si>
    <t>SELISIH GAS</t>
  </si>
  <si>
    <t>TS-044</t>
  </si>
  <si>
    <t>TS-1</t>
  </si>
  <si>
    <t>TS-030</t>
  </si>
  <si>
    <t>TS-0050</t>
  </si>
  <si>
    <t>TS-0043</t>
  </si>
  <si>
    <t>RCE-2025-28550</t>
  </si>
  <si>
    <t>RCE-2025-200730</t>
  </si>
  <si>
    <t>TS-020</t>
  </si>
  <si>
    <t>RCE-2025-14742</t>
  </si>
  <si>
    <t>RCE-2025-28559</t>
  </si>
  <si>
    <t>WEEKLY SALES</t>
  </si>
  <si>
    <t>MS JES</t>
  </si>
  <si>
    <t>MS WUNUT</t>
  </si>
  <si>
    <t>ACTUAL SERAPAN GAS</t>
  </si>
  <si>
    <t>OFF LIBUR</t>
  </si>
  <si>
    <t>EVC BARU</t>
  </si>
  <si>
    <t>TS-07</t>
  </si>
  <si>
    <t>RCE-2025-14759</t>
  </si>
  <si>
    <t>TS-08</t>
  </si>
  <si>
    <t>RCE-2025-14770</t>
  </si>
  <si>
    <t>TS-02</t>
  </si>
  <si>
    <t>RCE-2025-200757</t>
  </si>
  <si>
    <t>RCE-2025-14807</t>
  </si>
  <si>
    <t>TS-016</t>
  </si>
  <si>
    <t>RCE-2025-28561</t>
  </si>
  <si>
    <t>RCE-2025-28563</t>
  </si>
  <si>
    <t>RCE-2025-28569</t>
  </si>
  <si>
    <t>RCE-2025-28571</t>
  </si>
  <si>
    <t>RCE-2025-14826</t>
  </si>
  <si>
    <t>RCE-2025-14844</t>
  </si>
  <si>
    <t>RCE-2025-14862</t>
  </si>
  <si>
    <t>RCE-2025-28575</t>
  </si>
  <si>
    <t xml:space="preserve">OFF </t>
  </si>
  <si>
    <t>RCE-2025-14873</t>
  </si>
  <si>
    <t>RCE-2025-14893</t>
  </si>
  <si>
    <t>TS-09</t>
  </si>
  <si>
    <t>TS-3</t>
  </si>
  <si>
    <t>RCE-2025-28579</t>
  </si>
  <si>
    <t>RCE-2025-28583</t>
  </si>
  <si>
    <t>RCE-2025-28585</t>
  </si>
  <si>
    <t>RCE-2025-14919</t>
  </si>
  <si>
    <t>TS-026</t>
  </si>
  <si>
    <t>SALES FEBRUARI 2026</t>
  </si>
  <si>
    <t>RCE-2025-200824</t>
  </si>
  <si>
    <t>TS-046</t>
  </si>
  <si>
    <t>RCE-2025-28589</t>
  </si>
  <si>
    <t>RCE-2025-28591</t>
  </si>
  <si>
    <t>RCE-2025-200832</t>
  </si>
  <si>
    <t>TS-029</t>
  </si>
  <si>
    <t>TS-022</t>
  </si>
  <si>
    <t>RCE-2025-14984</t>
  </si>
  <si>
    <t>RCE-2025-28593</t>
  </si>
  <si>
    <t>RCE-2025-28594</t>
  </si>
  <si>
    <t>RCE-2025-28597</t>
  </si>
  <si>
    <t>TS-048</t>
  </si>
  <si>
    <t>TS-0042</t>
  </si>
  <si>
    <t>TS-0057</t>
  </si>
  <si>
    <t>RCE-2025-28596</t>
  </si>
  <si>
    <t>RCE-2025-28599</t>
  </si>
  <si>
    <t>RCE-2025-28605</t>
  </si>
  <si>
    <t>RCE-2025-28602</t>
  </si>
  <si>
    <t>RCE-2026-200843</t>
  </si>
  <si>
    <t>RCE-2025-15023</t>
  </si>
  <si>
    <t>RCE-2025-15044</t>
  </si>
  <si>
    <t>TS-025</t>
  </si>
  <si>
    <t>RCE-2025-28608</t>
  </si>
  <si>
    <t>RCE-2025-28610</t>
  </si>
  <si>
    <t>RCE-2025-200868</t>
  </si>
  <si>
    <t>RCE-2025-200875</t>
  </si>
  <si>
    <t>TS-03</t>
  </si>
  <si>
    <t>RCE-2025-28614</t>
  </si>
  <si>
    <t>Listrik PLN mati</t>
  </si>
  <si>
    <t>RCE-2025-28617</t>
  </si>
  <si>
    <t>RCE-2025-28619</t>
  </si>
  <si>
    <t>RCE-2025-28611</t>
  </si>
  <si>
    <t>RCE-2025-28620</t>
  </si>
  <si>
    <t>OFF  LIBUR</t>
  </si>
  <si>
    <t>RCE-2025-200882A</t>
  </si>
  <si>
    <t>RCE-2025-15096</t>
  </si>
  <si>
    <t>RCE-2025-28628</t>
  </si>
  <si>
    <t>RCE-2025-28624</t>
  </si>
  <si>
    <t>RCE-2025-28625</t>
  </si>
  <si>
    <t>RCE-2025-15101</t>
  </si>
  <si>
    <t>TS-11</t>
  </si>
  <si>
    <t>RCE-2025-28630</t>
  </si>
  <si>
    <t>RCE-2025-28633</t>
  </si>
  <si>
    <t>RCE-2025-200902</t>
  </si>
  <si>
    <t>RCE-2025-200909</t>
  </si>
  <si>
    <t>TS-023</t>
  </si>
  <si>
    <t>RCE-2025-28637</t>
  </si>
  <si>
    <t>RCE-2025-28638</t>
  </si>
  <si>
    <t>RCE-2025-15153</t>
  </si>
  <si>
    <t>RCE-2025-15169</t>
  </si>
  <si>
    <t>RCE-2025-28636</t>
  </si>
  <si>
    <t>RCE-2025-28640</t>
  </si>
  <si>
    <t>RCE-2025-28645</t>
  </si>
  <si>
    <t>RCE-2025-28644</t>
  </si>
  <si>
    <t>RCE-2026-200930</t>
  </si>
  <si>
    <t>TS-051</t>
  </si>
  <si>
    <t>RCE-2025-28648</t>
  </si>
  <si>
    <t>RCE-2025-28653</t>
  </si>
  <si>
    <t>RCE-2025-28650</t>
  </si>
  <si>
    <t>RCE-2025-28651</t>
  </si>
  <si>
    <t>TS-019</t>
  </si>
  <si>
    <t>RCE-2025-15200</t>
  </si>
  <si>
    <t>RCE-2026-28658</t>
  </si>
  <si>
    <t>RCE-2026-28660</t>
  </si>
  <si>
    <t>RCE-2025-200943</t>
  </si>
  <si>
    <t>RCE-2026-28665</t>
  </si>
  <si>
    <t>RCE-2025-15240</t>
  </si>
  <si>
    <t>TS-013</t>
  </si>
  <si>
    <t>RCE-2026-28661</t>
  </si>
  <si>
    <t>RCE-2026-28666</t>
  </si>
  <si>
    <t>RCE-2025-200965</t>
  </si>
  <si>
    <t>RCE-2025-15278</t>
  </si>
  <si>
    <t>TS-04</t>
  </si>
  <si>
    <t>RCE-2025-28670</t>
  </si>
  <si>
    <t>RCE-2025-28673</t>
  </si>
  <si>
    <t>RCE-2025-28679</t>
  </si>
  <si>
    <t>RCE-2025-28668</t>
  </si>
  <si>
    <t>RCE-2025-28675</t>
  </si>
  <si>
    <t>RCE-2025-28677</t>
  </si>
  <si>
    <t>RCE-2025-28681</t>
  </si>
  <si>
    <t>RCE-2025-200980</t>
  </si>
  <si>
    <t>RCE-2025-28685</t>
  </si>
  <si>
    <t>RCE-2025-28687</t>
  </si>
  <si>
    <t>RCE-2025-28684</t>
  </si>
  <si>
    <t>RCE-2025-28688</t>
  </si>
  <si>
    <t>RCE-2025-15326</t>
  </si>
  <si>
    <t>TS-021</t>
  </si>
  <si>
    <t>RCE-2025-28693</t>
  </si>
  <si>
    <t>RCE-2025-28691</t>
  </si>
  <si>
    <t>Sisa pressure Pcim</t>
  </si>
  <si>
    <t>RCE-2025-200988A</t>
  </si>
  <si>
    <t>RCE-2025-201003</t>
  </si>
  <si>
    <t>RCE-2025-15355</t>
  </si>
  <si>
    <t>PCIM</t>
  </si>
  <si>
    <t>RCE-2025-28699</t>
  </si>
  <si>
    <t>RCE-2025-28700</t>
  </si>
  <si>
    <t>RCE-2025-28695</t>
  </si>
  <si>
    <t>RCE-2025-28698</t>
  </si>
  <si>
    <t>RCE-2025-28706</t>
  </si>
  <si>
    <t>RCE-2025-28703</t>
  </si>
  <si>
    <t>RCE-2025-28704</t>
  </si>
  <si>
    <t>EVC 1</t>
  </si>
  <si>
    <t>Total Volume SM3</t>
  </si>
  <si>
    <t>EVC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</si>
</sst>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7">
    <numFmt numFmtId="41" formatCode="_-* #,##0_-;\-* #,##0_-;_-* &quot;-&quot;_-;_-@_-"/>
    <numFmt numFmtId="44" formatCode="_-&quot;Rp&quot;* #,##0.00_-;\-&quot;Rp&quot;* #,##0.00_-;_-&quot;Rp&quot;* &quot;-&quot;??_-;_-@_-"/>
    <numFmt numFmtId="43" formatCode="_-* #,##0.00_-;\-* #,##0.00_-;_-* &quot;-&quot;??_-;_-@_-"/>
    <numFmt numFmtId="164" formatCode="_(* #,##0.00_);_(* \(#,##0.00\);_(* &quot;-&quot;??_);_(@_)"/>
    <numFmt numFmtId="165" formatCode="000000"/>
    <numFmt numFmtId="166" formatCode="_(* #,##0_);_(* \(#,##0\);_(* &quot;-&quot;_);_(@_)"/>
    <numFmt numFmtId="167" formatCode="_ * #,##0_ ;_ * \-#,##0_ ;_ * &quot;-&quot;_ ;_ @_ "/>
    <numFmt numFmtId="168" formatCode="&quot;$&quot;#,##0.00_);\(&quot;$&quot;#,##0.00\)"/>
    <numFmt numFmtId="169" formatCode="_(* #,##0_);_(* \(#,##0\);_(* \-_);_(@_)"/>
    <numFmt numFmtId="170" formatCode="_-* #,##0\ _k_r_._-;\-* #,##0\ _k_r_._-;_-* &quot;-&quot;\ _k_r_._-;_-@_-"/>
    <numFmt numFmtId="171" formatCode="_(* #,##0_);_(* \(#,##0\);_(* \-??_);_(@_)"/>
    <numFmt numFmtId="172" formatCode="[$-409]dddd\,\ mmmm\ dd\,\ yyyy"/>
    <numFmt numFmtId="173" formatCode="_(* #,##0.00_);_(* \(#,##0.00\);_(* \-??_);_(@_)"/>
    <numFmt numFmtId="174" formatCode="&quot;$&quot;#,##0_);\(&quot;$&quot;#,##0\)"/>
    <numFmt numFmtId="175" formatCode="#,##0.0"/>
    <numFmt numFmtId="176" formatCode="_ * #,##0.00_ ;_ * \-#,##0.00_ ;_ * &quot;-&quot;??_ ;_ @_ "/>
    <numFmt numFmtId="177" formatCode="_(&quot;Rp&quot;* #,##0_);_(&quot;Rp&quot;* \(#,##0\);_(&quot;Rp&quot;* &quot;-&quot;_);_(@_)"/>
    <numFmt numFmtId="178" formatCode="_(* #,##0_);_(* \(#,##0\);_(* &quot;-&quot;??_);_(@_)"/>
    <numFmt numFmtId="179" formatCode="&quot;$&quot;#,##0.00_);&quot;($&quot;#,##0.00\)"/>
    <numFmt numFmtId="180" formatCode="[$-409]d\-mmm\-yy;@"/>
    <numFmt numFmtId="181" formatCode="&quot;$&quot;#,##0_);[Red]\(&quot;$&quot;#,##0\)"/>
    <numFmt numFmtId="182" formatCode="_-* #,##0\ _F_-;\-* #,##0\ _F_-;_-* &quot;-&quot;\ _F_-;_-@_-"/>
    <numFmt numFmtId="183" formatCode="d&quot;. &quot;mmm&quot;. &quot;yyyy"/>
    <numFmt numFmtId="184" formatCode="&quot;$&quot;#,##0.00;[Red]\-&quot;$&quot;#,##0.00"/>
    <numFmt numFmtId="185" formatCode="[$-409]h:mm:ss\ AM/PM"/>
    <numFmt numFmtId="186" formatCode="&quot;Yes&quot;;&quot;Yes&quot;;&quot;No&quot;"/>
    <numFmt numFmtId="187" formatCode="_(* #.##0.00_);_(* \(#.##0.00\);_(* &quot;-&quot;??_);_(@_)"/>
    <numFmt numFmtId="188" formatCode="_(* #,##0.0000_);_(* \(#,##0.0000\);_(* \-??_);_(@_)"/>
    <numFmt numFmtId="189" formatCode="_(&quot;$&quot;* #,##0.00_);_(&quot;$&quot;* \(#,##0.00\);_(&quot;$&quot;* &quot;-&quot;??_);_(@_)"/>
    <numFmt numFmtId="190" formatCode="_(&quot;Rp&quot;* #,##0.00_);_(&quot;Rp&quot;* \(#,##0.00\);_(&quot;Rp&quot;* &quot;-&quot;??_);_(@_)"/>
    <numFmt numFmtId="191" formatCode="&quot;$&quot;#,##0\ ;\(&quot;$&quot;#,##0\)"/>
    <numFmt numFmtId="192" formatCode="_-* #,##0.00\ _F_-;\-* #,##0.00\ _F_-;_-* &quot;-&quot;??\ _F_-;_-@_-"/>
    <numFmt numFmtId="193" formatCode="_-* #,##0\ &quot;F&quot;_-;\-* #,##0\ &quot;F&quot;_-;_-* &quot;-&quot;\ &quot;F&quot;_-;_-@_-"/>
    <numFmt numFmtId="194" formatCode="_-* #,##0.00\ &quot;F&quot;_-;\-* #,##0.00\ &quot;F&quot;_-;_-* &quot;-&quot;??\ &quot;F&quot;_-;_-@_-"/>
    <numFmt numFmtId="195" formatCode="0.00_)"/>
    <numFmt numFmtId="196" formatCode="&quot;$&quot;#,##0.00_);[Red]\(&quot;$&quot;#,##0.00\)"/>
    <numFmt numFmtId="197" formatCode="[h]:mm"/>
    <numFmt numFmtId="198" formatCode="#,##0.000"/>
    <numFmt numFmtId="199" formatCode="[$-409]d\-mmm;@"/>
    <numFmt numFmtId="200" formatCode="0.000"/>
    <numFmt numFmtId="201" formatCode="h:mm;@"/>
    <numFmt numFmtId="202" formatCode="#,##0.000_ ;\-#,##0.000\ "/>
    <numFmt numFmtId="203" formatCode="[$-409]mmm\-yy;@"/>
    <numFmt numFmtId="204" formatCode="d\-mmm\-yy;@"/>
    <numFmt numFmtId="205" formatCode="[$-409]mmmm\-yy;@"/>
    <numFmt numFmtId="206" formatCode="[$-409]d\-mmm\-yyyy;@"/>
    <numFmt numFmtId="207" formatCode="0.0%"/>
  </numFmts>
  <fonts count="125">
    <font>
      <sz val="11"/>
      <color theme="1"/>
      <name val="Calibri"/>
      <charset val="1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sto MT"/>
      <family val="1"/>
    </font>
    <font>
      <u/>
      <sz val="11"/>
      <color rgb="FF800080"/>
      <name val="Calibri"/>
      <family val="2"/>
      <scheme val="minor"/>
    </font>
    <font>
      <b/>
      <sz val="12"/>
      <color rgb="FF0070C0"/>
      <name val="Calibri"/>
      <family val="2"/>
    </font>
    <font>
      <sz val="9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6" tint="0.79992065187536243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rgb="FF333333"/>
      <name val="Arial"/>
      <family val="2"/>
    </font>
    <font>
      <sz val="11"/>
      <color theme="0"/>
      <name val="Calibri"/>
      <family val="2"/>
      <scheme val="minor"/>
    </font>
    <font>
      <b/>
      <sz val="12"/>
      <color rgb="FF0070C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rgb="FF0070C0"/>
      <name val="Calibri"/>
      <family val="2"/>
      <scheme val="minor"/>
    </font>
    <font>
      <b/>
      <sz val="12"/>
      <name val="Arial"/>
      <family val="2"/>
    </font>
    <font>
      <b/>
      <sz val="18"/>
      <color theme="1"/>
      <name val="Calibri"/>
      <family val="2"/>
      <scheme val="minor"/>
    </font>
    <font>
      <b/>
      <sz val="14"/>
      <name val="Arial"/>
      <family val="2"/>
    </font>
    <font>
      <b/>
      <sz val="11"/>
      <name val="Calibri"/>
      <family val="2"/>
      <scheme val="minor"/>
    </font>
    <font>
      <b/>
      <sz val="16"/>
      <name val="Arial"/>
      <family val="2"/>
    </font>
    <font>
      <sz val="12"/>
      <name val="Arial"/>
      <family val="2"/>
    </font>
    <font>
      <b/>
      <sz val="12"/>
      <color rgb="FFFF0000"/>
      <name val="Arial"/>
      <family val="2"/>
    </font>
    <font>
      <sz val="12"/>
      <color rgb="FFFF0000"/>
      <name val="Arial"/>
      <family val="2"/>
    </font>
    <font>
      <sz val="12"/>
      <color rgb="FF0070C0"/>
      <name val="Arial"/>
      <family val="2"/>
    </font>
    <font>
      <b/>
      <sz val="12"/>
      <color rgb="FF0070C0"/>
      <name val="Arial"/>
      <family val="2"/>
    </font>
    <font>
      <b/>
      <sz val="16"/>
      <color rgb="FF0070C0"/>
      <name val="Arial"/>
      <family val="2"/>
    </font>
    <font>
      <b/>
      <sz val="14"/>
      <color rgb="FF0070C0"/>
      <name val="Arial"/>
      <family val="2"/>
    </font>
    <font>
      <sz val="8"/>
      <color theme="0"/>
      <name val="Arial"/>
      <family val="2"/>
    </font>
    <font>
      <sz val="10"/>
      <name val="Arial"/>
      <family val="2"/>
    </font>
    <font>
      <sz val="12"/>
      <name val="¹ÙÅÁÃ¼"/>
      <charset val="129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b/>
      <sz val="10"/>
      <name val="Tms Rmn"/>
      <charset val="134"/>
    </font>
    <font>
      <sz val="12"/>
      <color theme="1"/>
      <name val="Times New Roman"/>
      <family val="1"/>
    </font>
    <font>
      <sz val="10"/>
      <name val="Arial Unicode MS"/>
      <family val="2"/>
    </font>
    <font>
      <sz val="6"/>
      <color indexed="24"/>
      <name val="Times New Roman"/>
      <family val="1"/>
    </font>
    <font>
      <b/>
      <sz val="11"/>
      <color indexed="62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8"/>
      <name val="Arial"/>
      <family val="2"/>
    </font>
    <font>
      <b/>
      <sz val="12"/>
      <name val="Helv"/>
      <charset val="134"/>
    </font>
    <font>
      <b/>
      <sz val="10"/>
      <name val="Arial"/>
      <family val="2"/>
    </font>
    <font>
      <b/>
      <sz val="15"/>
      <color indexed="56"/>
      <name val="Calibri"/>
      <family val="2"/>
    </font>
    <font>
      <b/>
      <sz val="15"/>
      <color indexed="62"/>
      <name val="Calibri"/>
      <family val="2"/>
    </font>
    <font>
      <b/>
      <sz val="13"/>
      <color indexed="56"/>
      <name val="Calibri"/>
      <family val="2"/>
    </font>
    <font>
      <b/>
      <sz val="13"/>
      <color indexed="62"/>
      <name val="Calibri"/>
      <family val="2"/>
    </font>
    <font>
      <b/>
      <sz val="11"/>
      <color indexed="56"/>
      <name val="Calibri"/>
      <family val="2"/>
    </font>
    <font>
      <u/>
      <sz val="7.7"/>
      <color indexed="30"/>
      <name val="Calibri"/>
      <family val="2"/>
    </font>
    <font>
      <u/>
      <sz val="10"/>
      <color indexed="12"/>
      <name val="Arial"/>
      <family val="2"/>
    </font>
    <font>
      <u/>
      <sz val="11"/>
      <color indexed="3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8"/>
      <name val="Times New Roman"/>
      <family val="1"/>
    </font>
    <font>
      <sz val="11"/>
      <color indexed="60"/>
      <name val="Calibri"/>
      <family val="2"/>
    </font>
    <font>
      <b/>
      <i/>
      <sz val="16"/>
      <name val="Helv"/>
      <charset val="134"/>
    </font>
    <font>
      <sz val="11"/>
      <color rgb="FF333333"/>
      <name val="Calibri"/>
      <family val="2"/>
    </font>
    <font>
      <b/>
      <sz val="11"/>
      <color indexed="63"/>
      <name val="Calibri"/>
      <family val="2"/>
    </font>
    <font>
      <sz val="12"/>
      <color indexed="8"/>
      <name val="Times New Roman"/>
      <family val="1"/>
    </font>
    <font>
      <sz val="10"/>
      <name val="MS Sans Serif"/>
      <charset val="134"/>
    </font>
    <font>
      <b/>
      <sz val="11"/>
      <color indexed="8"/>
      <name val="Tahoma"/>
      <family val="2"/>
    </font>
    <font>
      <b/>
      <sz val="16"/>
      <color indexed="16"/>
      <name val="Arial"/>
      <family val="2"/>
    </font>
    <font>
      <sz val="8"/>
      <color indexed="8"/>
      <name val="Tahoma"/>
      <family val="2"/>
    </font>
    <font>
      <sz val="1"/>
      <color indexed="8"/>
      <name val="Arial"/>
      <family val="2"/>
    </font>
    <font>
      <sz val="8"/>
      <color indexed="10"/>
      <name val="Arial"/>
      <family val="2"/>
    </font>
    <font>
      <b/>
      <sz val="10"/>
      <color indexed="8"/>
      <name val="Tahoma"/>
      <family val="2"/>
    </font>
    <font>
      <sz val="8"/>
      <color indexed="8"/>
      <name val="Arial"/>
      <family val="2"/>
    </font>
    <font>
      <b/>
      <sz val="9"/>
      <color indexed="18"/>
      <name val="Arial"/>
      <family val="2"/>
    </font>
    <font>
      <sz val="10"/>
      <color indexed="8"/>
      <name val="Arial"/>
      <family val="2"/>
    </font>
    <font>
      <b/>
      <sz val="8"/>
      <color indexed="8"/>
      <name val="Arial"/>
      <family val="2"/>
    </font>
    <font>
      <b/>
      <sz val="18"/>
      <color indexed="56"/>
      <name val="Cambria"/>
      <family val="1"/>
    </font>
    <font>
      <b/>
      <sz val="18"/>
      <color indexed="62"/>
      <name val="Cambria"/>
      <family val="1"/>
    </font>
    <font>
      <b/>
      <sz val="11"/>
      <color indexed="8"/>
      <name val="Calibri"/>
      <family val="2"/>
    </font>
    <font>
      <sz val="10"/>
      <name val="Helv"/>
      <charset val="134"/>
    </font>
    <font>
      <sz val="11"/>
      <color indexed="10"/>
      <name val="Calibri"/>
      <family val="2"/>
    </font>
    <font>
      <sz val="12"/>
      <name val="Helv"/>
      <charset val="134"/>
    </font>
    <font>
      <b/>
      <vertAlign val="superscript"/>
      <sz val="12"/>
      <color rgb="FF0070C0"/>
      <name val="Calibri"/>
      <family val="2"/>
    </font>
    <font>
      <b/>
      <sz val="9"/>
      <name val="Tahoma"/>
      <family val="2"/>
    </font>
    <font>
      <sz val="9"/>
      <name val="Tahoma"/>
      <family val="2"/>
    </font>
    <font>
      <b/>
      <sz val="16"/>
      <color theme="1"/>
      <name val="Calibri"/>
      <family val="2"/>
      <scheme val="minor"/>
    </font>
    <font>
      <sz val="14"/>
      <name val="Arial"/>
      <family val="2"/>
      <charset val="1"/>
    </font>
    <font>
      <sz val="14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</fonts>
  <fills count="7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2065187536243"/>
        <bgColor indexed="64"/>
      </patternFill>
    </fill>
    <fill>
      <patternFill patternType="solid">
        <fgColor theme="7" tint="0.79992065187536243"/>
        <bgColor indexed="64"/>
      </patternFill>
    </fill>
    <fill>
      <patternFill patternType="solid">
        <fgColor theme="9" tint="0.7999206518753624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79989013336588644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34"/>
      </patternFill>
    </fill>
    <fill>
      <patternFill patternType="solid">
        <fgColor rgb="FF92D050"/>
        <bgColor indexed="9"/>
      </patternFill>
    </fill>
    <fill>
      <patternFill patternType="solid">
        <fgColor indexed="9"/>
        <bgColor indexed="64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29"/>
      </patternFill>
    </fill>
    <fill>
      <patternFill patternType="solid">
        <fgColor indexed="47"/>
        <bgColor indexed="22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27"/>
      </patternFill>
    </fill>
    <fill>
      <patternFill patternType="solid">
        <fgColor indexed="26"/>
        <bgColor indexed="9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2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41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31"/>
      </patternFill>
    </fill>
    <fill>
      <patternFill patternType="solid">
        <fgColor indexed="55"/>
        <bgColor indexed="22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45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49"/>
      </patternFill>
    </fill>
    <fill>
      <patternFill patternType="solid">
        <fgColor indexed="43"/>
        <bgColor indexed="26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13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21"/>
      </patternFill>
    </fill>
    <fill>
      <patternFill patternType="solid">
        <fgColor indexed="30"/>
        <bgColor indexed="62"/>
      </patternFill>
    </fill>
    <fill>
      <patternFill patternType="solid">
        <fgColor indexed="49"/>
        <bgColor indexed="40"/>
      </patternFill>
    </fill>
    <fill>
      <patternFill patternType="solid">
        <fgColor indexed="30"/>
        <bgColor indexed="64"/>
      </patternFill>
    </fill>
    <fill>
      <patternFill patternType="solid">
        <fgColor indexed="11"/>
        <bgColor indexed="17"/>
      </patternFill>
    </fill>
    <fill>
      <patternFill patternType="solid">
        <fgColor indexed="20"/>
        <bgColor indexed="36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51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56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0"/>
      </patternFill>
    </fill>
    <fill>
      <patternFill patternType="solid">
        <fgColor indexed="10"/>
        <bgColor indexed="53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21"/>
      </patternFill>
    </fill>
    <fill>
      <patternFill patternType="solid">
        <fgColor indexed="57"/>
        <bgColor indexed="54"/>
      </patternFill>
    </fill>
    <fill>
      <patternFill patternType="solid">
        <fgColor indexed="57"/>
        <bgColor indexed="64"/>
      </patternFill>
    </fill>
    <fill>
      <patternFill patternType="solid">
        <fgColor indexed="54"/>
        <bgColor indexed="23"/>
      </patternFill>
    </fill>
    <fill>
      <patternFill patternType="solid">
        <fgColor indexed="53"/>
        <bgColor indexed="52"/>
      </patternFill>
    </fill>
    <fill>
      <patternFill patternType="solid">
        <fgColor indexed="53"/>
        <bgColor indexed="10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31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23"/>
      </patternFill>
    </fill>
    <fill>
      <patternFill patternType="solid">
        <fgColor indexed="55"/>
        <bgColor indexed="64"/>
      </patternFill>
    </fill>
    <fill>
      <patternFill patternType="gray125">
        <fgColor indexed="8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2" tint="-9.9978637043366805E-2"/>
        <bgColor indexed="64"/>
      </patternFill>
    </fill>
  </fills>
  <borders count="165">
    <border>
      <left/>
      <right/>
      <top/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hair">
        <color auto="1"/>
      </right>
      <top style="thick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ck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ck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ck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ck">
        <color auto="1"/>
      </left>
      <right style="hair">
        <color auto="1"/>
      </right>
      <top style="hair">
        <color auto="1"/>
      </top>
      <bottom style="thick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thick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thick">
        <color auto="1"/>
      </right>
      <top style="hair">
        <color auto="1"/>
      </top>
      <bottom/>
      <diagonal/>
    </border>
    <border>
      <left style="hair">
        <color auto="1"/>
      </left>
      <right style="thick">
        <color auto="1"/>
      </right>
      <top style="thick">
        <color auto="1"/>
      </top>
      <bottom style="hair">
        <color auto="1"/>
      </bottom>
      <diagonal/>
    </border>
    <border>
      <left style="hair">
        <color auto="1"/>
      </left>
      <right style="thick">
        <color auto="1"/>
      </right>
      <top style="hair">
        <color auto="1"/>
      </top>
      <bottom style="thick">
        <color auto="1"/>
      </bottom>
      <diagonal/>
    </border>
    <border>
      <left style="hair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auto="1"/>
      </left>
      <right style="hair">
        <color auto="1"/>
      </right>
      <top style="thick">
        <color auto="1"/>
      </top>
      <bottom style="thick">
        <color auto="1"/>
      </bottom>
      <diagonal/>
    </border>
    <border>
      <left style="hair">
        <color auto="1"/>
      </left>
      <right style="hair">
        <color auto="1"/>
      </right>
      <top style="thick">
        <color auto="1"/>
      </top>
      <bottom style="thick">
        <color auto="1"/>
      </bottom>
      <diagonal/>
    </border>
    <border>
      <left style="hair">
        <color auto="1"/>
      </left>
      <right/>
      <top style="thick">
        <color auto="1"/>
      </top>
      <bottom style="thick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hair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/>
      <right style="hair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hair">
        <color auto="1"/>
      </left>
      <right style="medium">
        <color auto="1"/>
      </right>
      <top/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/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dashed">
        <color auto="1"/>
      </left>
      <right style="thick">
        <color auto="1"/>
      </right>
      <top style="hair">
        <color auto="1"/>
      </top>
      <bottom style="hair">
        <color auto="1"/>
      </bottom>
      <diagonal/>
    </border>
    <border>
      <left style="dashed">
        <color auto="1"/>
      </left>
      <right style="thick">
        <color auto="1"/>
      </right>
      <top/>
      <bottom/>
      <diagonal/>
    </border>
    <border>
      <left style="dashed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 style="double">
        <color auto="1"/>
      </left>
      <right style="hair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hair">
        <color auto="1"/>
      </left>
      <right style="thick">
        <color auto="1"/>
      </right>
      <top/>
      <bottom style="hair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ck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double">
        <color auto="1"/>
      </bottom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 style="hair">
        <color auto="1"/>
      </left>
      <right/>
      <top style="thick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ck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hair">
        <color auto="1"/>
      </right>
      <top style="double">
        <color auto="1"/>
      </top>
      <bottom style="hair">
        <color auto="1"/>
      </bottom>
      <diagonal/>
    </border>
    <border>
      <left style="hair">
        <color auto="1"/>
      </left>
      <right/>
      <top style="double">
        <color auto="1"/>
      </top>
      <bottom style="hair">
        <color auto="1"/>
      </bottom>
      <diagonal/>
    </border>
    <border>
      <left style="dashed">
        <color auto="1"/>
      </left>
      <right style="dashed">
        <color auto="1"/>
      </right>
      <top style="double">
        <color auto="1"/>
      </top>
      <bottom style="hair">
        <color auto="1"/>
      </bottom>
      <diagonal/>
    </border>
    <border>
      <left/>
      <right style="hair">
        <color auto="1"/>
      </right>
      <top style="double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double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dashed">
        <color auto="1"/>
      </left>
      <right style="dashed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double">
        <color auto="1"/>
      </left>
      <right/>
      <top style="double">
        <color auto="1"/>
      </top>
      <bottom style="double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 style="thick">
        <color auto="1"/>
      </left>
      <right/>
      <top/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ck">
        <color auto="1"/>
      </left>
      <right style="thin">
        <color auto="1"/>
      </right>
      <top style="thick">
        <color auto="1"/>
      </top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 style="thick">
        <color auto="1"/>
      </bottom>
      <diagonal/>
    </border>
    <border>
      <left/>
      <right/>
      <top style="double">
        <color indexed="8"/>
      </top>
      <bottom/>
      <diagonal/>
    </border>
    <border>
      <left/>
      <right/>
      <top/>
      <bottom style="double">
        <color auto="1"/>
      </bottom>
      <diagonal/>
    </border>
    <border>
      <left style="thick">
        <color auto="1"/>
      </left>
      <right style="thin">
        <color indexed="8"/>
      </right>
      <top style="thick">
        <color auto="1"/>
      </top>
      <bottom style="thick">
        <color auto="1"/>
      </bottom>
      <diagonal/>
    </border>
    <border>
      <left style="thin">
        <color indexed="8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dashed">
        <color auto="1"/>
      </right>
      <top style="thick">
        <color auto="1"/>
      </top>
      <bottom/>
      <diagonal/>
    </border>
    <border>
      <left style="dashed">
        <color auto="1"/>
      </left>
      <right style="dashed">
        <color auto="1"/>
      </right>
      <top style="thick">
        <color auto="1"/>
      </top>
      <bottom style="dashed">
        <color auto="1"/>
      </bottom>
      <diagonal/>
    </border>
    <border>
      <left style="thick">
        <color auto="1"/>
      </left>
      <right style="dashed">
        <color auto="1"/>
      </right>
      <top/>
      <bottom/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thick">
        <color auto="1"/>
      </left>
      <right style="dashed">
        <color auto="1"/>
      </right>
      <top/>
      <bottom style="dashed">
        <color auto="1"/>
      </bottom>
      <diagonal/>
    </border>
    <border>
      <left style="thick">
        <color auto="1"/>
      </left>
      <right style="dashed">
        <color auto="1"/>
      </right>
      <top style="dashed">
        <color auto="1"/>
      </top>
      <bottom style="thick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thick">
        <color auto="1"/>
      </bottom>
      <diagonal/>
    </border>
    <border>
      <left style="thick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ck">
        <color indexed="8"/>
      </left>
      <right style="thin">
        <color indexed="8"/>
      </right>
      <top style="thin">
        <color indexed="8"/>
      </top>
      <bottom style="thick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ck">
        <color indexed="8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medium">
        <color indexed="40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55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auto="1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double">
        <color indexed="8"/>
      </left>
      <right style="dashed">
        <color indexed="8"/>
      </right>
      <top style="double">
        <color indexed="8"/>
      </top>
      <bottom/>
      <diagonal/>
    </border>
    <border>
      <left style="dashed">
        <color indexed="8"/>
      </left>
      <right style="dashed">
        <color indexed="8"/>
      </right>
      <top style="double">
        <color indexed="8"/>
      </top>
      <bottom/>
      <diagonal/>
    </border>
    <border>
      <left style="dashed">
        <color auto="1"/>
      </left>
      <right style="dashed">
        <color auto="1"/>
      </right>
      <top style="double">
        <color auto="1"/>
      </top>
      <bottom/>
      <diagonal/>
    </border>
    <border>
      <left style="dashed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indexed="8"/>
      </left>
      <right style="thin">
        <color indexed="8"/>
      </right>
      <top style="double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double">
        <color indexed="8"/>
      </top>
      <bottom style="thin">
        <color indexed="8"/>
      </bottom>
      <diagonal/>
    </border>
    <border>
      <left style="thin">
        <color indexed="8"/>
      </left>
      <right style="double">
        <color indexed="8"/>
      </right>
      <top style="double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double">
        <color indexed="8"/>
      </right>
      <top style="thin">
        <color indexed="8"/>
      </top>
      <bottom style="thin">
        <color indexed="8"/>
      </bottom>
      <diagonal/>
    </border>
    <border>
      <left style="double">
        <color indexed="8"/>
      </left>
      <right style="thin">
        <color indexed="8"/>
      </right>
      <top style="thin">
        <color indexed="8"/>
      </top>
      <bottom style="double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8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dashed">
        <color indexed="8"/>
      </left>
      <right/>
      <top style="double">
        <color indexed="8"/>
      </top>
      <bottom style="double">
        <color auto="1"/>
      </bottom>
      <diagonal/>
    </border>
    <border>
      <left/>
      <right/>
      <top style="double">
        <color indexed="8"/>
      </top>
      <bottom style="double">
        <color auto="1"/>
      </bottom>
      <diagonal/>
    </border>
    <border>
      <left/>
      <right style="double">
        <color indexed="8"/>
      </right>
      <top style="double">
        <color indexed="8"/>
      </top>
      <bottom style="double">
        <color auto="1"/>
      </bottom>
      <diagonal/>
    </border>
    <border>
      <left style="thin">
        <color auto="1"/>
      </left>
      <right/>
      <top style="double">
        <color auto="1"/>
      </top>
      <bottom style="double">
        <color auto="1"/>
      </bottom>
      <diagonal/>
    </border>
  </borders>
  <cellStyleXfs count="207">
    <xf numFmtId="0" fontId="0" fillId="0" borderId="0"/>
    <xf numFmtId="164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0" fontId="40" fillId="0" borderId="0" applyNumberFormat="0" applyFill="0" applyBorder="0" applyAlignment="0" applyProtection="0"/>
    <xf numFmtId="165" fontId="68" fillId="0" borderId="0">
      <protection locked="0"/>
    </xf>
    <xf numFmtId="9" fontId="69" fillId="0" borderId="0" applyFont="0" applyFill="0" applyBorder="0" applyAlignment="0" applyProtection="0"/>
    <xf numFmtId="0" fontId="70" fillId="19" borderId="0" applyNumberFormat="0" applyBorder="0" applyAlignment="0" applyProtection="0"/>
    <xf numFmtId="0" fontId="70" fillId="20" borderId="0" applyNumberFormat="0" applyBorder="0" applyAlignment="0" applyProtection="0"/>
    <xf numFmtId="0" fontId="70" fillId="21" borderId="0" applyNumberFormat="0" applyBorder="0" applyAlignment="0" applyProtection="0"/>
    <xf numFmtId="0" fontId="70" fillId="22" borderId="0" applyNumberFormat="0" applyBorder="0" applyAlignment="0" applyProtection="0"/>
    <xf numFmtId="0" fontId="70" fillId="23" borderId="0" applyNumberFormat="0" applyBorder="0" applyAlignment="0" applyProtection="0"/>
    <xf numFmtId="0" fontId="70" fillId="24" borderId="0" applyNumberFormat="0" applyBorder="0" applyAlignment="0" applyProtection="0"/>
    <xf numFmtId="0" fontId="70" fillId="25" borderId="0" applyNumberFormat="0" applyBorder="0" applyAlignment="0" applyProtection="0"/>
    <xf numFmtId="0" fontId="70" fillId="26" borderId="0" applyNumberFormat="0" applyBorder="0" applyAlignment="0" applyProtection="0"/>
    <xf numFmtId="0" fontId="70" fillId="27" borderId="0" applyNumberFormat="0" applyBorder="0" applyAlignment="0" applyProtection="0"/>
    <xf numFmtId="0" fontId="70" fillId="28" borderId="0" applyNumberFormat="0" applyBorder="0" applyAlignment="0" applyProtection="0"/>
    <xf numFmtId="0" fontId="70" fillId="29" borderId="0" applyNumberFormat="0" applyBorder="0" applyAlignment="0" applyProtection="0"/>
    <xf numFmtId="0" fontId="70" fillId="30" borderId="0" applyNumberFormat="0" applyBorder="0" applyAlignment="0" applyProtection="0"/>
    <xf numFmtId="0" fontId="70" fillId="31" borderId="0" applyNumberFormat="0" applyBorder="0" applyAlignment="0" applyProtection="0"/>
    <xf numFmtId="0" fontId="70" fillId="32" borderId="0" applyNumberFormat="0" applyBorder="0" applyAlignment="0" applyProtection="0"/>
    <xf numFmtId="0" fontId="70" fillId="33" borderId="0" applyNumberFormat="0" applyBorder="0" applyAlignment="0" applyProtection="0"/>
    <xf numFmtId="0" fontId="70" fillId="34" borderId="0" applyNumberFormat="0" applyBorder="0" applyAlignment="0" applyProtection="0"/>
    <xf numFmtId="0" fontId="70" fillId="35" borderId="0" applyNumberFormat="0" applyBorder="0" applyAlignment="0" applyProtection="0"/>
    <xf numFmtId="0" fontId="70" fillId="36" borderId="0" applyNumberFormat="0" applyBorder="0" applyAlignment="0" applyProtection="0"/>
    <xf numFmtId="0" fontId="70" fillId="37" borderId="0" applyNumberFormat="0" applyBorder="0" applyAlignment="0" applyProtection="0"/>
    <xf numFmtId="0" fontId="70" fillId="38" borderId="0" applyNumberFormat="0" applyBorder="0" applyAlignment="0" applyProtection="0"/>
    <xf numFmtId="0" fontId="70" fillId="39" borderId="0" applyNumberFormat="0" applyBorder="0" applyAlignment="0" applyProtection="0"/>
    <xf numFmtId="0" fontId="70" fillId="40" borderId="0" applyNumberFormat="0" applyBorder="0" applyAlignment="0" applyProtection="0"/>
    <xf numFmtId="0" fontId="70" fillId="41" borderId="0" applyNumberFormat="0" applyBorder="0" applyAlignment="0" applyProtection="0"/>
    <xf numFmtId="0" fontId="70" fillId="42" borderId="0" applyNumberFormat="0" applyBorder="0" applyAlignment="0" applyProtection="0"/>
    <xf numFmtId="0" fontId="71" fillId="43" borderId="0" applyNumberFormat="0" applyBorder="0" applyAlignment="0" applyProtection="0"/>
    <xf numFmtId="0" fontId="71" fillId="44" borderId="0" applyNumberFormat="0" applyBorder="0" applyAlignment="0" applyProtection="0"/>
    <xf numFmtId="0" fontId="71" fillId="45" borderId="0" applyNumberFormat="0" applyBorder="0" applyAlignment="0" applyProtection="0"/>
    <xf numFmtId="0" fontId="71" fillId="46" borderId="0" applyNumberFormat="0" applyBorder="0" applyAlignment="0" applyProtection="0"/>
    <xf numFmtId="0" fontId="71" fillId="36" borderId="0" applyNumberFormat="0" applyBorder="0" applyAlignment="0" applyProtection="0"/>
    <xf numFmtId="0" fontId="71" fillId="37" borderId="0" applyNumberFormat="0" applyBorder="0" applyAlignment="0" applyProtection="0"/>
    <xf numFmtId="0" fontId="71" fillId="38" borderId="0" applyNumberFormat="0" applyBorder="0" applyAlignment="0" applyProtection="0"/>
    <xf numFmtId="0" fontId="71" fillId="47" borderId="0" applyNumberFormat="0" applyBorder="0" applyAlignment="0" applyProtection="0"/>
    <xf numFmtId="0" fontId="71" fillId="39" borderId="0" applyNumberFormat="0" applyBorder="0" applyAlignment="0" applyProtection="0"/>
    <xf numFmtId="0" fontId="71" fillId="40" borderId="0" applyNumberFormat="0" applyBorder="0" applyAlignment="0" applyProtection="0"/>
    <xf numFmtId="0" fontId="71" fillId="48" borderId="0" applyNumberFormat="0" applyBorder="0" applyAlignment="0" applyProtection="0"/>
    <xf numFmtId="0" fontId="71" fillId="34" borderId="0" applyNumberFormat="0" applyBorder="0" applyAlignment="0" applyProtection="0"/>
    <xf numFmtId="0" fontId="71" fillId="49" borderId="0" applyNumberFormat="0" applyBorder="0" applyAlignment="0" applyProtection="0"/>
    <xf numFmtId="0" fontId="71" fillId="50" borderId="0" applyNumberFormat="0" applyBorder="0" applyAlignment="0" applyProtection="0"/>
    <xf numFmtId="0" fontId="71" fillId="51" borderId="0" applyNumberFormat="0" applyBorder="0" applyAlignment="0" applyProtection="0"/>
    <xf numFmtId="0" fontId="71" fillId="23" borderId="0" applyNumberFormat="0" applyBorder="0" applyAlignment="0" applyProtection="0"/>
    <xf numFmtId="0" fontId="71" fillId="52" borderId="0" applyNumberFormat="0" applyBorder="0" applyAlignment="0" applyProtection="0"/>
    <xf numFmtId="0" fontId="71" fillId="53" borderId="0" applyNumberFormat="0" applyBorder="0" applyAlignment="0" applyProtection="0"/>
    <xf numFmtId="0" fontId="71" fillId="54" borderId="0" applyNumberFormat="0" applyBorder="0" applyAlignment="0" applyProtection="0"/>
    <xf numFmtId="0" fontId="71" fillId="55" borderId="0" applyNumberFormat="0" applyBorder="0" applyAlignment="0" applyProtection="0"/>
    <xf numFmtId="0" fontId="71" fillId="56" borderId="0" applyNumberFormat="0" applyBorder="0" applyAlignment="0" applyProtection="0"/>
    <xf numFmtId="0" fontId="71" fillId="57" borderId="0" applyNumberFormat="0" applyBorder="0" applyAlignment="0" applyProtection="0"/>
    <xf numFmtId="0" fontId="71" fillId="58" borderId="0" applyNumberFormat="0" applyBorder="0" applyAlignment="0" applyProtection="0"/>
    <xf numFmtId="0" fontId="71" fillId="59" borderId="0" applyNumberFormat="0" applyBorder="0" applyAlignment="0" applyProtection="0"/>
    <xf numFmtId="0" fontId="71" fillId="60" borderId="0" applyNumberFormat="0" applyBorder="0" applyAlignment="0" applyProtection="0"/>
    <xf numFmtId="0" fontId="71" fillId="61" borderId="0" applyNumberFormat="0" applyBorder="0" applyAlignment="0" applyProtection="0"/>
    <xf numFmtId="0" fontId="71" fillId="62" borderId="0" applyNumberFormat="0" applyBorder="0" applyAlignment="0" applyProtection="0"/>
    <xf numFmtId="0" fontId="71" fillId="63" borderId="0" applyNumberFormat="0" applyBorder="0" applyAlignment="0" applyProtection="0"/>
    <xf numFmtId="0" fontId="71" fillId="64" borderId="0" applyNumberFormat="0" applyBorder="0" applyAlignment="0" applyProtection="0"/>
    <xf numFmtId="0" fontId="68" fillId="0" borderId="0" applyFont="0" applyFill="0" applyBorder="0" applyAlignment="0" applyProtection="0"/>
    <xf numFmtId="0" fontId="72" fillId="22" borderId="0" applyNumberFormat="0" applyBorder="0" applyAlignment="0" applyProtection="0"/>
    <xf numFmtId="0" fontId="72" fillId="24" borderId="0" applyNumberFormat="0" applyBorder="0" applyAlignment="0" applyProtection="0"/>
    <xf numFmtId="0" fontId="69" fillId="0" borderId="0"/>
    <xf numFmtId="0" fontId="73" fillId="65" borderId="129" applyNumberFormat="0" applyAlignment="0" applyProtection="0"/>
    <xf numFmtId="0" fontId="73" fillId="20" borderId="129" applyNumberFormat="0" applyAlignment="0" applyProtection="0"/>
    <xf numFmtId="0" fontId="73" fillId="66" borderId="129" applyNumberFormat="0" applyAlignment="0" applyProtection="0"/>
    <xf numFmtId="0" fontId="74" fillId="67" borderId="130" applyNumberFormat="0" applyAlignment="0" applyProtection="0"/>
    <xf numFmtId="0" fontId="74" fillId="34" borderId="130" applyNumberFormat="0" applyAlignment="0" applyProtection="0"/>
    <xf numFmtId="0" fontId="74" fillId="68" borderId="130" applyNumberFormat="0" applyAlignment="0" applyProtection="0"/>
    <xf numFmtId="0" fontId="75" fillId="0" borderId="0"/>
    <xf numFmtId="166" fontId="68" fillId="0" borderId="0" applyFill="0" applyBorder="0" applyAlignment="0" applyProtection="0"/>
    <xf numFmtId="41" fontId="70" fillId="0" borderId="0" applyFont="0" applyFill="0" applyBorder="0" applyAlignment="0" applyProtection="0"/>
    <xf numFmtId="167" fontId="68" fillId="0" borderId="0" applyFont="0" applyFill="0" applyBorder="0" applyAlignment="0" applyProtection="0"/>
    <xf numFmtId="166" fontId="68" fillId="0" borderId="0" applyFont="0" applyFill="0" applyBorder="0" applyAlignment="0" applyProtection="0"/>
    <xf numFmtId="166" fontId="41" fillId="0" borderId="0" applyFont="0" applyFill="0" applyBorder="0" applyAlignment="0" applyProtection="0"/>
    <xf numFmtId="166" fontId="70" fillId="0" borderId="0" applyFont="0" applyFill="0" applyBorder="0" applyAlignment="0" applyProtection="0"/>
    <xf numFmtId="168" fontId="68" fillId="0" borderId="0" applyFill="0" applyBorder="0" applyAlignment="0" applyProtection="0"/>
    <xf numFmtId="167" fontId="70" fillId="0" borderId="0" applyFont="0" applyFill="0" applyBorder="0" applyAlignment="0" applyProtection="0"/>
    <xf numFmtId="169" fontId="70" fillId="0" borderId="0" applyFill="0" applyBorder="0" applyAlignment="0" applyProtection="0"/>
    <xf numFmtId="43" fontId="70" fillId="0" borderId="0" applyFill="0" applyBorder="0" applyAlignment="0" applyProtection="0"/>
    <xf numFmtId="170" fontId="68" fillId="0" borderId="0" applyFont="0" applyFill="0" applyBorder="0" applyAlignment="0" applyProtection="0"/>
    <xf numFmtId="171" fontId="70" fillId="0" borderId="0" applyFont="0" applyFill="0" applyBorder="0" applyAlignment="0" applyProtection="0"/>
    <xf numFmtId="43" fontId="70" fillId="0" borderId="0" applyFont="0" applyFill="0" applyBorder="0" applyAlignment="0" applyProtection="0"/>
    <xf numFmtId="164" fontId="68" fillId="0" borderId="0" applyFont="0" applyFill="0" applyBorder="0" applyAlignment="0" applyProtection="0"/>
    <xf numFmtId="172" fontId="70" fillId="0" borderId="0" applyFill="0" applyBorder="0" applyAlignment="0" applyProtection="0"/>
    <xf numFmtId="173" fontId="70" fillId="0" borderId="0" applyFill="0" applyBorder="0" applyAlignment="0" applyProtection="0"/>
    <xf numFmtId="174" fontId="70" fillId="0" borderId="0" applyFont="0" applyFill="0" applyBorder="0" applyAlignment="0" applyProtection="0"/>
    <xf numFmtId="175" fontId="70" fillId="0" borderId="0" applyFont="0" applyFill="0" applyBorder="0" applyAlignment="0" applyProtection="0"/>
    <xf numFmtId="174" fontId="41" fillId="0" borderId="0" applyFont="0" applyFill="0" applyBorder="0" applyAlignment="0" applyProtection="0"/>
    <xf numFmtId="43" fontId="68" fillId="0" borderId="0" applyFont="0" applyFill="0" applyBorder="0" applyAlignment="0" applyProtection="0"/>
    <xf numFmtId="164" fontId="70" fillId="0" borderId="0" applyFont="0" applyFill="0" applyBorder="0" applyAlignment="0" applyProtection="0"/>
    <xf numFmtId="176" fontId="68" fillId="0" borderId="0" applyFont="0" applyFill="0" applyBorder="0" applyAlignment="0" applyProtection="0"/>
    <xf numFmtId="164" fontId="76" fillId="0" borderId="0" applyFont="0" applyFill="0" applyBorder="0" applyAlignment="0" applyProtection="0"/>
    <xf numFmtId="177" fontId="68" fillId="0" borderId="0" applyFont="0" applyFill="0" applyBorder="0" applyAlignment="0" applyProtection="0"/>
    <xf numFmtId="178" fontId="68" fillId="0" borderId="0" applyFont="0" applyFill="0" applyBorder="0" applyAlignment="0" applyProtection="0"/>
    <xf numFmtId="173" fontId="68" fillId="0" borderId="0" applyFill="0" applyBorder="0" applyAlignment="0" applyProtection="0"/>
    <xf numFmtId="168" fontId="70" fillId="0" borderId="0" applyFill="0" applyBorder="0" applyAlignment="0" applyProtection="0"/>
    <xf numFmtId="179" fontId="70" fillId="0" borderId="0" applyFill="0" applyBorder="0" applyAlignment="0" applyProtection="0"/>
    <xf numFmtId="44" fontId="77" fillId="0" borderId="0" applyFill="0" applyBorder="0" applyAlignment="0" applyProtection="0"/>
    <xf numFmtId="176" fontId="70" fillId="0" borderId="0" applyFont="0" applyFill="0" applyBorder="0" applyAlignment="0" applyProtection="0"/>
    <xf numFmtId="43" fontId="41" fillId="0" borderId="0" applyFont="0" applyFill="0" applyBorder="0" applyAlignment="0" applyProtection="0"/>
    <xf numFmtId="180" fontId="68" fillId="0" borderId="0" applyFont="0" applyFill="0" applyBorder="0" applyAlignment="0" applyProtection="0"/>
    <xf numFmtId="181" fontId="68" fillId="0" borderId="0" applyFont="0" applyFill="0" applyBorder="0" applyAlignment="0" applyProtection="0"/>
    <xf numFmtId="182" fontId="68" fillId="0" borderId="0" applyFont="0" applyFill="0" applyBorder="0" applyAlignment="0" applyProtection="0"/>
    <xf numFmtId="183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184" fontId="68" fillId="0" borderId="0" applyFont="0" applyFill="0" applyBorder="0" applyAlignment="0" applyProtection="0"/>
    <xf numFmtId="180" fontId="70" fillId="0" borderId="0" applyFont="0" applyFill="0" applyBorder="0" applyAlignment="0" applyProtection="0"/>
    <xf numFmtId="44" fontId="70" fillId="0" borderId="0" applyFill="0" applyBorder="0" applyAlignment="0" applyProtection="0"/>
    <xf numFmtId="185" fontId="70" fillId="0" borderId="0" applyFill="0" applyBorder="0" applyAlignment="0" applyProtection="0"/>
    <xf numFmtId="186" fontId="70" fillId="0" borderId="0" applyFill="0" applyBorder="0" applyAlignment="0" applyProtection="0"/>
    <xf numFmtId="187" fontId="70" fillId="0" borderId="0" applyFont="0" applyFill="0" applyBorder="0" applyAlignment="0" applyProtection="0"/>
    <xf numFmtId="0" fontId="70" fillId="0" borderId="0" applyFill="0" applyBorder="0" applyAlignment="0" applyProtection="0"/>
    <xf numFmtId="188" fontId="70" fillId="0" borderId="0" applyFill="0" applyBorder="0" applyAlignment="0" applyProtection="0"/>
    <xf numFmtId="41" fontId="70" fillId="0" borderId="0" applyFill="0" applyBorder="0" applyAlignment="0" applyProtection="0"/>
    <xf numFmtId="3" fontId="78" fillId="0" borderId="0" applyFont="0" applyFill="0" applyBorder="0" applyAlignment="0" applyProtection="0"/>
    <xf numFmtId="189" fontId="70" fillId="0" borderId="0" applyFont="0" applyFill="0" applyBorder="0" applyAlignment="0" applyProtection="0"/>
    <xf numFmtId="190" fontId="68" fillId="0" borderId="0" applyFont="0" applyFill="0" applyBorder="0" applyAlignment="0" applyProtection="0"/>
    <xf numFmtId="189" fontId="41" fillId="0" borderId="0" applyFont="0" applyFill="0" applyBorder="0" applyAlignment="0" applyProtection="0"/>
    <xf numFmtId="191" fontId="78" fillId="0" borderId="0" applyFont="0" applyFill="0" applyBorder="0" applyAlignment="0" applyProtection="0"/>
    <xf numFmtId="0" fontId="78" fillId="0" borderId="0" applyFont="0" applyFill="0" applyBorder="0" applyAlignment="0" applyProtection="0"/>
    <xf numFmtId="169" fontId="77" fillId="0" borderId="0" applyFill="0" applyBorder="0" applyAlignment="0" applyProtection="0"/>
    <xf numFmtId="0" fontId="79" fillId="0" borderId="131" applyNumberFormat="0" applyFill="0" applyAlignment="0" applyProtection="0"/>
    <xf numFmtId="0" fontId="80" fillId="0" borderId="0" applyNumberFormat="0" applyFill="0" applyBorder="0" applyAlignment="0" applyProtection="0"/>
    <xf numFmtId="2" fontId="78" fillId="0" borderId="0" applyFont="0" applyFill="0" applyBorder="0" applyAlignment="0" applyProtection="0"/>
    <xf numFmtId="0" fontId="81" fillId="25" borderId="0" applyNumberFormat="0" applyBorder="0" applyAlignment="0" applyProtection="0"/>
    <xf numFmtId="0" fontId="81" fillId="27" borderId="0" applyNumberFormat="0" applyBorder="0" applyAlignment="0" applyProtection="0"/>
    <xf numFmtId="38" fontId="82" fillId="66" borderId="0" applyNumberFormat="0" applyBorder="0" applyAlignment="0" applyProtection="0"/>
    <xf numFmtId="0" fontId="83" fillId="69" borderId="132"/>
    <xf numFmtId="0" fontId="55" fillId="0" borderId="133" applyNumberFormat="0" applyAlignment="0" applyProtection="0">
      <alignment horizontal="left" vertical="center"/>
    </xf>
    <xf numFmtId="0" fontId="55" fillId="0" borderId="30">
      <alignment horizontal="left" vertical="center"/>
    </xf>
    <xf numFmtId="0" fontId="84" fillId="70" borderId="134">
      <alignment vertical="center" wrapText="1"/>
    </xf>
    <xf numFmtId="0" fontId="85" fillId="0" borderId="135" applyNumberFormat="0" applyFill="0" applyAlignment="0" applyProtection="0"/>
    <xf numFmtId="0" fontId="86" fillId="0" borderId="136" applyNumberFormat="0" applyFill="0" applyAlignment="0" applyProtection="0"/>
    <xf numFmtId="0" fontId="87" fillId="0" borderId="137" applyNumberFormat="0" applyFill="0" applyAlignment="0" applyProtection="0"/>
    <xf numFmtId="0" fontId="88" fillId="0" borderId="138" applyNumberFormat="0" applyFill="0" applyAlignment="0" applyProtection="0"/>
    <xf numFmtId="0" fontId="89" fillId="0" borderId="139" applyNumberFormat="0" applyFill="0" applyAlignment="0" applyProtection="0"/>
    <xf numFmtId="0" fontId="79" fillId="0" borderId="140" applyNumberFormat="0" applyFill="0" applyAlignment="0" applyProtection="0"/>
    <xf numFmtId="0" fontId="8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10" fontId="82" fillId="71" borderId="41" applyNumberFormat="0" applyBorder="0" applyAlignment="0" applyProtection="0"/>
    <xf numFmtId="0" fontId="93" fillId="23" borderId="129" applyNumberFormat="0" applyAlignment="0" applyProtection="0"/>
    <xf numFmtId="0" fontId="93" fillId="32" borderId="129" applyNumberFormat="0" applyAlignment="0" applyProtection="0"/>
    <xf numFmtId="0" fontId="94" fillId="0" borderId="141" applyNumberFormat="0" applyFill="0" applyAlignment="0" applyProtection="0"/>
    <xf numFmtId="182" fontId="95" fillId="0" borderId="0" applyFont="0" applyFill="0" applyBorder="0" applyAlignment="0" applyProtection="0"/>
    <xf numFmtId="192" fontId="95" fillId="0" borderId="0" applyFont="0" applyFill="0" applyBorder="0" applyAlignment="0" applyProtection="0"/>
    <xf numFmtId="193" fontId="95" fillId="0" borderId="0" applyFont="0" applyFill="0" applyBorder="0" applyAlignment="0" applyProtection="0"/>
    <xf numFmtId="194" fontId="95" fillId="0" borderId="0" applyFont="0" applyFill="0" applyBorder="0" applyAlignment="0" applyProtection="0"/>
    <xf numFmtId="0" fontId="96" fillId="39" borderId="0" applyNumberFormat="0" applyBorder="0" applyAlignment="0" applyProtection="0"/>
    <xf numFmtId="0" fontId="96" fillId="70" borderId="0" applyNumberFormat="0" applyBorder="0" applyAlignment="0" applyProtection="0"/>
    <xf numFmtId="195" fontId="97" fillId="0" borderId="0"/>
    <xf numFmtId="0" fontId="41" fillId="0" borderId="0"/>
    <xf numFmtId="0" fontId="98" fillId="0" borderId="0">
      <alignment vertical="center"/>
    </xf>
    <xf numFmtId="0" fontId="68" fillId="0" borderId="0"/>
    <xf numFmtId="0" fontId="70" fillId="0" borderId="0"/>
    <xf numFmtId="0" fontId="70" fillId="0" borderId="0">
      <protection locked="0"/>
    </xf>
    <xf numFmtId="0" fontId="68" fillId="0" borderId="0"/>
    <xf numFmtId="0" fontId="70" fillId="0" borderId="0"/>
    <xf numFmtId="0" fontId="41" fillId="0" borderId="0"/>
    <xf numFmtId="0" fontId="70" fillId="26" borderId="142" applyNumberFormat="0" applyAlignment="0" applyProtection="0"/>
    <xf numFmtId="0" fontId="68" fillId="26" borderId="143" applyNumberFormat="0" applyAlignment="0" applyProtection="0"/>
    <xf numFmtId="0" fontId="70" fillId="71" borderId="142" applyNumberFormat="0" applyFont="0" applyAlignment="0" applyProtection="0"/>
    <xf numFmtId="0" fontId="68" fillId="26" borderId="142" applyNumberFormat="0" applyAlignment="0" applyProtection="0"/>
    <xf numFmtId="0" fontId="68" fillId="71" borderId="142" applyNumberFormat="0" applyFont="0" applyAlignment="0" applyProtection="0"/>
    <xf numFmtId="0" fontId="99" fillId="65" borderId="144" applyNumberFormat="0" applyAlignment="0" applyProtection="0"/>
    <xf numFmtId="0" fontId="99" fillId="20" borderId="144" applyNumberFormat="0" applyAlignment="0" applyProtection="0"/>
    <xf numFmtId="0" fontId="99" fillId="66" borderId="144" applyNumberFormat="0" applyAlignment="0" applyProtection="0"/>
    <xf numFmtId="10" fontId="68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68" fillId="0" borderId="0" applyFont="0" applyFill="0" applyBorder="0" applyAlignment="0" applyProtection="0"/>
    <xf numFmtId="9" fontId="68" fillId="0" borderId="0" applyFill="0" applyBorder="0" applyAlignment="0" applyProtection="0"/>
    <xf numFmtId="9" fontId="70" fillId="0" borderId="0" applyFill="0" applyBorder="0" applyAlignment="0" applyProtection="0"/>
    <xf numFmtId="9" fontId="100" fillId="0" borderId="0" applyFont="0" applyFill="0" applyBorder="0" applyAlignment="0" applyProtection="0"/>
    <xf numFmtId="9" fontId="101" fillId="0" borderId="145" applyNumberFormat="0" applyBorder="0"/>
    <xf numFmtId="0" fontId="102" fillId="0" borderId="0">
      <alignment horizontal="center" vertical="top"/>
    </xf>
    <xf numFmtId="4" fontId="102" fillId="0" borderId="0">
      <alignment horizontal="center" vertical="top"/>
    </xf>
    <xf numFmtId="0" fontId="103" fillId="0" borderId="0">
      <alignment horizontal="center" vertical="top"/>
    </xf>
    <xf numFmtId="4" fontId="103" fillId="0" borderId="0">
      <alignment horizontal="center" vertical="top"/>
    </xf>
    <xf numFmtId="0" fontId="104" fillId="0" borderId="0">
      <alignment horizontal="center" vertical="top"/>
    </xf>
    <xf numFmtId="0" fontId="105" fillId="0" borderId="0">
      <alignment horizontal="left" vertical="top"/>
    </xf>
    <xf numFmtId="0" fontId="104" fillId="0" borderId="0">
      <alignment horizontal="left" vertical="top"/>
    </xf>
    <xf numFmtId="4" fontId="104" fillId="0" borderId="0">
      <alignment horizontal="right" vertical="top"/>
    </xf>
    <xf numFmtId="4" fontId="106" fillId="0" borderId="0">
      <alignment horizontal="right" vertical="top"/>
    </xf>
    <xf numFmtId="0" fontId="107" fillId="0" borderId="0">
      <alignment horizontal="center" vertical="top"/>
    </xf>
    <xf numFmtId="4" fontId="107" fillId="0" borderId="0">
      <alignment horizontal="center" vertical="top"/>
    </xf>
    <xf numFmtId="4" fontId="108" fillId="0" borderId="0">
      <alignment horizontal="right" vertical="top"/>
    </xf>
    <xf numFmtId="0" fontId="109" fillId="0" borderId="0">
      <alignment horizontal="center" vertical="top"/>
    </xf>
    <xf numFmtId="4" fontId="109" fillId="0" borderId="0">
      <alignment horizontal="center" vertical="top"/>
    </xf>
    <xf numFmtId="0" fontId="110" fillId="0" borderId="0">
      <alignment horizontal="left" vertical="top"/>
    </xf>
    <xf numFmtId="0" fontId="111" fillId="0" borderId="0">
      <alignment horizontal="left" vertical="top"/>
    </xf>
    <xf numFmtId="4" fontId="104" fillId="0" borderId="0">
      <alignment horizontal="center" vertical="top"/>
    </xf>
    <xf numFmtId="4" fontId="111" fillId="0" borderId="0">
      <alignment horizontal="right" vertical="top"/>
    </xf>
    <xf numFmtId="4" fontId="104" fillId="0" borderId="0">
      <alignment horizontal="left" vertical="top"/>
    </xf>
    <xf numFmtId="0" fontId="108" fillId="0" borderId="0">
      <alignment horizontal="left" vertical="top"/>
    </xf>
    <xf numFmtId="3" fontId="68" fillId="0" borderId="41" applyNumberFormat="0" applyFont="0" applyFill="0" applyAlignment="0" applyProtection="0">
      <alignment vertical="center"/>
    </xf>
    <xf numFmtId="0" fontId="112" fillId="0" borderId="0" applyNumberFormat="0" applyFill="0" applyBorder="0" applyAlignment="0" applyProtection="0"/>
    <xf numFmtId="0" fontId="113" fillId="0" borderId="0" applyNumberFormat="0" applyFill="0" applyBorder="0" applyAlignment="0" applyProtection="0"/>
    <xf numFmtId="0" fontId="114" fillId="0" borderId="146" applyNumberFormat="0" applyFill="0" applyAlignment="0" applyProtection="0"/>
    <xf numFmtId="0" fontId="114" fillId="0" borderId="147" applyNumberFormat="0" applyFill="0" applyAlignment="0" applyProtection="0"/>
    <xf numFmtId="4" fontId="115" fillId="0" borderId="0" applyFont="0" applyFill="0" applyBorder="0" applyAlignment="0" applyProtection="0"/>
    <xf numFmtId="196" fontId="115" fillId="0" borderId="0" applyFont="0" applyFill="0" applyBorder="0" applyAlignment="0" applyProtection="0"/>
    <xf numFmtId="0" fontId="116" fillId="0" borderId="0" applyNumberFormat="0" applyFill="0" applyBorder="0" applyAlignment="0" applyProtection="0"/>
    <xf numFmtId="0" fontId="117" fillId="0" borderId="148"/>
  </cellStyleXfs>
  <cellXfs count="769">
    <xf numFmtId="0" fontId="0" fillId="0" borderId="0" xfId="0"/>
    <xf numFmtId="0" fontId="0" fillId="0" borderId="0" xfId="0" applyAlignment="1">
      <alignment vertical="center"/>
    </xf>
    <xf numFmtId="0" fontId="37" fillId="0" borderId="0" xfId="0" applyFont="1" applyAlignment="1">
      <alignment vertical="center"/>
    </xf>
    <xf numFmtId="0" fontId="38" fillId="0" borderId="0" xfId="0" applyFont="1" applyAlignment="1">
      <alignment vertical="center"/>
    </xf>
    <xf numFmtId="16" fontId="37" fillId="0" borderId="1" xfId="0" applyNumberFormat="1" applyFont="1" applyBorder="1" applyAlignment="1">
      <alignment vertical="center"/>
    </xf>
    <xf numFmtId="0" fontId="38" fillId="0" borderId="5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6" fontId="0" fillId="0" borderId="7" xfId="0" applyNumberFormat="1" applyBorder="1" applyAlignment="1">
      <alignment horizontal="center" vertical="center"/>
    </xf>
    <xf numFmtId="16" fontId="0" fillId="0" borderId="8" xfId="0" applyNumberFormat="1" applyBorder="1" applyAlignment="1">
      <alignment horizontal="center" vertical="center"/>
    </xf>
    <xf numFmtId="20" fontId="0" fillId="0" borderId="8" xfId="0" applyNumberFormat="1" applyBorder="1" applyAlignment="1">
      <alignment vertical="center"/>
    </xf>
    <xf numFmtId="197" fontId="0" fillId="0" borderId="8" xfId="0" applyNumberFormat="1" applyBorder="1" applyAlignment="1">
      <alignment horizontal="center" vertical="center"/>
    </xf>
    <xf numFmtId="4" fontId="0" fillId="0" borderId="8" xfId="0" applyNumberFormat="1" applyBorder="1" applyAlignment="1">
      <alignment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6" fontId="0" fillId="0" borderId="11" xfId="0" applyNumberFormat="1" applyBorder="1" applyAlignment="1">
      <alignment horizontal="center" vertical="center"/>
    </xf>
    <xf numFmtId="0" fontId="0" fillId="0" borderId="11" xfId="0" applyBorder="1" applyAlignment="1">
      <alignment vertical="center"/>
    </xf>
    <xf numFmtId="4" fontId="0" fillId="0" borderId="11" xfId="0" applyNumberFormat="1" applyBorder="1" applyAlignment="1">
      <alignment vertical="center"/>
    </xf>
    <xf numFmtId="0" fontId="39" fillId="2" borderId="6" xfId="0" applyFont="1" applyFill="1" applyBorder="1" applyAlignment="1">
      <alignment vertical="center"/>
    </xf>
    <xf numFmtId="0" fontId="39" fillId="2" borderId="7" xfId="0" applyFont="1" applyFill="1" applyBorder="1" applyAlignment="1">
      <alignment horizontal="center" vertical="center"/>
    </xf>
    <xf numFmtId="197" fontId="39" fillId="2" borderId="7" xfId="0" applyNumberFormat="1" applyFont="1" applyFill="1" applyBorder="1" applyAlignment="1">
      <alignment horizontal="center" vertical="center"/>
    </xf>
    <xf numFmtId="4" fontId="39" fillId="2" borderId="7" xfId="0" applyNumberFormat="1" applyFont="1" applyFill="1" applyBorder="1" applyAlignment="1">
      <alignment horizontal="right" vertical="center"/>
    </xf>
    <xf numFmtId="0" fontId="39" fillId="2" borderId="12" xfId="0" applyFont="1" applyFill="1" applyBorder="1" applyAlignment="1">
      <alignment vertical="center"/>
    </xf>
    <xf numFmtId="0" fontId="39" fillId="2" borderId="13" xfId="0" applyFont="1" applyFill="1" applyBorder="1" applyAlignment="1">
      <alignment horizontal="center" vertical="center"/>
    </xf>
    <xf numFmtId="197" fontId="39" fillId="2" borderId="13" xfId="0" applyNumberFormat="1" applyFont="1" applyFill="1" applyBorder="1" applyAlignment="1">
      <alignment horizontal="center" vertical="center"/>
    </xf>
    <xf numFmtId="4" fontId="39" fillId="2" borderId="13" xfId="0" applyNumberFormat="1" applyFont="1" applyFill="1" applyBorder="1" applyAlignment="1">
      <alignment horizontal="right" vertical="center"/>
    </xf>
    <xf numFmtId="0" fontId="40" fillId="3" borderId="14" xfId="4" applyFill="1" applyBorder="1" applyAlignment="1">
      <alignment horizontal="center" vertical="center"/>
    </xf>
    <xf numFmtId="1" fontId="37" fillId="0" borderId="0" xfId="0" applyNumberFormat="1" applyFont="1" applyAlignment="1">
      <alignment vertical="center"/>
    </xf>
    <xf numFmtId="4" fontId="0" fillId="0" borderId="17" xfId="0" applyNumberFormat="1" applyBorder="1" applyAlignment="1">
      <alignment vertical="center"/>
    </xf>
    <xf numFmtId="0" fontId="41" fillId="0" borderId="18" xfId="0" applyFont="1" applyBorder="1" applyAlignment="1">
      <alignment vertical="center"/>
    </xf>
    <xf numFmtId="1" fontId="0" fillId="0" borderId="0" xfId="0" applyNumberFormat="1" applyAlignment="1">
      <alignment vertical="center"/>
    </xf>
    <xf numFmtId="4" fontId="0" fillId="0" borderId="19" xfId="0" applyNumberFormat="1" applyBorder="1" applyAlignment="1">
      <alignment vertical="center"/>
    </xf>
    <xf numFmtId="0" fontId="0" fillId="0" borderId="20" xfId="0" applyBorder="1" applyAlignment="1">
      <alignment vertical="center"/>
    </xf>
    <xf numFmtId="4" fontId="39" fillId="2" borderId="7" xfId="3" applyNumberFormat="1" applyFont="1" applyFill="1" applyBorder="1" applyAlignment="1">
      <alignment horizontal="right" vertical="center"/>
    </xf>
    <xf numFmtId="0" fontId="39" fillId="2" borderId="21" xfId="0" applyFont="1" applyFill="1" applyBorder="1" applyAlignment="1">
      <alignment horizontal="center" vertical="center"/>
    </xf>
    <xf numFmtId="0" fontId="0" fillId="2" borderId="22" xfId="0" applyFill="1" applyBorder="1" applyAlignment="1">
      <alignment horizontal="center" vertical="center"/>
    </xf>
    <xf numFmtId="198" fontId="0" fillId="0" borderId="0" xfId="0" applyNumberFormat="1" applyAlignment="1">
      <alignment vertical="center"/>
    </xf>
    <xf numFmtId="198" fontId="37" fillId="0" borderId="0" xfId="0" applyNumberFormat="1" applyFont="1" applyAlignment="1">
      <alignment vertical="center"/>
    </xf>
    <xf numFmtId="198" fontId="38" fillId="0" borderId="5" xfId="0" applyNumberFormat="1" applyFont="1" applyBorder="1" applyAlignment="1">
      <alignment horizontal="center" vertical="center"/>
    </xf>
    <xf numFmtId="198" fontId="0" fillId="0" borderId="8" xfId="0" applyNumberFormat="1" applyBorder="1" applyAlignment="1">
      <alignment vertical="center"/>
    </xf>
    <xf numFmtId="198" fontId="0" fillId="0" borderId="11" xfId="0" applyNumberFormat="1" applyBorder="1" applyAlignment="1">
      <alignment vertical="center"/>
    </xf>
    <xf numFmtId="0" fontId="41" fillId="0" borderId="23" xfId="0" applyFont="1" applyBorder="1" applyAlignment="1">
      <alignment vertical="center"/>
    </xf>
    <xf numFmtId="199" fontId="0" fillId="0" borderId="0" xfId="0" applyNumberFormat="1" applyAlignment="1">
      <alignment horizontal="center" vertical="center"/>
    </xf>
    <xf numFmtId="4" fontId="0" fillId="0" borderId="0" xfId="0" applyNumberFormat="1" applyAlignment="1">
      <alignment vertical="center"/>
    </xf>
    <xf numFmtId="199" fontId="37" fillId="0" borderId="0" xfId="0" applyNumberFormat="1" applyFont="1" applyAlignment="1">
      <alignment horizontal="center" vertical="center"/>
    </xf>
    <xf numFmtId="0" fontId="37" fillId="0" borderId="0" xfId="0" applyFont="1" applyAlignment="1">
      <alignment horizontal="center" vertical="center"/>
    </xf>
    <xf numFmtId="0" fontId="38" fillId="0" borderId="25" xfId="0" applyFont="1" applyBorder="1" applyAlignment="1">
      <alignment horizontal="center" vertical="center"/>
    </xf>
    <xf numFmtId="199" fontId="38" fillId="0" borderId="5" xfId="0" applyNumberFormat="1" applyFont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16" fontId="0" fillId="4" borderId="8" xfId="0" applyNumberFormat="1" applyFill="1" applyBorder="1" applyAlignment="1">
      <alignment horizontal="center" vertical="center"/>
    </xf>
    <xf numFmtId="0" fontId="42" fillId="4" borderId="8" xfId="0" applyFont="1" applyFill="1" applyBorder="1" applyAlignment="1">
      <alignment horizontal="center" vertical="center"/>
    </xf>
    <xf numFmtId="1" fontId="42" fillId="4" borderId="11" xfId="0" applyNumberFormat="1" applyFont="1" applyFill="1" applyBorder="1" applyAlignment="1">
      <alignment horizontal="center" vertical="center"/>
    </xf>
    <xf numFmtId="199" fontId="42" fillId="4" borderId="11" xfId="0" applyNumberFormat="1" applyFont="1" applyFill="1" applyBorder="1" applyAlignment="1">
      <alignment horizontal="center" vertical="center"/>
    </xf>
    <xf numFmtId="20" fontId="42" fillId="4" borderId="19" xfId="0" applyNumberFormat="1" applyFont="1" applyFill="1" applyBorder="1" applyAlignment="1">
      <alignment horizontal="center" vertical="center"/>
    </xf>
    <xf numFmtId="199" fontId="42" fillId="4" borderId="19" xfId="0" applyNumberFormat="1" applyFont="1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199" fontId="0" fillId="0" borderId="11" xfId="0" applyNumberFormat="1" applyBorder="1" applyAlignment="1">
      <alignment horizontal="center" vertical="center"/>
    </xf>
    <xf numFmtId="20" fontId="0" fillId="0" borderId="19" xfId="0" applyNumberFormat="1" applyBorder="1" applyAlignment="1">
      <alignment vertical="center"/>
    </xf>
    <xf numFmtId="0" fontId="39" fillId="2" borderId="31" xfId="0" applyFont="1" applyFill="1" applyBorder="1" applyAlignment="1">
      <alignment vertical="center"/>
    </xf>
    <xf numFmtId="0" fontId="0" fillId="2" borderId="32" xfId="0" applyFill="1" applyBorder="1" applyAlignment="1">
      <alignment vertical="center"/>
    </xf>
    <xf numFmtId="199" fontId="0" fillId="2" borderId="32" xfId="0" applyNumberFormat="1" applyFill="1" applyBorder="1" applyAlignment="1">
      <alignment horizontal="center" vertical="center"/>
    </xf>
    <xf numFmtId="20" fontId="0" fillId="2" borderId="33" xfId="0" applyNumberFormat="1" applyFill="1" applyBorder="1" applyAlignment="1">
      <alignment vertical="center"/>
    </xf>
    <xf numFmtId="4" fontId="37" fillId="0" borderId="0" xfId="0" applyNumberFormat="1" applyFont="1" applyAlignment="1">
      <alignment vertical="center"/>
    </xf>
    <xf numFmtId="4" fontId="40" fillId="3" borderId="14" xfId="4" applyNumberFormat="1" applyFill="1" applyBorder="1" applyAlignment="1">
      <alignment horizontal="center" vertical="center"/>
    </xf>
    <xf numFmtId="1" fontId="38" fillId="0" borderId="5" xfId="0" applyNumberFormat="1" applyFont="1" applyBorder="1" applyAlignment="1">
      <alignment horizontal="center" vertical="center"/>
    </xf>
    <xf numFmtId="4" fontId="38" fillId="0" borderId="36" xfId="0" applyNumberFormat="1" applyFont="1" applyBorder="1" applyAlignment="1">
      <alignment horizontal="center" vertical="center"/>
    </xf>
    <xf numFmtId="1" fontId="42" fillId="4" borderId="19" xfId="0" applyNumberFormat="1" applyFont="1" applyFill="1" applyBorder="1" applyAlignment="1">
      <alignment horizontal="center" vertical="center"/>
    </xf>
    <xf numFmtId="0" fontId="42" fillId="4" borderId="19" xfId="0" applyFont="1" applyFill="1" applyBorder="1" applyAlignment="1">
      <alignment horizontal="center" vertical="center"/>
    </xf>
    <xf numFmtId="4" fontId="42" fillId="4" borderId="19" xfId="0" applyNumberFormat="1" applyFont="1" applyFill="1" applyBorder="1" applyAlignment="1">
      <alignment vertical="center"/>
    </xf>
    <xf numFmtId="0" fontId="42" fillId="4" borderId="11" xfId="0" applyFont="1" applyFill="1" applyBorder="1" applyAlignment="1">
      <alignment horizontal="center" vertical="center"/>
    </xf>
    <xf numFmtId="0" fontId="43" fillId="0" borderId="18" xfId="0" applyFont="1" applyBorder="1" applyAlignment="1">
      <alignment vertical="center"/>
    </xf>
    <xf numFmtId="1" fontId="0" fillId="0" borderId="19" xfId="0" applyNumberFormat="1" applyBorder="1" applyAlignment="1">
      <alignment vertical="center"/>
    </xf>
    <xf numFmtId="1" fontId="0" fillId="2" borderId="33" xfId="0" applyNumberFormat="1" applyFill="1" applyBorder="1" applyAlignment="1">
      <alignment vertical="center"/>
    </xf>
    <xf numFmtId="4" fontId="39" fillId="2" borderId="33" xfId="3" applyNumberFormat="1" applyFont="1" applyFill="1" applyBorder="1" applyAlignment="1">
      <alignment horizontal="right" vertical="center"/>
    </xf>
    <xf numFmtId="0" fontId="0" fillId="2" borderId="37" xfId="0" applyFill="1" applyBorder="1" applyAlignment="1">
      <alignment vertical="center"/>
    </xf>
    <xf numFmtId="4" fontId="41" fillId="0" borderId="0" xfId="0" applyNumberFormat="1" applyFont="1" applyAlignment="1">
      <alignment vertical="center"/>
    </xf>
    <xf numFmtId="2" fontId="0" fillId="0" borderId="0" xfId="0" applyNumberFormat="1" applyAlignment="1">
      <alignment vertical="center"/>
    </xf>
    <xf numFmtId="16" fontId="37" fillId="0" borderId="0" xfId="0" applyNumberFormat="1" applyFont="1" applyAlignment="1">
      <alignment vertical="center"/>
    </xf>
    <xf numFmtId="0" fontId="38" fillId="0" borderId="38" xfId="0" applyFont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199" fontId="38" fillId="0" borderId="0" xfId="0" applyNumberFormat="1" applyFont="1" applyAlignment="1">
      <alignment horizontal="center" vertical="center"/>
    </xf>
    <xf numFmtId="20" fontId="42" fillId="4" borderId="19" xfId="0" applyNumberFormat="1" applyFont="1" applyFill="1" applyBorder="1" applyAlignment="1">
      <alignment horizontal="right" vertical="center"/>
    </xf>
    <xf numFmtId="20" fontId="42" fillId="4" borderId="17" xfId="0" applyNumberFormat="1" applyFont="1" applyFill="1" applyBorder="1" applyAlignment="1">
      <alignment vertical="center"/>
    </xf>
    <xf numFmtId="1" fontId="38" fillId="0" borderId="0" xfId="0" applyNumberFormat="1" applyFont="1" applyAlignment="1">
      <alignment horizontal="center" vertical="center"/>
    </xf>
    <xf numFmtId="4" fontId="38" fillId="0" borderId="0" xfId="0" applyNumberFormat="1" applyFont="1" applyAlignment="1">
      <alignment horizontal="center" vertical="center"/>
    </xf>
    <xf numFmtId="0" fontId="42" fillId="4" borderId="19" xfId="0" applyFont="1" applyFill="1" applyBorder="1" applyAlignment="1">
      <alignment horizontal="right" vertical="center"/>
    </xf>
    <xf numFmtId="20" fontId="42" fillId="4" borderId="19" xfId="0" applyNumberFormat="1" applyFont="1" applyFill="1" applyBorder="1" applyAlignment="1">
      <alignment vertical="center"/>
    </xf>
    <xf numFmtId="0" fontId="42" fillId="4" borderId="19" xfId="0" applyFont="1" applyFill="1" applyBorder="1" applyAlignment="1">
      <alignment vertical="center"/>
    </xf>
    <xf numFmtId="1" fontId="42" fillId="4" borderId="19" xfId="0" applyNumberFormat="1" applyFont="1" applyFill="1" applyBorder="1" applyAlignment="1">
      <alignment horizontal="right" vertical="center"/>
    </xf>
    <xf numFmtId="0" fontId="38" fillId="0" borderId="39" xfId="0" applyFont="1" applyBorder="1" applyAlignment="1">
      <alignment horizontal="center" vertical="center"/>
    </xf>
    <xf numFmtId="16" fontId="0" fillId="4" borderId="11" xfId="0" applyNumberFormat="1" applyFill="1" applyBorder="1" applyAlignment="1">
      <alignment horizontal="center" vertical="center"/>
    </xf>
    <xf numFmtId="199" fontId="0" fillId="0" borderId="0" xfId="0" applyNumberFormat="1" applyAlignment="1">
      <alignment vertical="center"/>
    </xf>
    <xf numFmtId="199" fontId="37" fillId="0" borderId="0" xfId="0" applyNumberFormat="1" applyFont="1" applyAlignment="1">
      <alignment vertical="center"/>
    </xf>
    <xf numFmtId="199" fontId="0" fillId="2" borderId="32" xfId="0" applyNumberFormat="1" applyFill="1" applyBorder="1" applyAlignment="1">
      <alignment vertical="center"/>
    </xf>
    <xf numFmtId="4" fontId="42" fillId="4" borderId="19" xfId="0" applyNumberFormat="1" applyFont="1" applyFill="1" applyBorder="1" applyAlignment="1">
      <alignment horizontal="center" vertical="center"/>
    </xf>
    <xf numFmtId="0" fontId="41" fillId="0" borderId="20" xfId="0" applyFont="1" applyBorder="1" applyAlignment="1">
      <alignment vertical="center"/>
    </xf>
    <xf numFmtId="4" fontId="42" fillId="4" borderId="11" xfId="0" applyNumberFormat="1" applyFont="1" applyFill="1" applyBorder="1" applyAlignment="1">
      <alignment horizontal="center" vertical="center"/>
    </xf>
    <xf numFmtId="16" fontId="42" fillId="4" borderId="8" xfId="0" applyNumberFormat="1" applyFont="1" applyFill="1" applyBorder="1" applyAlignment="1">
      <alignment horizontal="center" vertical="center"/>
    </xf>
    <xf numFmtId="0" fontId="0" fillId="4" borderId="11" xfId="0" applyFill="1" applyBorder="1" applyAlignment="1">
      <alignment horizontal="center" vertical="center"/>
    </xf>
    <xf numFmtId="0" fontId="44" fillId="3" borderId="14" xfId="4" applyFont="1" applyFill="1" applyBorder="1" applyAlignment="1">
      <alignment horizontal="center" vertical="center"/>
    </xf>
    <xf numFmtId="0" fontId="41" fillId="0" borderId="21" xfId="0" applyFont="1" applyBorder="1" applyAlignment="1">
      <alignment horizontal="left" vertical="center"/>
    </xf>
    <xf numFmtId="0" fontId="41" fillId="0" borderId="18" xfId="0" applyFont="1" applyBorder="1" applyAlignment="1">
      <alignment horizontal="left" vertical="center"/>
    </xf>
    <xf numFmtId="0" fontId="41" fillId="0" borderId="21" xfId="0" applyFont="1" applyBorder="1" applyAlignment="1">
      <alignment vertical="center"/>
    </xf>
    <xf numFmtId="0" fontId="38" fillId="5" borderId="5" xfId="0" applyFont="1" applyFill="1" applyBorder="1" applyAlignment="1">
      <alignment horizontal="center" vertical="center"/>
    </xf>
    <xf numFmtId="4" fontId="0" fillId="5" borderId="8" xfId="0" applyNumberFormat="1" applyFill="1" applyBorder="1" applyAlignment="1">
      <alignment vertical="center"/>
    </xf>
    <xf numFmtId="0" fontId="41" fillId="0" borderId="0" xfId="0" applyFont="1" applyAlignment="1">
      <alignment vertical="center"/>
    </xf>
    <xf numFmtId="0" fontId="0" fillId="0" borderId="18" xfId="0" applyBorder="1" applyAlignment="1">
      <alignment vertical="center"/>
    </xf>
    <xf numFmtId="4" fontId="41" fillId="5" borderId="8" xfId="0" applyNumberFormat="1" applyFont="1" applyFill="1" applyBorder="1" applyAlignment="1">
      <alignment vertical="center"/>
    </xf>
    <xf numFmtId="180" fontId="0" fillId="0" borderId="0" xfId="0" applyNumberFormat="1" applyAlignment="1">
      <alignment vertical="center"/>
    </xf>
    <xf numFmtId="4" fontId="0" fillId="0" borderId="0" xfId="0" applyNumberFormat="1" applyAlignment="1">
      <alignment horizontal="right" vertical="center"/>
    </xf>
    <xf numFmtId="180" fontId="38" fillId="0" borderId="0" xfId="0" applyNumberFormat="1" applyFont="1" applyAlignment="1">
      <alignment horizontal="left" vertical="top"/>
    </xf>
    <xf numFmtId="180" fontId="37" fillId="0" borderId="0" xfId="0" applyNumberFormat="1" applyFont="1" applyAlignment="1">
      <alignment horizontal="center" vertical="center"/>
    </xf>
    <xf numFmtId="180" fontId="38" fillId="6" borderId="5" xfId="0" applyNumberFormat="1" applyFont="1" applyFill="1" applyBorder="1" applyAlignment="1">
      <alignment horizontal="center" vertical="center"/>
    </xf>
    <xf numFmtId="0" fontId="38" fillId="6" borderId="5" xfId="0" applyFont="1" applyFill="1" applyBorder="1" applyAlignment="1">
      <alignment horizontal="center" vertical="center"/>
    </xf>
    <xf numFmtId="0" fontId="41" fillId="0" borderId="43" xfId="0" applyFont="1" applyBorder="1" applyAlignment="1">
      <alignment horizontal="center" vertical="center"/>
    </xf>
    <xf numFmtId="16" fontId="0" fillId="0" borderId="44" xfId="0" applyNumberFormat="1" applyBorder="1" applyAlignment="1">
      <alignment horizontal="center" vertical="center"/>
    </xf>
    <xf numFmtId="1" fontId="41" fillId="4" borderId="43" xfId="0" applyNumberFormat="1" applyFont="1" applyFill="1" applyBorder="1" applyAlignment="1">
      <alignment vertical="center"/>
    </xf>
    <xf numFmtId="0" fontId="41" fillId="4" borderId="43" xfId="0" applyFont="1" applyFill="1" applyBorder="1" applyAlignment="1">
      <alignment vertical="center"/>
    </xf>
    <xf numFmtId="180" fontId="0" fillId="0" borderId="11" xfId="0" applyNumberFormat="1" applyBorder="1" applyAlignment="1">
      <alignment horizontal="center" vertical="center"/>
    </xf>
    <xf numFmtId="20" fontId="0" fillId="0" borderId="44" xfId="0" applyNumberFormat="1" applyBorder="1" applyAlignment="1">
      <alignment horizontal="center" vertical="center"/>
    </xf>
    <xf numFmtId="0" fontId="41" fillId="0" borderId="43" xfId="0" applyFont="1" applyBorder="1" applyAlignment="1">
      <alignment vertical="center"/>
    </xf>
    <xf numFmtId="1" fontId="41" fillId="0" borderId="43" xfId="0" applyNumberFormat="1" applyFont="1" applyBorder="1" applyAlignment="1">
      <alignment vertical="center"/>
    </xf>
    <xf numFmtId="1" fontId="41" fillId="4" borderId="46" xfId="0" applyNumberFormat="1" applyFont="1" applyFill="1" applyBorder="1" applyAlignment="1">
      <alignment vertical="center"/>
    </xf>
    <xf numFmtId="0" fontId="41" fillId="0" borderId="46" xfId="0" applyFont="1" applyBorder="1" applyAlignment="1">
      <alignment vertical="center"/>
    </xf>
    <xf numFmtId="1" fontId="41" fillId="0" borderId="46" xfId="0" applyNumberFormat="1" applyFont="1" applyBorder="1" applyAlignment="1">
      <alignment vertical="center"/>
    </xf>
    <xf numFmtId="0" fontId="0" fillId="0" borderId="46" xfId="0" applyBorder="1" applyAlignment="1">
      <alignment vertical="center"/>
    </xf>
    <xf numFmtId="180" fontId="0" fillId="0" borderId="11" xfId="0" applyNumberFormat="1" applyBorder="1" applyAlignment="1">
      <alignment vertical="center"/>
    </xf>
    <xf numFmtId="0" fontId="39" fillId="2" borderId="47" xfId="0" applyFont="1" applyFill="1" applyBorder="1" applyAlignment="1">
      <alignment vertical="center"/>
    </xf>
    <xf numFmtId="180" fontId="0" fillId="2" borderId="32" xfId="0" applyNumberFormat="1" applyFill="1" applyBorder="1" applyAlignment="1">
      <alignment vertical="center"/>
    </xf>
    <xf numFmtId="4" fontId="37" fillId="0" borderId="0" xfId="0" applyNumberFormat="1" applyFont="1" applyAlignment="1">
      <alignment horizontal="right" vertical="center"/>
    </xf>
    <xf numFmtId="4" fontId="38" fillId="0" borderId="0" xfId="0" applyNumberFormat="1" applyFont="1" applyAlignment="1">
      <alignment horizontal="right" vertical="center"/>
    </xf>
    <xf numFmtId="4" fontId="38" fillId="0" borderId="0" xfId="3" applyNumberFormat="1" applyFont="1" applyAlignment="1">
      <alignment horizontal="right" vertical="center"/>
    </xf>
    <xf numFmtId="4" fontId="38" fillId="6" borderId="5" xfId="0" applyNumberFormat="1" applyFont="1" applyFill="1" applyBorder="1" applyAlignment="1">
      <alignment horizontal="center" vertical="center"/>
    </xf>
    <xf numFmtId="20" fontId="0" fillId="0" borderId="8" xfId="0" applyNumberFormat="1" applyBorder="1" applyAlignment="1">
      <alignment horizontal="center" vertical="center"/>
    </xf>
    <xf numFmtId="0" fontId="0" fillId="0" borderId="8" xfId="0" applyBorder="1" applyAlignment="1">
      <alignment horizontal="right" vertical="center"/>
    </xf>
    <xf numFmtId="0" fontId="0" fillId="0" borderId="44" xfId="0" applyBorder="1" applyAlignment="1">
      <alignment horizontal="right" vertical="center"/>
    </xf>
    <xf numFmtId="4" fontId="0" fillId="4" borderId="44" xfId="3" applyNumberFormat="1" applyFont="1" applyFill="1" applyBorder="1" applyAlignment="1">
      <alignment horizontal="right" vertical="center"/>
    </xf>
    <xf numFmtId="20" fontId="41" fillId="0" borderId="8" xfId="0" applyNumberFormat="1" applyFont="1" applyBorder="1" applyAlignment="1">
      <alignment horizontal="center" vertical="center"/>
    </xf>
    <xf numFmtId="4" fontId="0" fillId="0" borderId="44" xfId="3" applyNumberFormat="1" applyFont="1" applyFill="1" applyBorder="1" applyAlignment="1">
      <alignment horizontal="right" vertical="center"/>
    </xf>
    <xf numFmtId="4" fontId="0" fillId="0" borderId="44" xfId="0" applyNumberFormat="1" applyBorder="1" applyAlignment="1">
      <alignment horizontal="right" vertical="center"/>
    </xf>
    <xf numFmtId="4" fontId="0" fillId="0" borderId="8" xfId="0" applyNumberFormat="1" applyBorder="1" applyAlignment="1">
      <alignment horizontal="right" vertical="center"/>
    </xf>
    <xf numFmtId="20" fontId="0" fillId="0" borderId="11" xfId="0" applyNumberFormat="1" applyBorder="1" applyAlignment="1">
      <alignment horizontal="center" vertical="center"/>
    </xf>
    <xf numFmtId="200" fontId="0" fillId="0" borderId="44" xfId="0" applyNumberFormat="1" applyBorder="1" applyAlignment="1">
      <alignment horizontal="right" vertical="center"/>
    </xf>
    <xf numFmtId="4" fontId="0" fillId="0" borderId="11" xfId="0" applyNumberFormat="1" applyBorder="1" applyAlignment="1">
      <alignment horizontal="right" vertical="center"/>
    </xf>
    <xf numFmtId="4" fontId="0" fillId="2" borderId="32" xfId="0" applyNumberFormat="1" applyFill="1" applyBorder="1" applyAlignment="1">
      <alignment horizontal="right" vertical="center"/>
    </xf>
    <xf numFmtId="4" fontId="39" fillId="2" borderId="32" xfId="0" applyNumberFormat="1" applyFont="1" applyFill="1" applyBorder="1" applyAlignment="1">
      <alignment horizontal="right" vertical="center"/>
    </xf>
    <xf numFmtId="9" fontId="0" fillId="4" borderId="44" xfId="3" applyNumberFormat="1" applyFont="1" applyFill="1" applyBorder="1" applyAlignment="1">
      <alignment horizontal="right" vertical="center"/>
    </xf>
    <xf numFmtId="197" fontId="0" fillId="4" borderId="44" xfId="0" applyNumberFormat="1" applyFill="1" applyBorder="1" applyAlignment="1">
      <alignment horizontal="center" vertical="center"/>
    </xf>
    <xf numFmtId="4" fontId="0" fillId="4" borderId="57" xfId="0" applyNumberFormat="1" applyFill="1" applyBorder="1" applyAlignment="1">
      <alignment vertical="center"/>
    </xf>
    <xf numFmtId="0" fontId="41" fillId="0" borderId="58" xfId="0" applyFont="1" applyBorder="1" applyAlignment="1">
      <alignment vertical="center"/>
    </xf>
    <xf numFmtId="0" fontId="0" fillId="0" borderId="59" xfId="0" applyBorder="1" applyAlignment="1">
      <alignment vertical="center"/>
    </xf>
    <xf numFmtId="9" fontId="39" fillId="2" borderId="32" xfId="0" applyNumberFormat="1" applyFont="1" applyFill="1" applyBorder="1" applyAlignment="1">
      <alignment horizontal="right" vertical="center"/>
    </xf>
    <xf numFmtId="201" fontId="39" fillId="2" borderId="32" xfId="0" applyNumberFormat="1" applyFont="1" applyFill="1" applyBorder="1" applyAlignment="1">
      <alignment horizontal="right" vertical="center"/>
    </xf>
    <xf numFmtId="0" fontId="0" fillId="2" borderId="33" xfId="0" applyFill="1" applyBorder="1" applyAlignment="1">
      <alignment vertical="center"/>
    </xf>
    <xf numFmtId="0" fontId="38" fillId="0" borderId="0" xfId="0" applyFont="1" applyAlignment="1">
      <alignment horizontal="left" vertical="top"/>
    </xf>
    <xf numFmtId="17" fontId="38" fillId="0" borderId="0" xfId="0" applyNumberFormat="1" applyFont="1" applyAlignment="1">
      <alignment horizontal="left" vertical="top"/>
    </xf>
    <xf numFmtId="0" fontId="41" fillId="4" borderId="42" xfId="0" applyFont="1" applyFill="1" applyBorder="1" applyAlignment="1">
      <alignment vertical="center"/>
    </xf>
    <xf numFmtId="199" fontId="0" fillId="0" borderId="8" xfId="0" applyNumberFormat="1" applyBorder="1" applyAlignment="1">
      <alignment horizontal="center" vertical="center"/>
    </xf>
    <xf numFmtId="1" fontId="41" fillId="4" borderId="42" xfId="0" applyNumberFormat="1" applyFont="1" applyFill="1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44" xfId="0" applyBorder="1" applyAlignment="1">
      <alignment vertical="center"/>
    </xf>
    <xf numFmtId="197" fontId="0" fillId="0" borderId="44" xfId="0" applyNumberFormat="1" applyBorder="1" applyAlignment="1">
      <alignment horizontal="center" vertical="center"/>
    </xf>
    <xf numFmtId="4" fontId="0" fillId="0" borderId="57" xfId="0" applyNumberFormat="1" applyBorder="1" applyAlignment="1">
      <alignment vertical="center"/>
    </xf>
    <xf numFmtId="4" fontId="0" fillId="0" borderId="44" xfId="0" applyNumberFormat="1" applyBorder="1" applyAlignment="1">
      <alignment vertical="center"/>
    </xf>
    <xf numFmtId="1" fontId="0" fillId="0" borderId="44" xfId="0" applyNumberFormat="1" applyBorder="1" applyAlignment="1">
      <alignment vertical="center"/>
    </xf>
    <xf numFmtId="4" fontId="41" fillId="4" borderId="44" xfId="3" applyNumberFormat="1" applyFont="1" applyFill="1" applyBorder="1" applyAlignment="1">
      <alignment horizontal="right" vertical="center"/>
    </xf>
    <xf numFmtId="4" fontId="0" fillId="2" borderId="33" xfId="0" applyNumberFormat="1" applyFill="1" applyBorder="1" applyAlignment="1">
      <alignment vertical="center"/>
    </xf>
    <xf numFmtId="16" fontId="41" fillId="4" borderId="43" xfId="0" applyNumberFormat="1" applyFont="1" applyFill="1" applyBorder="1" applyAlignment="1">
      <alignment vertical="center"/>
    </xf>
    <xf numFmtId="180" fontId="0" fillId="4" borderId="44" xfId="0" applyNumberFormat="1" applyFill="1" applyBorder="1" applyAlignment="1">
      <alignment horizontal="center" vertical="center"/>
    </xf>
    <xf numFmtId="20" fontId="0" fillId="4" borderId="44" xfId="0" applyNumberFormat="1" applyFill="1" applyBorder="1" applyAlignment="1">
      <alignment horizontal="center" vertical="center"/>
    </xf>
    <xf numFmtId="20" fontId="0" fillId="4" borderId="8" xfId="0" applyNumberFormat="1" applyFill="1" applyBorder="1" applyAlignment="1">
      <alignment horizontal="center" vertical="center"/>
    </xf>
    <xf numFmtId="0" fontId="0" fillId="4" borderId="8" xfId="0" applyFill="1" applyBorder="1" applyAlignment="1">
      <alignment horizontal="right" vertical="center"/>
    </xf>
    <xf numFmtId="180" fontId="0" fillId="0" borderId="44" xfId="0" applyNumberFormat="1" applyBorder="1" applyAlignment="1">
      <alignment horizontal="center" vertical="center"/>
    </xf>
    <xf numFmtId="180" fontId="0" fillId="0" borderId="8" xfId="0" applyNumberFormat="1" applyBorder="1" applyAlignment="1">
      <alignment horizontal="center" vertical="center"/>
    </xf>
    <xf numFmtId="4" fontId="0" fillId="4" borderId="44" xfId="0" applyNumberFormat="1" applyFill="1" applyBorder="1" applyAlignment="1">
      <alignment horizontal="right" vertical="center"/>
    </xf>
    <xf numFmtId="4" fontId="0" fillId="4" borderId="8" xfId="0" applyNumberFormat="1" applyFill="1" applyBorder="1" applyAlignment="1">
      <alignment horizontal="right" vertical="center"/>
    </xf>
    <xf numFmtId="0" fontId="0" fillId="0" borderId="60" xfId="0" applyBorder="1" applyAlignment="1">
      <alignment vertical="center"/>
    </xf>
    <xf numFmtId="16" fontId="37" fillId="0" borderId="0" xfId="0" applyNumberFormat="1" applyFont="1" applyAlignment="1">
      <alignment horizontal="center" vertical="center"/>
    </xf>
    <xf numFmtId="16" fontId="41" fillId="0" borderId="8" xfId="0" applyNumberFormat="1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20" fontId="0" fillId="0" borderId="17" xfId="0" applyNumberFormat="1" applyBorder="1" applyAlignment="1">
      <alignment vertical="center"/>
    </xf>
    <xf numFmtId="1" fontId="41" fillId="0" borderId="8" xfId="0" applyNumberFormat="1" applyFont="1" applyBorder="1" applyAlignment="1">
      <alignment horizontal="center" vertical="center"/>
    </xf>
    <xf numFmtId="20" fontId="41" fillId="0" borderId="17" xfId="0" applyNumberFormat="1" applyFont="1" applyBorder="1" applyAlignment="1">
      <alignment vertical="center"/>
    </xf>
    <xf numFmtId="0" fontId="41" fillId="0" borderId="8" xfId="0" applyFont="1" applyBorder="1" applyAlignment="1">
      <alignment horizontal="center" vertical="center"/>
    </xf>
    <xf numFmtId="1" fontId="0" fillId="0" borderId="8" xfId="0" applyNumberFormat="1" applyBorder="1" applyAlignment="1">
      <alignment horizontal="center" vertical="center"/>
    </xf>
    <xf numFmtId="1" fontId="0" fillId="4" borderId="8" xfId="0" applyNumberFormat="1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197" fontId="0" fillId="2" borderId="32" xfId="0" applyNumberFormat="1" applyFill="1" applyBorder="1" applyAlignment="1">
      <alignment horizontal="center" vertical="center"/>
    </xf>
    <xf numFmtId="4" fontId="38" fillId="0" borderId="25" xfId="0" applyNumberFormat="1" applyFont="1" applyBorder="1" applyAlignment="1">
      <alignment horizontal="center" vertical="center"/>
    </xf>
    <xf numFmtId="4" fontId="38" fillId="0" borderId="5" xfId="0" applyNumberFormat="1" applyFont="1" applyBorder="1" applyAlignment="1">
      <alignment horizontal="center" vertical="center"/>
    </xf>
    <xf numFmtId="1" fontId="0" fillId="0" borderId="17" xfId="0" applyNumberFormat="1" applyBorder="1" applyAlignment="1">
      <alignment vertical="center"/>
    </xf>
    <xf numFmtId="0" fontId="0" fillId="0" borderId="17" xfId="0" applyBorder="1" applyAlignment="1">
      <alignment vertical="center"/>
    </xf>
    <xf numFmtId="1" fontId="41" fillId="0" borderId="18" xfId="0" applyNumberFormat="1" applyFont="1" applyBorder="1" applyAlignment="1">
      <alignment horizontal="center" vertical="center"/>
    </xf>
    <xf numFmtId="20" fontId="0" fillId="0" borderId="17" xfId="0" applyNumberFormat="1" applyBorder="1" applyAlignment="1">
      <alignment horizontal="right" vertical="center"/>
    </xf>
    <xf numFmtId="41" fontId="39" fillId="2" borderId="32" xfId="3" applyFont="1" applyFill="1" applyBorder="1" applyAlignment="1">
      <alignment vertical="center"/>
    </xf>
    <xf numFmtId="4" fontId="39" fillId="2" borderId="33" xfId="3" applyNumberFormat="1" applyFont="1" applyFill="1" applyBorder="1" applyAlignment="1">
      <alignment vertical="center"/>
    </xf>
    <xf numFmtId="41" fontId="39" fillId="2" borderId="37" xfId="3" applyFont="1" applyFill="1" applyBorder="1" applyAlignment="1">
      <alignment vertical="center"/>
    </xf>
    <xf numFmtId="0" fontId="0" fillId="0" borderId="0" xfId="0" applyAlignment="1">
      <alignment horizontal="center" vertical="center"/>
    </xf>
    <xf numFmtId="16" fontId="41" fillId="0" borderId="43" xfId="0" applyNumberFormat="1" applyFont="1" applyBorder="1" applyAlignment="1">
      <alignment vertical="center"/>
    </xf>
    <xf numFmtId="0" fontId="41" fillId="0" borderId="45" xfId="0" applyFont="1" applyBorder="1" applyAlignment="1">
      <alignment horizontal="left" vertical="center"/>
    </xf>
    <xf numFmtId="0" fontId="0" fillId="0" borderId="11" xfId="0" applyBorder="1" applyAlignment="1">
      <alignment horizontal="right" vertical="center"/>
    </xf>
    <xf numFmtId="199" fontId="0" fillId="0" borderId="44" xfId="0" applyNumberFormat="1" applyBorder="1" applyAlignment="1">
      <alignment horizontal="center" vertical="center"/>
    </xf>
    <xf numFmtId="16" fontId="0" fillId="0" borderId="11" xfId="0" applyNumberFormat="1" applyBorder="1" applyAlignment="1">
      <alignment vertical="center"/>
    </xf>
    <xf numFmtId="4" fontId="37" fillId="0" borderId="0" xfId="0" applyNumberFormat="1" applyFont="1" applyAlignment="1">
      <alignment horizontal="center" vertical="center"/>
    </xf>
    <xf numFmtId="198" fontId="37" fillId="0" borderId="0" xfId="0" applyNumberFormat="1" applyFont="1" applyAlignment="1">
      <alignment horizontal="center" vertical="center"/>
    </xf>
    <xf numFmtId="198" fontId="38" fillId="0" borderId="0" xfId="0" applyNumberFormat="1" applyFont="1" applyAlignment="1">
      <alignment horizontal="center" vertical="center"/>
    </xf>
    <xf numFmtId="4" fontId="38" fillId="0" borderId="0" xfId="3" applyNumberFormat="1" applyFont="1" applyAlignment="1">
      <alignment horizontal="center" vertical="center"/>
    </xf>
    <xf numFmtId="198" fontId="38" fillId="6" borderId="5" xfId="0" applyNumberFormat="1" applyFont="1" applyFill="1" applyBorder="1" applyAlignment="1">
      <alignment horizontal="center" vertical="center"/>
    </xf>
    <xf numFmtId="4" fontId="0" fillId="2" borderId="32" xfId="0" applyNumberFormat="1" applyFill="1" applyBorder="1" applyAlignment="1">
      <alignment vertical="center"/>
    </xf>
    <xf numFmtId="198" fontId="0" fillId="2" borderId="32" xfId="0" applyNumberFormat="1" applyFill="1" applyBorder="1" applyAlignment="1">
      <alignment vertical="center"/>
    </xf>
    <xf numFmtId="16" fontId="42" fillId="4" borderId="11" xfId="0" applyNumberFormat="1" applyFont="1" applyFill="1" applyBorder="1" applyAlignment="1">
      <alignment horizontal="center" vertical="center"/>
    </xf>
    <xf numFmtId="0" fontId="41" fillId="0" borderId="11" xfId="0" applyFont="1" applyBorder="1" applyAlignment="1">
      <alignment horizontal="center" vertical="center"/>
    </xf>
    <xf numFmtId="1" fontId="41" fillId="0" borderId="11" xfId="0" applyNumberFormat="1" applyFont="1" applyBorder="1" applyAlignment="1">
      <alignment horizontal="center" vertical="center"/>
    </xf>
    <xf numFmtId="0" fontId="0" fillId="0" borderId="19" xfId="0" applyBorder="1" applyAlignment="1">
      <alignment vertical="center"/>
    </xf>
    <xf numFmtId="0" fontId="0" fillId="0" borderId="61" xfId="0" applyBorder="1" applyAlignment="1">
      <alignment vertical="center"/>
    </xf>
    <xf numFmtId="0" fontId="41" fillId="0" borderId="19" xfId="0" applyFont="1" applyBorder="1" applyAlignment="1">
      <alignment horizontal="center" vertical="center"/>
    </xf>
    <xf numFmtId="0" fontId="41" fillId="0" borderId="62" xfId="0" applyFont="1" applyBorder="1" applyAlignment="1">
      <alignment vertical="center"/>
    </xf>
    <xf numFmtId="0" fontId="0" fillId="0" borderId="62" xfId="0" applyBorder="1" applyAlignment="1">
      <alignment vertical="center"/>
    </xf>
    <xf numFmtId="0" fontId="0" fillId="2" borderId="63" xfId="0" applyFill="1" applyBorder="1" applyAlignment="1">
      <alignment vertical="center"/>
    </xf>
    <xf numFmtId="1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20" fontId="0" fillId="0" borderId="17" xfId="0" applyNumberFormat="1" applyBorder="1" applyAlignment="1">
      <alignment horizontal="center" vertical="center"/>
    </xf>
    <xf numFmtId="16" fontId="41" fillId="0" borderId="11" xfId="0" applyNumberFormat="1" applyFont="1" applyBorder="1" applyAlignment="1">
      <alignment horizontal="center" vertical="center"/>
    </xf>
    <xf numFmtId="20" fontId="0" fillId="0" borderId="19" xfId="0" applyNumberFormat="1" applyBorder="1" applyAlignment="1">
      <alignment horizontal="center" vertical="center"/>
    </xf>
    <xf numFmtId="0" fontId="39" fillId="2" borderId="64" xfId="0" applyFont="1" applyFill="1" applyBorder="1" applyAlignment="1">
      <alignment vertical="center"/>
    </xf>
    <xf numFmtId="0" fontId="0" fillId="2" borderId="65" xfId="0" applyFill="1" applyBorder="1" applyAlignment="1">
      <alignment vertical="center"/>
    </xf>
    <xf numFmtId="0" fontId="0" fillId="2" borderId="32" xfId="0" applyFill="1" applyBorder="1" applyAlignment="1">
      <alignment horizontal="center" vertical="center"/>
    </xf>
    <xf numFmtId="20" fontId="0" fillId="2" borderId="33" xfId="0" applyNumberFormat="1" applyFill="1" applyBorder="1" applyAlignment="1">
      <alignment horizontal="center" vertical="center"/>
    </xf>
    <xf numFmtId="0" fontId="0" fillId="0" borderId="17" xfId="0" applyBorder="1" applyAlignment="1">
      <alignment horizontal="right" vertical="center"/>
    </xf>
    <xf numFmtId="4" fontId="0" fillId="0" borderId="17" xfId="0" applyNumberFormat="1" applyBorder="1" applyAlignment="1">
      <alignment horizontal="right" vertical="center"/>
    </xf>
    <xf numFmtId="20" fontId="41" fillId="0" borderId="19" xfId="0" applyNumberFormat="1" applyFont="1" applyBorder="1" applyAlignment="1">
      <alignment horizontal="center" vertical="center"/>
    </xf>
    <xf numFmtId="1" fontId="0" fillId="0" borderId="19" xfId="0" applyNumberFormat="1" applyBorder="1" applyAlignment="1">
      <alignment horizontal="right" vertical="center"/>
    </xf>
    <xf numFmtId="4" fontId="0" fillId="0" borderId="19" xfId="0" applyNumberFormat="1" applyBorder="1" applyAlignment="1">
      <alignment horizontal="right" vertical="center"/>
    </xf>
    <xf numFmtId="1" fontId="0" fillId="2" borderId="33" xfId="0" applyNumberFormat="1" applyFill="1" applyBorder="1" applyAlignment="1">
      <alignment horizontal="right" vertical="center"/>
    </xf>
    <xf numFmtId="1" fontId="0" fillId="0" borderId="11" xfId="0" applyNumberFormat="1" applyBorder="1" applyAlignment="1">
      <alignment horizontal="center" vertical="center"/>
    </xf>
    <xf numFmtId="16" fontId="41" fillId="4" borderId="8" xfId="0" applyNumberFormat="1" applyFont="1" applyFill="1" applyBorder="1" applyAlignment="1">
      <alignment horizontal="center" vertical="center"/>
    </xf>
    <xf numFmtId="20" fontId="0" fillId="0" borderId="19" xfId="0" applyNumberFormat="1" applyBorder="1" applyAlignment="1">
      <alignment horizontal="right"/>
    </xf>
    <xf numFmtId="0" fontId="41" fillId="4" borderId="8" xfId="0" applyFont="1" applyFill="1" applyBorder="1" applyAlignment="1">
      <alignment horizontal="center" vertical="center"/>
    </xf>
    <xf numFmtId="199" fontId="0" fillId="4" borderId="8" xfId="0" applyNumberFormat="1" applyFill="1" applyBorder="1" applyAlignment="1">
      <alignment horizontal="center" vertical="center"/>
    </xf>
    <xf numFmtId="20" fontId="0" fillId="4" borderId="17" xfId="0" applyNumberFormat="1" applyFill="1" applyBorder="1" applyAlignment="1">
      <alignment vertical="center"/>
    </xf>
    <xf numFmtId="1" fontId="41" fillId="4" borderId="8" xfId="0" applyNumberFormat="1" applyFont="1" applyFill="1" applyBorder="1" applyAlignment="1">
      <alignment horizontal="center" vertical="center"/>
    </xf>
    <xf numFmtId="20" fontId="0" fillId="0" borderId="17" xfId="0" applyNumberFormat="1" applyBorder="1" applyAlignment="1">
      <alignment horizontal="right"/>
    </xf>
    <xf numFmtId="0" fontId="0" fillId="4" borderId="17" xfId="0" applyFill="1" applyBorder="1" applyAlignment="1">
      <alignment vertical="center"/>
    </xf>
    <xf numFmtId="4" fontId="41" fillId="0" borderId="8" xfId="0" applyNumberFormat="1" applyFont="1" applyBorder="1" applyAlignment="1">
      <alignment vertical="center"/>
    </xf>
    <xf numFmtId="0" fontId="41" fillId="4" borderId="18" xfId="0" applyFont="1" applyFill="1" applyBorder="1" applyAlignment="1">
      <alignment vertical="center"/>
    </xf>
    <xf numFmtId="2" fontId="37" fillId="0" borderId="0" xfId="0" applyNumberFormat="1" applyFont="1" applyAlignment="1">
      <alignment vertical="center"/>
    </xf>
    <xf numFmtId="20" fontId="0" fillId="4" borderId="8" xfId="0" applyNumberFormat="1" applyFill="1" applyBorder="1" applyAlignment="1">
      <alignment vertical="center"/>
    </xf>
    <xf numFmtId="198" fontId="38" fillId="7" borderId="5" xfId="0" applyNumberFormat="1" applyFont="1" applyFill="1" applyBorder="1" applyAlignment="1">
      <alignment horizontal="center" vertical="center"/>
    </xf>
    <xf numFmtId="198" fontId="0" fillId="0" borderId="8" xfId="0" applyNumberFormat="1" applyBorder="1"/>
    <xf numFmtId="4" fontId="41" fillId="0" borderId="18" xfId="0" applyNumberFormat="1" applyFont="1" applyBorder="1" applyAlignment="1">
      <alignment vertical="center"/>
    </xf>
    <xf numFmtId="4" fontId="0" fillId="0" borderId="18" xfId="0" applyNumberFormat="1" applyBorder="1" applyAlignment="1">
      <alignment vertical="center"/>
    </xf>
    <xf numFmtId="198" fontId="41" fillId="0" borderId="8" xfId="0" applyNumberFormat="1" applyFont="1" applyBorder="1" applyAlignment="1">
      <alignment vertical="center"/>
    </xf>
    <xf numFmtId="4" fontId="39" fillId="2" borderId="21" xfId="0" applyNumberFormat="1" applyFont="1" applyFill="1" applyBorder="1" applyAlignment="1">
      <alignment horizontal="right" vertical="center"/>
    </xf>
    <xf numFmtId="4" fontId="0" fillId="2" borderId="22" xfId="0" applyNumberFormat="1" applyFill="1" applyBorder="1" applyAlignment="1">
      <alignment horizontal="right" vertical="center"/>
    </xf>
    <xf numFmtId="0" fontId="0" fillId="0" borderId="21" xfId="0" applyBorder="1" applyAlignment="1">
      <alignment vertical="center"/>
    </xf>
    <xf numFmtId="0" fontId="38" fillId="0" borderId="0" xfId="0" applyFont="1" applyAlignment="1">
      <alignment horizontal="center" vertical="center" wrapText="1"/>
    </xf>
    <xf numFmtId="4" fontId="0" fillId="4" borderId="8" xfId="0" applyNumberFormat="1" applyFill="1" applyBorder="1" applyAlignment="1">
      <alignment vertical="center"/>
    </xf>
    <xf numFmtId="0" fontId="41" fillId="0" borderId="70" xfId="0" applyFont="1" applyBorder="1" applyAlignment="1">
      <alignment vertical="center"/>
    </xf>
    <xf numFmtId="4" fontId="39" fillId="2" borderId="7" xfId="0" applyNumberFormat="1" applyFont="1" applyFill="1" applyBorder="1" applyAlignment="1">
      <alignment horizontal="center" vertical="center"/>
    </xf>
    <xf numFmtId="0" fontId="38" fillId="0" borderId="72" xfId="0" applyFont="1" applyBorder="1" applyAlignment="1">
      <alignment horizontal="center" vertical="center"/>
    </xf>
    <xf numFmtId="199" fontId="38" fillId="0" borderId="72" xfId="0" applyNumberFormat="1" applyFont="1" applyBorder="1" applyAlignment="1">
      <alignment horizontal="center" vertical="center"/>
    </xf>
    <xf numFmtId="0" fontId="0" fillId="4" borderId="73" xfId="0" applyFill="1" applyBorder="1" applyAlignment="1">
      <alignment horizontal="center" vertical="center"/>
    </xf>
    <xf numFmtId="16" fontId="0" fillId="4" borderId="44" xfId="0" applyNumberFormat="1" applyFill="1" applyBorder="1" applyAlignment="1">
      <alignment horizontal="center" vertical="center"/>
    </xf>
    <xf numFmtId="0" fontId="42" fillId="4" borderId="44" xfId="0" applyFont="1" applyFill="1" applyBorder="1" applyAlignment="1">
      <alignment horizontal="center" vertical="center"/>
    </xf>
    <xf numFmtId="0" fontId="42" fillId="4" borderId="74" xfId="0" applyFont="1" applyFill="1" applyBorder="1" applyAlignment="1">
      <alignment horizontal="center" vertical="center"/>
    </xf>
    <xf numFmtId="199" fontId="42" fillId="4" borderId="74" xfId="0" applyNumberFormat="1" applyFont="1" applyFill="1" applyBorder="1" applyAlignment="1">
      <alignment horizontal="center" vertical="center"/>
    </xf>
    <xf numFmtId="20" fontId="42" fillId="4" borderId="75" xfId="0" applyNumberFormat="1" applyFont="1" applyFill="1" applyBorder="1" applyAlignment="1">
      <alignment horizontal="center" vertical="center"/>
    </xf>
    <xf numFmtId="199" fontId="42" fillId="4" borderId="75" xfId="0" applyNumberFormat="1" applyFont="1" applyFill="1" applyBorder="1" applyAlignment="1">
      <alignment horizontal="center" vertical="center"/>
    </xf>
    <xf numFmtId="1" fontId="38" fillId="0" borderId="72" xfId="0" applyNumberFormat="1" applyFont="1" applyBorder="1" applyAlignment="1">
      <alignment horizontal="center" vertical="center"/>
    </xf>
    <xf numFmtId="0" fontId="42" fillId="4" borderId="75" xfId="0" applyFont="1" applyFill="1" applyBorder="1" applyAlignment="1">
      <alignment horizontal="center" vertical="center"/>
    </xf>
    <xf numFmtId="4" fontId="42" fillId="4" borderId="74" xfId="0" applyNumberFormat="1" applyFont="1" applyFill="1" applyBorder="1" applyAlignment="1">
      <alignment horizontal="center" vertical="center"/>
    </xf>
    <xf numFmtId="4" fontId="42" fillId="4" borderId="75" xfId="0" applyNumberFormat="1" applyFont="1" applyFill="1" applyBorder="1" applyAlignment="1">
      <alignment vertical="center"/>
    </xf>
    <xf numFmtId="0" fontId="38" fillId="0" borderId="80" xfId="0" applyFont="1" applyBorder="1" applyAlignment="1">
      <alignment horizontal="center" vertical="center"/>
    </xf>
    <xf numFmtId="0" fontId="38" fillId="0" borderId="25" xfId="0" applyFont="1" applyBorder="1" applyAlignment="1">
      <alignment horizontal="center" vertical="center" wrapText="1"/>
    </xf>
    <xf numFmtId="0" fontId="0" fillId="0" borderId="73" xfId="0" applyBorder="1" applyAlignment="1">
      <alignment horizontal="center" vertical="center"/>
    </xf>
    <xf numFmtId="20" fontId="0" fillId="0" borderId="44" xfId="0" applyNumberFormat="1" applyBorder="1" applyAlignment="1">
      <alignment vertical="center"/>
    </xf>
    <xf numFmtId="0" fontId="38" fillId="0" borderId="81" xfId="0" applyFont="1" applyBorder="1" applyAlignment="1">
      <alignment horizontal="center" vertical="center"/>
    </xf>
    <xf numFmtId="0" fontId="46" fillId="0" borderId="0" xfId="0" applyFont="1" applyAlignment="1">
      <alignment vertical="center"/>
    </xf>
    <xf numFmtId="0" fontId="39" fillId="0" borderId="0" xfId="0" applyFont="1" applyAlignment="1">
      <alignment vertical="center"/>
    </xf>
    <xf numFmtId="16" fontId="0" fillId="0" borderId="1" xfId="0" applyNumberFormat="1" applyBorder="1" applyAlignment="1">
      <alignment vertical="center"/>
    </xf>
    <xf numFmtId="4" fontId="39" fillId="2" borderId="82" xfId="3" applyNumberFormat="1" applyFont="1" applyFill="1" applyBorder="1" applyAlignment="1">
      <alignment horizontal="right" vertical="center"/>
    </xf>
    <xf numFmtId="4" fontId="39" fillId="2" borderId="83" xfId="0" applyNumberFormat="1" applyFont="1" applyFill="1" applyBorder="1" applyAlignment="1">
      <alignment horizontal="right" vertical="center"/>
    </xf>
    <xf numFmtId="0" fontId="47" fillId="0" borderId="18" xfId="0" applyFont="1" applyBorder="1" applyAlignment="1">
      <alignment vertical="center"/>
    </xf>
    <xf numFmtId="4" fontId="41" fillId="0" borderId="8" xfId="0" applyNumberFormat="1" applyFont="1" applyBorder="1"/>
    <xf numFmtId="20" fontId="41" fillId="0" borderId="8" xfId="0" applyNumberFormat="1" applyFont="1" applyBorder="1" applyAlignment="1">
      <alignment vertical="center"/>
    </xf>
    <xf numFmtId="4" fontId="41" fillId="4" borderId="8" xfId="0" applyNumberFormat="1" applyFont="1" applyFill="1" applyBorder="1" applyAlignment="1">
      <alignment vertical="center"/>
    </xf>
    <xf numFmtId="4" fontId="41" fillId="4" borderId="44" xfId="0" applyNumberFormat="1" applyFont="1" applyFill="1" applyBorder="1" applyAlignment="1">
      <alignment vertical="center"/>
    </xf>
    <xf numFmtId="20" fontId="0" fillId="0" borderId="7" xfId="0" applyNumberFormat="1" applyBorder="1" applyAlignment="1">
      <alignment vertical="center"/>
    </xf>
    <xf numFmtId="14" fontId="41" fillId="0" borderId="18" xfId="0" applyNumberFormat="1" applyFont="1" applyBorder="1" applyAlignment="1">
      <alignment vertical="center"/>
    </xf>
    <xf numFmtId="20" fontId="0" fillId="4" borderId="17" xfId="0" applyNumberFormat="1" applyFill="1" applyBorder="1" applyAlignment="1">
      <alignment horizontal="center" vertical="center"/>
    </xf>
    <xf numFmtId="0" fontId="0" fillId="4" borderId="17" xfId="0" applyFill="1" applyBorder="1" applyAlignment="1">
      <alignment horizontal="center" vertical="center"/>
    </xf>
    <xf numFmtId="4" fontId="0" fillId="4" borderId="17" xfId="0" applyNumberFormat="1" applyFill="1" applyBorder="1" applyAlignment="1">
      <alignment horizontal="right" vertical="center"/>
    </xf>
    <xf numFmtId="0" fontId="0" fillId="4" borderId="18" xfId="0" applyFill="1" applyBorder="1" applyAlignment="1">
      <alignment vertical="center"/>
    </xf>
    <xf numFmtId="0" fontId="0" fillId="0" borderId="17" xfId="0" applyBorder="1" applyAlignment="1">
      <alignment horizontal="center" vertical="center"/>
    </xf>
    <xf numFmtId="4" fontId="0" fillId="2" borderId="33" xfId="0" applyNumberFormat="1" applyFill="1" applyBorder="1" applyAlignment="1">
      <alignment horizontal="center" vertical="center"/>
    </xf>
    <xf numFmtId="0" fontId="48" fillId="0" borderId="0" xfId="0" applyFont="1" applyAlignment="1">
      <alignment vertical="center"/>
    </xf>
    <xf numFmtId="200" fontId="0" fillId="0" borderId="0" xfId="0" applyNumberFormat="1" applyAlignment="1">
      <alignment vertical="center"/>
    </xf>
    <xf numFmtId="202" fontId="0" fillId="0" borderId="0" xfId="3" applyNumberFormat="1" applyFont="1" applyAlignment="1">
      <alignment vertical="center"/>
    </xf>
    <xf numFmtId="200" fontId="37" fillId="0" borderId="0" xfId="0" applyNumberFormat="1" applyFont="1" applyAlignment="1">
      <alignment vertical="center"/>
    </xf>
    <xf numFmtId="202" fontId="37" fillId="0" borderId="0" xfId="3" applyNumberFormat="1" applyFont="1" applyAlignment="1">
      <alignment vertical="center"/>
    </xf>
    <xf numFmtId="2" fontId="0" fillId="0" borderId="17" xfId="0" applyNumberFormat="1" applyBorder="1" applyAlignment="1">
      <alignment vertical="center"/>
    </xf>
    <xf numFmtId="20" fontId="0" fillId="0" borderId="11" xfId="0" applyNumberFormat="1" applyBorder="1" applyAlignment="1">
      <alignment vertical="center"/>
    </xf>
    <xf numFmtId="197" fontId="0" fillId="0" borderId="11" xfId="0" applyNumberFormat="1" applyBorder="1" applyAlignment="1">
      <alignment horizontal="center" vertical="center"/>
    </xf>
    <xf numFmtId="4" fontId="0" fillId="0" borderId="8" xfId="0" applyNumberFormat="1" applyBorder="1"/>
    <xf numFmtId="4" fontId="41" fillId="0" borderId="0" xfId="0" applyNumberFormat="1" applyFont="1"/>
    <xf numFmtId="0" fontId="41" fillId="0" borderId="8" xfId="0" applyFont="1" applyBorder="1"/>
    <xf numFmtId="0" fontId="49" fillId="0" borderId="0" xfId="0" applyFont="1" applyAlignment="1">
      <alignment horizontal="center" vertical="center" wrapText="1" shrinkToFit="1"/>
    </xf>
    <xf numFmtId="0" fontId="0" fillId="4" borderId="0" xfId="0" applyFill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39" fillId="0" borderId="0" xfId="0" applyFont="1" applyAlignment="1">
      <alignment horizontal="left" vertical="center"/>
    </xf>
    <xf numFmtId="3" fontId="0" fillId="0" borderId="0" xfId="0" applyNumberFormat="1" applyAlignment="1">
      <alignment horizontal="center" vertical="center"/>
    </xf>
    <xf numFmtId="3" fontId="50" fillId="0" borderId="0" xfId="0" applyNumberFormat="1" applyFont="1"/>
    <xf numFmtId="0" fontId="52" fillId="8" borderId="72" xfId="0" applyFont="1" applyFill="1" applyBorder="1" applyAlignment="1">
      <alignment horizontal="center" vertical="center" wrapText="1" shrinkToFit="1"/>
    </xf>
    <xf numFmtId="16" fontId="0" fillId="9" borderId="88" xfId="0" applyNumberFormat="1" applyFill="1" applyBorder="1" applyAlignment="1">
      <alignment horizontal="center" vertical="center"/>
    </xf>
    <xf numFmtId="9" fontId="0" fillId="9" borderId="89" xfId="2" applyFont="1" applyFill="1" applyBorder="1" applyAlignment="1">
      <alignment horizontal="center" vertical="center"/>
    </xf>
    <xf numFmtId="4" fontId="0" fillId="9" borderId="90" xfId="3" applyNumberFormat="1" applyFont="1" applyFill="1" applyBorder="1" applyAlignment="1">
      <alignment horizontal="right" vertical="center"/>
    </xf>
    <xf numFmtId="4" fontId="0" fillId="9" borderId="91" xfId="1" applyNumberFormat="1" applyFont="1" applyFill="1" applyBorder="1" applyAlignment="1">
      <alignment horizontal="right" vertical="center"/>
    </xf>
    <xf numFmtId="4" fontId="0" fillId="9" borderId="92" xfId="3" applyNumberFormat="1" applyFont="1" applyFill="1" applyBorder="1" applyAlignment="1">
      <alignment horizontal="right" vertical="center"/>
    </xf>
    <xf numFmtId="16" fontId="0" fillId="0" borderId="93" xfId="0" applyNumberFormat="1" applyBorder="1" applyAlignment="1">
      <alignment horizontal="center" vertical="center"/>
    </xf>
    <xf numFmtId="9" fontId="0" fillId="0" borderId="17" xfId="2" applyFont="1" applyFill="1" applyBorder="1" applyAlignment="1">
      <alignment horizontal="center" vertical="center"/>
    </xf>
    <xf numFmtId="4" fontId="0" fillId="0" borderId="94" xfId="3" applyNumberFormat="1" applyFont="1" applyFill="1" applyBorder="1" applyAlignment="1">
      <alignment horizontal="right" vertical="center"/>
    </xf>
    <xf numFmtId="4" fontId="0" fillId="0" borderId="43" xfId="1" applyNumberFormat="1" applyFont="1" applyBorder="1" applyAlignment="1">
      <alignment horizontal="right" vertical="center"/>
    </xf>
    <xf numFmtId="4" fontId="0" fillId="0" borderId="8" xfId="3" applyNumberFormat="1" applyFont="1" applyFill="1" applyBorder="1" applyAlignment="1">
      <alignment horizontal="right" vertical="center"/>
    </xf>
    <xf numFmtId="16" fontId="0" fillId="9" borderId="93" xfId="0" applyNumberFormat="1" applyFill="1" applyBorder="1" applyAlignment="1">
      <alignment horizontal="center" vertical="center"/>
    </xf>
    <xf numFmtId="9" fontId="0" fillId="9" borderId="17" xfId="2" applyFont="1" applyFill="1" applyBorder="1" applyAlignment="1">
      <alignment horizontal="center" vertical="center"/>
    </xf>
    <xf numFmtId="4" fontId="0" fillId="9" borderId="94" xfId="3" applyNumberFormat="1" applyFont="1" applyFill="1" applyBorder="1" applyAlignment="1">
      <alignment horizontal="right" vertical="center"/>
    </xf>
    <xf numFmtId="4" fontId="0" fillId="9" borderId="43" xfId="1" applyNumberFormat="1" applyFont="1" applyFill="1" applyBorder="1" applyAlignment="1">
      <alignment horizontal="right" vertical="center"/>
    </xf>
    <xf numFmtId="4" fontId="0" fillId="9" borderId="8" xfId="3" applyNumberFormat="1" applyFont="1" applyFill="1" applyBorder="1" applyAlignment="1">
      <alignment horizontal="right" vertical="center"/>
    </xf>
    <xf numFmtId="9" fontId="0" fillId="0" borderId="17" xfId="2" applyFont="1" applyBorder="1" applyAlignment="1">
      <alignment horizontal="center" vertical="center"/>
    </xf>
    <xf numFmtId="4" fontId="0" fillId="0" borderId="94" xfId="3" applyNumberFormat="1" applyFont="1" applyBorder="1" applyAlignment="1">
      <alignment horizontal="right" vertical="center"/>
    </xf>
    <xf numFmtId="4" fontId="0" fillId="0" borderId="8" xfId="3" applyNumberFormat="1" applyFont="1" applyBorder="1" applyAlignment="1">
      <alignment horizontal="right" vertical="center"/>
    </xf>
    <xf numFmtId="4" fontId="0" fillId="0" borderId="43" xfId="3" applyNumberFormat="1" applyFont="1" applyBorder="1" applyAlignment="1">
      <alignment horizontal="right" vertical="center"/>
    </xf>
    <xf numFmtId="4" fontId="0" fillId="9" borderId="43" xfId="3" applyNumberFormat="1" applyFont="1" applyFill="1" applyBorder="1" applyAlignment="1">
      <alignment horizontal="right" vertical="center"/>
    </xf>
    <xf numFmtId="16" fontId="0" fillId="4" borderId="95" xfId="0" applyNumberFormat="1" applyFill="1" applyBorder="1" applyAlignment="1">
      <alignment horizontal="center" vertical="center"/>
    </xf>
    <xf numFmtId="9" fontId="0" fillId="4" borderId="11" xfId="2" applyFont="1" applyFill="1" applyBorder="1" applyAlignment="1">
      <alignment horizontal="center" vertical="center"/>
    </xf>
    <xf numFmtId="4" fontId="0" fillId="4" borderId="11" xfId="3" applyNumberFormat="1" applyFont="1" applyFill="1" applyBorder="1" applyAlignment="1">
      <alignment horizontal="right" vertical="center"/>
    </xf>
    <xf numFmtId="4" fontId="0" fillId="4" borderId="11" xfId="1" applyNumberFormat="1" applyFont="1" applyFill="1" applyBorder="1" applyAlignment="1">
      <alignment horizontal="right" vertical="center"/>
    </xf>
    <xf numFmtId="16" fontId="53" fillId="10" borderId="96" xfId="0" applyNumberFormat="1" applyFont="1" applyFill="1" applyBorder="1" applyAlignment="1">
      <alignment horizontal="center" vertical="center"/>
    </xf>
    <xf numFmtId="9" fontId="53" fillId="10" borderId="97" xfId="2" applyFont="1" applyFill="1" applyBorder="1" applyAlignment="1">
      <alignment horizontal="center" vertical="center"/>
    </xf>
    <xf numFmtId="4" fontId="53" fillId="10" borderId="97" xfId="3" applyNumberFormat="1" applyFont="1" applyFill="1" applyBorder="1" applyAlignment="1">
      <alignment horizontal="right" vertical="center"/>
    </xf>
    <xf numFmtId="41" fontId="0" fillId="0" borderId="0" xfId="0" applyNumberFormat="1" applyAlignment="1">
      <alignment horizontal="center" vertical="center"/>
    </xf>
    <xf numFmtId="41" fontId="0" fillId="0" borderId="0" xfId="3" applyFont="1" applyAlignment="1">
      <alignment horizontal="center" vertical="center"/>
    </xf>
    <xf numFmtId="178" fontId="0" fillId="0" borderId="0" xfId="1" applyNumberFormat="1" applyFont="1" applyAlignment="1">
      <alignment horizontal="center" vertical="center"/>
    </xf>
    <xf numFmtId="43" fontId="0" fillId="0" borderId="0" xfId="0" applyNumberFormat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9" fontId="0" fillId="0" borderId="0" xfId="2" applyFont="1" applyAlignment="1">
      <alignment horizontal="center" vertical="center"/>
    </xf>
    <xf numFmtId="0" fontId="52" fillId="8" borderId="77" xfId="0" applyFont="1" applyFill="1" applyBorder="1" applyAlignment="1">
      <alignment horizontal="center" vertical="center" wrapText="1" shrinkToFit="1"/>
    </xf>
    <xf numFmtId="0" fontId="52" fillId="2" borderId="96" xfId="0" applyFont="1" applyFill="1" applyBorder="1" applyAlignment="1">
      <alignment horizontal="center" vertical="center" wrapText="1" shrinkToFit="1"/>
    </xf>
    <xf numFmtId="0" fontId="55" fillId="3" borderId="97" xfId="158" applyFont="1" applyFill="1" applyBorder="1" applyAlignment="1">
      <alignment horizontal="center" vertical="center" wrapText="1"/>
    </xf>
    <xf numFmtId="4" fontId="0" fillId="9" borderId="89" xfId="3" applyNumberFormat="1" applyFont="1" applyFill="1" applyBorder="1" applyAlignment="1">
      <alignment horizontal="right" vertical="center"/>
    </xf>
    <xf numFmtId="4" fontId="41" fillId="9" borderId="89" xfId="3" applyNumberFormat="1" applyFont="1" applyFill="1" applyBorder="1" applyAlignment="1">
      <alignment horizontal="right" vertical="center"/>
    </xf>
    <xf numFmtId="4" fontId="42" fillId="9" borderId="85" xfId="3" applyNumberFormat="1" applyFont="1" applyFill="1" applyBorder="1" applyAlignment="1">
      <alignment horizontal="right" vertical="center"/>
    </xf>
    <xf numFmtId="4" fontId="0" fillId="9" borderId="86" xfId="3" applyNumberFormat="1" applyFont="1" applyFill="1" applyBorder="1" applyAlignment="1">
      <alignment horizontal="right" vertical="center"/>
    </xf>
    <xf numFmtId="4" fontId="0" fillId="0" borderId="17" xfId="3" applyNumberFormat="1" applyFont="1" applyBorder="1" applyAlignment="1">
      <alignment horizontal="right" vertical="center"/>
    </xf>
    <xf numFmtId="4" fontId="0" fillId="0" borderId="17" xfId="3" applyNumberFormat="1" applyFont="1" applyFill="1" applyBorder="1" applyAlignment="1">
      <alignment horizontal="right" vertical="center"/>
    </xf>
    <xf numFmtId="4" fontId="42" fillId="0" borderId="101" xfId="3" applyNumberFormat="1" applyFont="1" applyFill="1" applyBorder="1" applyAlignment="1">
      <alignment horizontal="right" vertical="center"/>
    </xf>
    <xf numFmtId="4" fontId="0" fillId="0" borderId="41" xfId="3" applyNumberFormat="1" applyFont="1" applyFill="1" applyBorder="1" applyAlignment="1">
      <alignment horizontal="right" vertical="center"/>
    </xf>
    <xf numFmtId="4" fontId="0" fillId="9" borderId="17" xfId="3" applyNumberFormat="1" applyFont="1" applyFill="1" applyBorder="1" applyAlignment="1">
      <alignment horizontal="right" vertical="center"/>
    </xf>
    <xf numFmtId="4" fontId="42" fillId="9" borderId="101" xfId="3" applyNumberFormat="1" applyFont="1" applyFill="1" applyBorder="1" applyAlignment="1">
      <alignment horizontal="right" vertical="center"/>
    </xf>
    <xf numFmtId="4" fontId="0" fillId="9" borderId="41" xfId="3" applyNumberFormat="1" applyFont="1" applyFill="1" applyBorder="1" applyAlignment="1">
      <alignment horizontal="right" vertical="center"/>
    </xf>
    <xf numFmtId="4" fontId="0" fillId="4" borderId="17" xfId="3" applyNumberFormat="1" applyFont="1" applyFill="1" applyBorder="1" applyAlignment="1">
      <alignment horizontal="right" vertical="center"/>
    </xf>
    <xf numFmtId="4" fontId="0" fillId="4" borderId="8" xfId="3" applyNumberFormat="1" applyFont="1" applyFill="1" applyBorder="1" applyAlignment="1">
      <alignment horizontal="right" vertical="center"/>
    </xf>
    <xf numFmtId="4" fontId="0" fillId="0" borderId="41" xfId="3" applyNumberFormat="1" applyFont="1" applyBorder="1" applyAlignment="1">
      <alignment horizontal="right" vertical="center"/>
    </xf>
    <xf numFmtId="4" fontId="0" fillId="4" borderId="19" xfId="3" applyNumberFormat="1" applyFont="1" applyFill="1" applyBorder="1" applyAlignment="1">
      <alignment horizontal="right" vertical="center"/>
    </xf>
    <xf numFmtId="4" fontId="42" fillId="4" borderId="102" xfId="3" applyNumberFormat="1" applyFont="1" applyFill="1" applyBorder="1" applyAlignment="1">
      <alignment horizontal="right" vertical="center"/>
    </xf>
    <xf numFmtId="4" fontId="0" fillId="4" borderId="103" xfId="3" applyNumberFormat="1" applyFont="1" applyFill="1" applyBorder="1" applyAlignment="1">
      <alignment horizontal="right" vertical="center"/>
    </xf>
    <xf numFmtId="0" fontId="55" fillId="2" borderId="97" xfId="158" applyFont="1" applyFill="1" applyBorder="1" applyAlignment="1">
      <alignment horizontal="center" vertical="center" wrapText="1"/>
    </xf>
    <xf numFmtId="4" fontId="0" fillId="4" borderId="41" xfId="3" applyNumberFormat="1" applyFont="1" applyFill="1" applyBorder="1" applyAlignment="1">
      <alignment horizontal="right" vertical="center"/>
    </xf>
    <xf numFmtId="4" fontId="41" fillId="9" borderId="86" xfId="3" applyNumberFormat="1" applyFont="1" applyFill="1" applyBorder="1" applyAlignment="1">
      <alignment horizontal="right" vertical="center"/>
    </xf>
    <xf numFmtId="0" fontId="51" fillId="0" borderId="0" xfId="0" applyFont="1"/>
    <xf numFmtId="0" fontId="42" fillId="0" borderId="0" xfId="0" applyFont="1"/>
    <xf numFmtId="16" fontId="51" fillId="0" borderId="0" xfId="0" applyNumberFormat="1" applyFont="1"/>
    <xf numFmtId="3" fontId="0" fillId="0" borderId="0" xfId="0" applyNumberFormat="1" applyAlignment="1">
      <alignment vertical="center"/>
    </xf>
    <xf numFmtId="0" fontId="56" fillId="0" borderId="0" xfId="0" applyFont="1" applyAlignment="1">
      <alignment vertical="center"/>
    </xf>
    <xf numFmtId="203" fontId="57" fillId="0" borderId="0" xfId="158" applyNumberFormat="1" applyFont="1"/>
    <xf numFmtId="16" fontId="0" fillId="0" borderId="0" xfId="0" applyNumberFormat="1" applyAlignment="1">
      <alignment vertical="center"/>
    </xf>
    <xf numFmtId="0" fontId="0" fillId="0" borderId="85" xfId="0" applyBorder="1" applyAlignment="1">
      <alignment horizontal="center" vertical="center"/>
    </xf>
    <xf numFmtId="16" fontId="0" fillId="0" borderId="86" xfId="0" applyNumberFormat="1" applyBorder="1" applyAlignment="1">
      <alignment horizontal="center" vertical="center"/>
    </xf>
    <xf numFmtId="3" fontId="0" fillId="0" borderId="86" xfId="0" applyNumberFormat="1" applyBorder="1" applyAlignment="1">
      <alignment horizontal="right" vertical="center"/>
    </xf>
    <xf numFmtId="4" fontId="0" fillId="0" borderId="86" xfId="0" applyNumberFormat="1" applyBorder="1" applyAlignment="1">
      <alignment horizontal="right" vertical="center"/>
    </xf>
    <xf numFmtId="0" fontId="0" fillId="0" borderId="101" xfId="0" applyBorder="1" applyAlignment="1">
      <alignment horizontal="center" vertical="center"/>
    </xf>
    <xf numFmtId="16" fontId="0" fillId="0" borderId="41" xfId="0" applyNumberFormat="1" applyBorder="1" applyAlignment="1">
      <alignment horizontal="center" vertical="center"/>
    </xf>
    <xf numFmtId="3" fontId="0" fillId="0" borderId="41" xfId="0" applyNumberFormat="1" applyBorder="1" applyAlignment="1">
      <alignment horizontal="right" vertical="center"/>
    </xf>
    <xf numFmtId="0" fontId="0" fillId="0" borderId="87" xfId="0" applyBorder="1" applyAlignment="1">
      <alignment horizontal="center" vertical="center"/>
    </xf>
    <xf numFmtId="16" fontId="0" fillId="0" borderId="72" xfId="0" applyNumberFormat="1" applyBorder="1" applyAlignment="1">
      <alignment horizontal="center" vertical="center"/>
    </xf>
    <xf numFmtId="3" fontId="0" fillId="0" borderId="72" xfId="0" applyNumberFormat="1" applyBorder="1" applyAlignment="1">
      <alignment horizontal="right" vertical="center"/>
    </xf>
    <xf numFmtId="0" fontId="39" fillId="2" borderId="105" xfId="0" applyFont="1" applyFill="1" applyBorder="1" applyAlignment="1">
      <alignment vertical="center"/>
    </xf>
    <xf numFmtId="0" fontId="39" fillId="2" borderId="85" xfId="0" applyFont="1" applyFill="1" applyBorder="1" applyAlignment="1">
      <alignment horizontal="center" vertical="center"/>
    </xf>
    <xf numFmtId="4" fontId="39" fillId="2" borderId="86" xfId="0" applyNumberFormat="1" applyFont="1" applyFill="1" applyBorder="1" applyAlignment="1">
      <alignment horizontal="right" vertical="center"/>
    </xf>
    <xf numFmtId="0" fontId="39" fillId="2" borderId="106" xfId="0" applyFont="1" applyFill="1" applyBorder="1" applyAlignment="1">
      <alignment vertical="center"/>
    </xf>
    <xf numFmtId="0" fontId="39" fillId="2" borderId="87" xfId="0" applyFont="1" applyFill="1" applyBorder="1" applyAlignment="1">
      <alignment horizontal="center" vertical="center"/>
    </xf>
    <xf numFmtId="4" fontId="39" fillId="2" borderId="72" xfId="0" applyNumberFormat="1" applyFont="1" applyFill="1" applyBorder="1" applyAlignment="1">
      <alignment horizontal="right" vertical="center"/>
    </xf>
    <xf numFmtId="0" fontId="38" fillId="3" borderId="102" xfId="0" applyFont="1" applyFill="1" applyBorder="1" applyAlignment="1">
      <alignment horizontal="center" vertical="center"/>
    </xf>
    <xf numFmtId="0" fontId="38" fillId="3" borderId="103" xfId="0" applyFont="1" applyFill="1" applyBorder="1" applyAlignment="1">
      <alignment horizontal="center" vertical="center"/>
    </xf>
    <xf numFmtId="43" fontId="0" fillId="0" borderId="86" xfId="0" applyNumberFormat="1" applyBorder="1" applyAlignment="1">
      <alignment horizontal="right" vertical="center"/>
    </xf>
    <xf numFmtId="4" fontId="0" fillId="0" borderId="41" xfId="0" applyNumberFormat="1" applyBorder="1" applyAlignment="1">
      <alignment horizontal="right" vertical="center"/>
    </xf>
    <xf numFmtId="43" fontId="0" fillId="0" borderId="41" xfId="0" applyNumberFormat="1" applyBorder="1" applyAlignment="1">
      <alignment horizontal="right" vertical="center"/>
    </xf>
    <xf numFmtId="4" fontId="0" fillId="0" borderId="72" xfId="0" applyNumberFormat="1" applyBorder="1" applyAlignment="1">
      <alignment horizontal="right" vertical="center"/>
    </xf>
    <xf numFmtId="0" fontId="38" fillId="5" borderId="103" xfId="0" applyFont="1" applyFill="1" applyBorder="1" applyAlignment="1">
      <alignment horizontal="center" vertical="center"/>
    </xf>
    <xf numFmtId="0" fontId="60" fillId="0" borderId="0" xfId="158" applyFont="1"/>
    <xf numFmtId="0" fontId="55" fillId="0" borderId="0" xfId="158" applyFont="1"/>
    <xf numFmtId="0" fontId="55" fillId="0" borderId="0" xfId="158" applyFont="1" applyAlignment="1">
      <alignment horizontal="center"/>
    </xf>
    <xf numFmtId="0" fontId="42" fillId="0" borderId="0" xfId="161" applyFont="1"/>
    <xf numFmtId="4" fontId="60" fillId="0" borderId="41" xfId="158" applyNumberFormat="1" applyFont="1" applyBorder="1" applyAlignment="1">
      <alignment horizontal="right" vertical="center"/>
    </xf>
    <xf numFmtId="0" fontId="62" fillId="0" borderId="0" xfId="158" applyFont="1"/>
    <xf numFmtId="166" fontId="63" fillId="0" borderId="0" xfId="76" applyFont="1" applyFill="1" applyBorder="1"/>
    <xf numFmtId="0" fontId="63" fillId="0" borderId="0" xfId="158" applyFont="1"/>
    <xf numFmtId="4" fontId="63" fillId="0" borderId="0" xfId="158" applyNumberFormat="1" applyFont="1"/>
    <xf numFmtId="9" fontId="63" fillId="0" borderId="0" xfId="158" applyNumberFormat="1" applyFont="1"/>
    <xf numFmtId="4" fontId="64" fillId="0" borderId="0" xfId="158" applyNumberFormat="1" applyFont="1"/>
    <xf numFmtId="0" fontId="65" fillId="0" borderId="0" xfId="158" applyFont="1" applyAlignment="1">
      <alignment vertical="center"/>
    </xf>
    <xf numFmtId="4" fontId="66" fillId="11" borderId="3" xfId="158" applyNumberFormat="1" applyFont="1" applyFill="1" applyBorder="1" applyAlignment="1">
      <alignment horizontal="center" vertical="center"/>
    </xf>
    <xf numFmtId="4" fontId="66" fillId="2" borderId="5" xfId="158" applyNumberFormat="1" applyFont="1" applyFill="1" applyBorder="1" applyAlignment="1">
      <alignment horizontal="center" vertical="center"/>
    </xf>
    <xf numFmtId="9" fontId="66" fillId="2" borderId="5" xfId="158" applyNumberFormat="1" applyFont="1" applyFill="1" applyBorder="1" applyAlignment="1">
      <alignment horizontal="center" vertical="center"/>
    </xf>
    <xf numFmtId="4" fontId="66" fillId="11" borderId="5" xfId="158" applyNumberFormat="1" applyFont="1" applyFill="1" applyBorder="1" applyAlignment="1">
      <alignment horizontal="center" vertical="center"/>
    </xf>
    <xf numFmtId="180" fontId="63" fillId="0" borderId="41" xfId="158" applyNumberFormat="1" applyFont="1" applyBorder="1"/>
    <xf numFmtId="180" fontId="62" fillId="0" borderId="41" xfId="158" applyNumberFormat="1" applyFont="1" applyBorder="1"/>
    <xf numFmtId="180" fontId="64" fillId="0" borderId="41" xfId="158" applyNumberFormat="1" applyFont="1" applyBorder="1"/>
    <xf numFmtId="0" fontId="63" fillId="3" borderId="4" xfId="158" applyFont="1" applyFill="1" applyBorder="1"/>
    <xf numFmtId="180" fontId="64" fillId="0" borderId="5" xfId="158" applyNumberFormat="1" applyFont="1" applyBorder="1"/>
    <xf numFmtId="180" fontId="63" fillId="0" borderId="5" xfId="158" applyNumberFormat="1" applyFont="1" applyBorder="1"/>
    <xf numFmtId="3" fontId="63" fillId="3" borderId="2" xfId="158" applyNumberFormat="1" applyFont="1" applyFill="1" applyBorder="1"/>
    <xf numFmtId="3" fontId="64" fillId="0" borderId="3" xfId="158" applyNumberFormat="1" applyFont="1" applyBorder="1"/>
    <xf numFmtId="3" fontId="63" fillId="0" borderId="3" xfId="158" applyNumberFormat="1" applyFont="1" applyBorder="1"/>
    <xf numFmtId="3" fontId="55" fillId="9" borderId="3" xfId="158" applyNumberFormat="1" applyFont="1" applyFill="1" applyBorder="1" applyAlignment="1">
      <alignment horizontal="center"/>
    </xf>
    <xf numFmtId="3" fontId="63" fillId="3" borderId="4" xfId="158" applyNumberFormat="1" applyFont="1" applyFill="1" applyBorder="1"/>
    <xf numFmtId="3" fontId="64" fillId="0" borderId="5" xfId="158" applyNumberFormat="1" applyFont="1" applyBorder="1"/>
    <xf numFmtId="3" fontId="55" fillId="9" borderId="5" xfId="158" applyNumberFormat="1" applyFont="1" applyFill="1" applyBorder="1" applyAlignment="1">
      <alignment horizontal="center"/>
    </xf>
    <xf numFmtId="9" fontId="66" fillId="11" borderId="5" xfId="158" applyNumberFormat="1" applyFont="1" applyFill="1" applyBorder="1" applyAlignment="1">
      <alignment horizontal="center" vertical="center"/>
    </xf>
    <xf numFmtId="9" fontId="66" fillId="11" borderId="16" xfId="158" applyNumberFormat="1" applyFont="1" applyFill="1" applyBorder="1" applyAlignment="1">
      <alignment horizontal="center" vertical="center"/>
    </xf>
    <xf numFmtId="4" fontId="63" fillId="0" borderId="0" xfId="1" applyNumberFormat="1" applyFont="1"/>
    <xf numFmtId="4" fontId="42" fillId="0" borderId="0" xfId="0" applyNumberFormat="1" applyFont="1"/>
    <xf numFmtId="0" fontId="59" fillId="0" borderId="0" xfId="158" applyFont="1" applyAlignment="1">
      <alignment vertical="center"/>
    </xf>
    <xf numFmtId="4" fontId="59" fillId="0" borderId="0" xfId="158" applyNumberFormat="1" applyFont="1" applyAlignment="1">
      <alignment vertical="center"/>
    </xf>
    <xf numFmtId="4" fontId="57" fillId="0" borderId="0" xfId="158" applyNumberFormat="1" applyFont="1" applyAlignment="1">
      <alignment horizontal="left" vertical="center"/>
    </xf>
    <xf numFmtId="0" fontId="62" fillId="3" borderId="0" xfId="158" applyFont="1" applyFill="1"/>
    <xf numFmtId="180" fontId="55" fillId="0" borderId="111" xfId="158" applyNumberFormat="1" applyFont="1" applyBorder="1"/>
    <xf numFmtId="180" fontId="55" fillId="0" borderId="0" xfId="158" applyNumberFormat="1" applyFont="1"/>
    <xf numFmtId="3" fontId="60" fillId="0" borderId="0" xfId="158" applyNumberFormat="1" applyFont="1" applyAlignment="1">
      <alignment horizontal="right"/>
    </xf>
    <xf numFmtId="0" fontId="60" fillId="18" borderId="0" xfId="158" applyFont="1" applyFill="1"/>
    <xf numFmtId="0" fontId="64" fillId="0" borderId="0" xfId="158" applyFont="1"/>
    <xf numFmtId="0" fontId="61" fillId="0" borderId="0" xfId="158" applyFont="1"/>
    <xf numFmtId="166" fontId="60" fillId="0" borderId="0" xfId="76" applyFont="1" applyFill="1"/>
    <xf numFmtId="0" fontId="60" fillId="0" borderId="0" xfId="158" applyFont="1" applyAlignment="1">
      <alignment horizontal="center"/>
    </xf>
    <xf numFmtId="0" fontId="55" fillId="0" borderId="112" xfId="158" applyFont="1" applyBorder="1" applyAlignment="1">
      <alignment horizontal="center"/>
    </xf>
    <xf numFmtId="0" fontId="55" fillId="0" borderId="112" xfId="157" applyFont="1" applyBorder="1" applyAlignment="1">
      <alignment horizontal="center"/>
    </xf>
    <xf numFmtId="206" fontId="57" fillId="0" borderId="0" xfId="158" applyNumberFormat="1" applyFont="1" applyAlignment="1">
      <alignment horizontal="center"/>
    </xf>
    <xf numFmtId="206" fontId="57" fillId="0" borderId="0" xfId="158" applyNumberFormat="1" applyFont="1" applyAlignment="1">
      <alignment horizontal="left"/>
    </xf>
    <xf numFmtId="0" fontId="55" fillId="0" borderId="0" xfId="157" applyFont="1" applyAlignment="1">
      <alignment horizontal="center"/>
    </xf>
    <xf numFmtId="0" fontId="55" fillId="16" borderId="113" xfId="158" applyFont="1" applyFill="1" applyBorder="1" applyAlignment="1">
      <alignment horizontal="center" vertical="center"/>
    </xf>
    <xf numFmtId="0" fontId="55" fillId="3" borderId="115" xfId="0" applyFont="1" applyFill="1" applyBorder="1" applyAlignment="1">
      <alignment horizontal="center" vertical="center"/>
    </xf>
    <xf numFmtId="0" fontId="55" fillId="3" borderId="116" xfId="158" applyFont="1" applyFill="1" applyBorder="1" applyAlignment="1">
      <alignment horizontal="center" vertical="center"/>
    </xf>
    <xf numFmtId="180" fontId="60" fillId="0" borderId="120" xfId="158" applyNumberFormat="1" applyFont="1" applyBorder="1"/>
    <xf numFmtId="3" fontId="60" fillId="0" borderId="120" xfId="0" applyNumberFormat="1" applyFont="1" applyBorder="1" applyAlignment="1">
      <alignment horizontal="center"/>
    </xf>
    <xf numFmtId="3" fontId="60" fillId="0" borderId="120" xfId="158" applyNumberFormat="1" applyFont="1" applyBorder="1" applyAlignment="1">
      <alignment horizontal="center"/>
    </xf>
    <xf numFmtId="180" fontId="62" fillId="0" borderId="120" xfId="158" applyNumberFormat="1" applyFont="1" applyBorder="1"/>
    <xf numFmtId="3" fontId="62" fillId="0" borderId="120" xfId="0" applyNumberFormat="1" applyFont="1" applyBorder="1" applyAlignment="1">
      <alignment horizontal="center"/>
    </xf>
    <xf numFmtId="3" fontId="62" fillId="0" borderId="120" xfId="158" applyNumberFormat="1" applyFont="1" applyBorder="1" applyAlignment="1">
      <alignment horizontal="center"/>
    </xf>
    <xf numFmtId="180" fontId="55" fillId="0" borderId="120" xfId="158" applyNumberFormat="1" applyFont="1" applyBorder="1"/>
    <xf numFmtId="3" fontId="55" fillId="0" borderId="120" xfId="158" applyNumberFormat="1" applyFont="1" applyBorder="1" applyAlignment="1">
      <alignment horizontal="center"/>
    </xf>
    <xf numFmtId="0" fontId="55" fillId="16" borderId="122" xfId="158" applyFont="1" applyFill="1" applyBorder="1" applyAlignment="1">
      <alignment vertical="center"/>
    </xf>
    <xf numFmtId="180" fontId="60" fillId="0" borderId="123" xfId="158" applyNumberFormat="1" applyFont="1" applyBorder="1"/>
    <xf numFmtId="0" fontId="55" fillId="16" borderId="124" xfId="158" applyFont="1" applyFill="1" applyBorder="1" applyAlignment="1">
      <alignment vertical="center"/>
    </xf>
    <xf numFmtId="180" fontId="55" fillId="0" borderId="125" xfId="158" applyNumberFormat="1" applyFont="1" applyBorder="1"/>
    <xf numFmtId="180" fontId="60" fillId="0" borderId="125" xfId="158" applyNumberFormat="1" applyFont="1" applyBorder="1"/>
    <xf numFmtId="3" fontId="55" fillId="0" borderId="125" xfId="158" applyNumberFormat="1" applyFont="1" applyBorder="1" applyAlignment="1">
      <alignment horizontal="center"/>
    </xf>
    <xf numFmtId="0" fontId="62" fillId="3" borderId="126" xfId="158" applyFont="1" applyFill="1" applyBorder="1"/>
    <xf numFmtId="204" fontId="55" fillId="0" borderId="127" xfId="158" applyNumberFormat="1" applyFont="1" applyBorder="1"/>
    <xf numFmtId="180" fontId="60" fillId="0" borderId="127" xfId="158" applyNumberFormat="1" applyFont="1" applyBorder="1"/>
    <xf numFmtId="3" fontId="55" fillId="0" borderId="127" xfId="158" applyNumberFormat="1" applyFont="1" applyBorder="1" applyAlignment="1">
      <alignment horizontal="center"/>
    </xf>
    <xf numFmtId="3" fontId="67" fillId="0" borderId="0" xfId="158" applyNumberFormat="1" applyFont="1" applyAlignment="1">
      <alignment horizontal="left"/>
    </xf>
    <xf numFmtId="0" fontId="68" fillId="0" borderId="0" xfId="158" applyFont="1" applyAlignment="1">
      <alignment vertical="top"/>
    </xf>
    <xf numFmtId="1" fontId="55" fillId="2" borderId="112" xfId="157" applyNumberFormat="1" applyFont="1" applyFill="1" applyBorder="1" applyAlignment="1">
      <alignment horizontal="center"/>
    </xf>
    <xf numFmtId="0" fontId="55" fillId="6" borderId="116" xfId="158" applyFont="1" applyFill="1" applyBorder="1" applyAlignment="1">
      <alignment horizontal="center" vertical="center"/>
    </xf>
    <xf numFmtId="0" fontId="55" fillId="12" borderId="116" xfId="158" applyFont="1" applyFill="1" applyBorder="1" applyAlignment="1">
      <alignment horizontal="center" vertical="center" wrapText="1"/>
    </xf>
    <xf numFmtId="3" fontId="60" fillId="0" borderId="123" xfId="158" applyNumberFormat="1" applyFont="1" applyBorder="1" applyAlignment="1">
      <alignment horizontal="center"/>
    </xf>
    <xf numFmtId="0" fontId="55" fillId="3" borderId="116" xfId="158" applyFont="1" applyFill="1" applyBorder="1" applyAlignment="1">
      <alignment horizontal="center" vertical="center" wrapText="1"/>
    </xf>
    <xf numFmtId="0" fontId="55" fillId="0" borderId="0" xfId="158" applyFont="1" applyAlignment="1">
      <alignment horizontal="center" vertical="center"/>
    </xf>
    <xf numFmtId="0" fontId="55" fillId="3" borderId="128" xfId="158" applyFont="1" applyFill="1" applyBorder="1" applyAlignment="1">
      <alignment horizontal="center" vertical="center" wrapText="1"/>
    </xf>
    <xf numFmtId="0" fontId="55" fillId="13" borderId="116" xfId="158" applyFont="1" applyFill="1" applyBorder="1" applyAlignment="1">
      <alignment horizontal="center" vertical="center"/>
    </xf>
    <xf numFmtId="0" fontId="55" fillId="18" borderId="0" xfId="158" applyFont="1" applyFill="1"/>
    <xf numFmtId="166" fontId="60" fillId="18" borderId="0" xfId="76" applyFont="1" applyFill="1"/>
    <xf numFmtId="0" fontId="36" fillId="0" borderId="18" xfId="0" applyFont="1" applyBorder="1" applyAlignment="1">
      <alignment vertical="center"/>
    </xf>
    <xf numFmtId="180" fontId="62" fillId="0" borderId="118" xfId="158" applyNumberFormat="1" applyFont="1" applyBorder="1"/>
    <xf numFmtId="3" fontId="62" fillId="0" borderId="118" xfId="0" applyNumberFormat="1" applyFont="1" applyBorder="1" applyAlignment="1">
      <alignment horizontal="center"/>
    </xf>
    <xf numFmtId="3" fontId="62" fillId="0" borderId="118" xfId="158" applyNumberFormat="1" applyFont="1" applyBorder="1" applyAlignment="1">
      <alignment horizontal="center"/>
    </xf>
    <xf numFmtId="164" fontId="62" fillId="0" borderId="0" xfId="158" applyNumberFormat="1" applyFont="1"/>
    <xf numFmtId="180" fontId="62" fillId="0" borderId="3" xfId="158" applyNumberFormat="1" applyFont="1" applyBorder="1"/>
    <xf numFmtId="0" fontId="35" fillId="0" borderId="21" xfId="0" applyFont="1" applyBorder="1" applyAlignment="1">
      <alignment vertical="center"/>
    </xf>
    <xf numFmtId="0" fontId="35" fillId="0" borderId="18" xfId="0" applyFont="1" applyBorder="1" applyAlignment="1">
      <alignment vertical="center"/>
    </xf>
    <xf numFmtId="0" fontId="34" fillId="0" borderId="21" xfId="0" applyFont="1" applyBorder="1" applyAlignment="1">
      <alignment vertical="center"/>
    </xf>
    <xf numFmtId="0" fontId="34" fillId="0" borderId="18" xfId="0" applyFont="1" applyBorder="1" applyAlignment="1">
      <alignment vertical="center"/>
    </xf>
    <xf numFmtId="0" fontId="33" fillId="0" borderId="18" xfId="0" applyFont="1" applyBorder="1" applyAlignment="1">
      <alignment vertical="center"/>
    </xf>
    <xf numFmtId="0" fontId="32" fillId="0" borderId="70" xfId="0" applyFont="1" applyBorder="1" applyAlignment="1">
      <alignment vertical="center"/>
    </xf>
    <xf numFmtId="0" fontId="32" fillId="0" borderId="18" xfId="0" applyFont="1" applyBorder="1" applyAlignment="1">
      <alignment vertical="center"/>
    </xf>
    <xf numFmtId="9" fontId="55" fillId="9" borderId="3" xfId="158" applyNumberFormat="1" applyFont="1" applyFill="1" applyBorder="1" applyAlignment="1">
      <alignment horizontal="center"/>
    </xf>
    <xf numFmtId="9" fontId="55" fillId="9" borderId="5" xfId="158" applyNumberFormat="1" applyFont="1" applyFill="1" applyBorder="1" applyAlignment="1">
      <alignment horizontal="center"/>
    </xf>
    <xf numFmtId="0" fontId="31" fillId="0" borderId="18" xfId="0" applyFont="1" applyBorder="1" applyAlignment="1">
      <alignment vertical="center"/>
    </xf>
    <xf numFmtId="0" fontId="30" fillId="0" borderId="18" xfId="0" applyFont="1" applyBorder="1" applyAlignment="1">
      <alignment vertical="center"/>
    </xf>
    <xf numFmtId="0" fontId="0" fillId="0" borderId="0" xfId="0" applyAlignment="1">
      <alignment horizontal="center"/>
    </xf>
    <xf numFmtId="0" fontId="121" fillId="0" borderId="0" xfId="0" applyFont="1"/>
    <xf numFmtId="4" fontId="122" fillId="2" borderId="151" xfId="158" applyNumberFormat="1" applyFont="1" applyFill="1" applyBorder="1" applyAlignment="1">
      <alignment horizontal="center" vertical="center"/>
    </xf>
    <xf numFmtId="0" fontId="123" fillId="72" borderId="151" xfId="0" applyFont="1" applyFill="1" applyBorder="1" applyAlignment="1">
      <alignment horizontal="center"/>
    </xf>
    <xf numFmtId="0" fontId="123" fillId="2" borderId="151" xfId="0" applyFont="1" applyFill="1" applyBorder="1" applyAlignment="1">
      <alignment horizontal="center"/>
    </xf>
    <xf numFmtId="0" fontId="123" fillId="73" borderId="151" xfId="0" applyFont="1" applyFill="1" applyBorder="1" applyAlignment="1">
      <alignment horizontal="center"/>
    </xf>
    <xf numFmtId="0" fontId="123" fillId="2" borderId="152" xfId="0" applyFont="1" applyFill="1" applyBorder="1" applyAlignment="1">
      <alignment horizontal="center"/>
    </xf>
    <xf numFmtId="3" fontId="62" fillId="0" borderId="154" xfId="0" applyNumberFormat="1" applyFont="1" applyBorder="1" applyAlignment="1">
      <alignment horizontal="center"/>
    </xf>
    <xf numFmtId="164" fontId="0" fillId="72" borderId="154" xfId="1" applyFont="1" applyFill="1" applyBorder="1"/>
    <xf numFmtId="164" fontId="0" fillId="2" borderId="154" xfId="1" applyFont="1" applyFill="1" applyBorder="1"/>
    <xf numFmtId="164" fontId="0" fillId="73" borderId="154" xfId="1" applyFont="1" applyFill="1" applyBorder="1"/>
    <xf numFmtId="164" fontId="0" fillId="2" borderId="155" xfId="1" applyFont="1" applyFill="1" applyBorder="1"/>
    <xf numFmtId="3" fontId="60" fillId="0" borderId="156" xfId="0" applyNumberFormat="1" applyFont="1" applyBorder="1" applyAlignment="1">
      <alignment horizontal="center"/>
    </xf>
    <xf numFmtId="164" fontId="0" fillId="72" borderId="156" xfId="1" applyFont="1" applyFill="1" applyBorder="1"/>
    <xf numFmtId="164" fontId="0" fillId="2" borderId="156" xfId="1" applyFont="1" applyFill="1" applyBorder="1"/>
    <xf numFmtId="164" fontId="0" fillId="73" borderId="156" xfId="1" applyFont="1" applyFill="1" applyBorder="1"/>
    <xf numFmtId="164" fontId="0" fillId="2" borderId="157" xfId="1" applyFont="1" applyFill="1" applyBorder="1"/>
    <xf numFmtId="3" fontId="62" fillId="0" borderId="156" xfId="0" applyNumberFormat="1" applyFont="1" applyBorder="1" applyAlignment="1">
      <alignment horizontal="center"/>
    </xf>
    <xf numFmtId="180" fontId="55" fillId="0" borderId="153" xfId="158" applyNumberFormat="1" applyFont="1" applyBorder="1"/>
    <xf numFmtId="180" fontId="60" fillId="0" borderId="154" xfId="158" applyNumberFormat="1" applyFont="1" applyBorder="1"/>
    <xf numFmtId="3" fontId="55" fillId="5" borderId="154" xfId="158" applyNumberFormat="1" applyFont="1" applyFill="1" applyBorder="1" applyAlignment="1">
      <alignment horizontal="center"/>
    </xf>
    <xf numFmtId="204" fontId="55" fillId="0" borderId="158" xfId="158" applyNumberFormat="1" applyFont="1" applyBorder="1"/>
    <xf numFmtId="180" fontId="55" fillId="0" borderId="159" xfId="158" applyNumberFormat="1" applyFont="1" applyBorder="1"/>
    <xf numFmtId="3" fontId="55" fillId="5" borderId="159" xfId="158" applyNumberFormat="1" applyFont="1" applyFill="1" applyBorder="1" applyAlignment="1">
      <alignment horizontal="center"/>
    </xf>
    <xf numFmtId="0" fontId="29" fillId="0" borderId="18" xfId="0" applyFont="1" applyBorder="1" applyAlignment="1">
      <alignment vertical="center"/>
    </xf>
    <xf numFmtId="4" fontId="28" fillId="0" borderId="8" xfId="0" applyNumberFormat="1" applyFont="1" applyBorder="1" applyAlignment="1">
      <alignment vertical="center"/>
    </xf>
    <xf numFmtId="0" fontId="27" fillId="0" borderId="18" xfId="0" applyFont="1" applyBorder="1" applyAlignment="1">
      <alignment vertical="center"/>
    </xf>
    <xf numFmtId="0" fontId="26" fillId="0" borderId="18" xfId="0" applyFont="1" applyBorder="1" applyAlignment="1">
      <alignment vertical="center"/>
    </xf>
    <xf numFmtId="0" fontId="25" fillId="0" borderId="18" xfId="0" applyFont="1" applyBorder="1" applyAlignment="1">
      <alignment vertical="center"/>
    </xf>
    <xf numFmtId="4" fontId="25" fillId="0" borderId="18" xfId="0" applyNumberFormat="1" applyFont="1" applyBorder="1" applyAlignment="1">
      <alignment vertical="center"/>
    </xf>
    <xf numFmtId="0" fontId="24" fillId="0" borderId="18" xfId="0" applyFont="1" applyBorder="1" applyAlignment="1">
      <alignment vertical="center"/>
    </xf>
    <xf numFmtId="4" fontId="60" fillId="0" borderId="3" xfId="158" applyNumberFormat="1" applyFont="1" applyBorder="1" applyAlignment="1">
      <alignment horizontal="right" vertical="center"/>
    </xf>
    <xf numFmtId="9" fontId="60" fillId="0" borderId="3" xfId="158" applyNumberFormat="1" applyFont="1" applyBorder="1" applyAlignment="1">
      <alignment horizontal="right" vertical="center"/>
    </xf>
    <xf numFmtId="9" fontId="60" fillId="0" borderId="15" xfId="158" applyNumberFormat="1" applyFont="1" applyBorder="1" applyAlignment="1">
      <alignment horizontal="right" vertical="center"/>
    </xf>
    <xf numFmtId="9" fontId="60" fillId="0" borderId="41" xfId="158" applyNumberFormat="1" applyFont="1" applyBorder="1" applyAlignment="1">
      <alignment horizontal="right" vertical="center"/>
    </xf>
    <xf numFmtId="9" fontId="60" fillId="0" borderId="56" xfId="158" applyNumberFormat="1" applyFont="1" applyBorder="1" applyAlignment="1">
      <alignment horizontal="right" vertical="center"/>
    </xf>
    <xf numFmtId="4" fontId="55" fillId="10" borderId="41" xfId="158" applyNumberFormat="1" applyFont="1" applyFill="1" applyBorder="1" applyAlignment="1">
      <alignment horizontal="right" vertical="center"/>
    </xf>
    <xf numFmtId="9" fontId="55" fillId="10" borderId="41" xfId="158" applyNumberFormat="1" applyFont="1" applyFill="1" applyBorder="1" applyAlignment="1">
      <alignment horizontal="right" vertical="center"/>
    </xf>
    <xf numFmtId="4" fontId="60" fillId="0" borderId="5" xfId="158" applyNumberFormat="1" applyFont="1" applyBorder="1" applyAlignment="1">
      <alignment horizontal="right" vertical="center"/>
    </xf>
    <xf numFmtId="9" fontId="60" fillId="0" borderId="5" xfId="158" applyNumberFormat="1" applyFont="1" applyBorder="1" applyAlignment="1">
      <alignment horizontal="right" vertical="center"/>
    </xf>
    <xf numFmtId="9" fontId="60" fillId="0" borderId="16" xfId="158" applyNumberFormat="1" applyFont="1" applyBorder="1" applyAlignment="1">
      <alignment horizontal="right" vertical="center"/>
    </xf>
    <xf numFmtId="4" fontId="23" fillId="0" borderId="8" xfId="0" applyNumberFormat="1" applyFont="1" applyBorder="1" applyAlignment="1">
      <alignment vertical="center"/>
    </xf>
    <xf numFmtId="0" fontId="22" fillId="0" borderId="18" xfId="0" applyFont="1" applyBorder="1" applyAlignment="1">
      <alignment vertical="center"/>
    </xf>
    <xf numFmtId="0" fontId="21" fillId="0" borderId="18" xfId="0" applyFont="1" applyBorder="1" applyAlignment="1">
      <alignment vertical="center"/>
    </xf>
    <xf numFmtId="4" fontId="21" fillId="0" borderId="18" xfId="0" applyNumberFormat="1" applyFont="1" applyBorder="1" applyAlignment="1">
      <alignment vertical="center"/>
    </xf>
    <xf numFmtId="0" fontId="20" fillId="0" borderId="18" xfId="0" applyFont="1" applyBorder="1" applyAlignment="1">
      <alignment vertical="center"/>
    </xf>
    <xf numFmtId="0" fontId="20" fillId="0" borderId="21" xfId="0" applyFont="1" applyBorder="1" applyAlignment="1">
      <alignment vertical="center"/>
    </xf>
    <xf numFmtId="0" fontId="19" fillId="0" borderId="18" xfId="0" applyFont="1" applyBorder="1" applyAlignment="1">
      <alignment vertical="center"/>
    </xf>
    <xf numFmtId="0" fontId="38" fillId="0" borderId="36" xfId="0" applyFont="1" applyBorder="1" applyAlignment="1">
      <alignment horizontal="center" vertical="center"/>
    </xf>
    <xf numFmtId="198" fontId="19" fillId="0" borderId="8" xfId="0" applyNumberFormat="1" applyFont="1" applyBorder="1" applyAlignment="1">
      <alignment vertical="center"/>
    </xf>
    <xf numFmtId="3" fontId="55" fillId="0" borderId="120" xfId="0" applyNumberFormat="1" applyFont="1" applyBorder="1" applyAlignment="1">
      <alignment horizontal="center"/>
    </xf>
    <xf numFmtId="0" fontId="55" fillId="16" borderId="119" xfId="158" applyFont="1" applyFill="1" applyBorder="1" applyAlignment="1">
      <alignment vertical="center"/>
    </xf>
    <xf numFmtId="0" fontId="55" fillId="16" borderId="121" xfId="158" applyFont="1" applyFill="1" applyBorder="1" applyAlignment="1">
      <alignment vertical="center"/>
    </xf>
    <xf numFmtId="4" fontId="62" fillId="0" borderId="118" xfId="0" applyNumberFormat="1" applyFont="1" applyBorder="1" applyAlignment="1">
      <alignment horizontal="center" vertical="center"/>
    </xf>
    <xf numFmtId="4" fontId="62" fillId="0" borderId="120" xfId="0" applyNumberFormat="1" applyFont="1" applyBorder="1" applyAlignment="1">
      <alignment horizontal="center" vertical="center"/>
    </xf>
    <xf numFmtId="4" fontId="60" fillId="0" borderId="120" xfId="0" applyNumberFormat="1" applyFont="1" applyBorder="1" applyAlignment="1">
      <alignment horizontal="center" vertical="center"/>
    </xf>
    <xf numFmtId="4" fontId="60" fillId="0" borderId="120" xfId="158" applyNumberFormat="1" applyFont="1" applyBorder="1" applyAlignment="1">
      <alignment horizontal="center" vertical="center"/>
    </xf>
    <xf numFmtId="4" fontId="62" fillId="0" borderId="118" xfId="158" applyNumberFormat="1" applyFont="1" applyBorder="1" applyAlignment="1">
      <alignment horizontal="center" vertical="center"/>
    </xf>
    <xf numFmtId="4" fontId="62" fillId="0" borderId="120" xfId="158" applyNumberFormat="1" applyFont="1" applyBorder="1" applyAlignment="1">
      <alignment horizontal="center" vertical="center"/>
    </xf>
    <xf numFmtId="0" fontId="64" fillId="16" borderId="26" xfId="158" applyFont="1" applyFill="1" applyBorder="1" applyAlignment="1">
      <alignment vertical="center"/>
    </xf>
    <xf numFmtId="4" fontId="66" fillId="72" borderId="5" xfId="158" applyNumberFormat="1" applyFont="1" applyFill="1" applyBorder="1" applyAlignment="1">
      <alignment horizontal="center" vertical="center"/>
    </xf>
    <xf numFmtId="4" fontId="66" fillId="11" borderId="160" xfId="158" applyNumberFormat="1" applyFont="1" applyFill="1" applyBorder="1" applyAlignment="1">
      <alignment horizontal="center" vertical="center"/>
    </xf>
    <xf numFmtId="0" fontId="63" fillId="75" borderId="2" xfId="158" applyFont="1" applyFill="1" applyBorder="1"/>
    <xf numFmtId="0" fontId="63" fillId="75" borderId="40" xfId="158" applyFont="1" applyFill="1" applyBorder="1"/>
    <xf numFmtId="0" fontId="63" fillId="75" borderId="4" xfId="158" applyFont="1" applyFill="1" applyBorder="1"/>
    <xf numFmtId="164" fontId="39" fillId="72" borderId="156" xfId="1" applyFont="1" applyFill="1" applyBorder="1"/>
    <xf numFmtId="164" fontId="39" fillId="2" borderId="156" xfId="1" applyFont="1" applyFill="1" applyBorder="1"/>
    <xf numFmtId="164" fontId="39" fillId="73" borderId="156" xfId="1" applyFont="1" applyFill="1" applyBorder="1"/>
    <xf numFmtId="164" fontId="39" fillId="2" borderId="157" xfId="1" applyFont="1" applyFill="1" applyBorder="1"/>
    <xf numFmtId="0" fontId="18" fillId="0" borderId="18" xfId="0" applyFont="1" applyBorder="1" applyAlignment="1">
      <alignment vertical="center"/>
    </xf>
    <xf numFmtId="0" fontId="18" fillId="0" borderId="21" xfId="0" applyFont="1" applyBorder="1" applyAlignment="1">
      <alignment vertical="center"/>
    </xf>
    <xf numFmtId="0" fontId="18" fillId="0" borderId="45" xfId="0" applyFont="1" applyBorder="1" applyAlignment="1">
      <alignment horizontal="left" vertical="center"/>
    </xf>
    <xf numFmtId="3" fontId="55" fillId="0" borderId="120" xfId="0" applyNumberFormat="1" applyFont="1" applyBorder="1" applyAlignment="1">
      <alignment horizontal="center" vertical="center"/>
    </xf>
    <xf numFmtId="3" fontId="55" fillId="0" borderId="120" xfId="158" applyNumberFormat="1" applyFont="1" applyBorder="1" applyAlignment="1">
      <alignment horizontal="center" vertical="center"/>
    </xf>
    <xf numFmtId="3" fontId="60" fillId="0" borderId="120" xfId="158" applyNumberFormat="1" applyFont="1" applyBorder="1" applyAlignment="1">
      <alignment horizontal="center" vertical="center"/>
    </xf>
    <xf numFmtId="3" fontId="62" fillId="0" borderId="120" xfId="158" applyNumberFormat="1" applyFont="1" applyBorder="1" applyAlignment="1">
      <alignment horizontal="center" vertical="center"/>
    </xf>
    <xf numFmtId="0" fontId="55" fillId="12" borderId="97" xfId="158" applyFont="1" applyFill="1" applyBorder="1" applyAlignment="1">
      <alignment horizontal="center" vertical="center" wrapText="1"/>
    </xf>
    <xf numFmtId="0" fontId="55" fillId="13" borderId="164" xfId="158" applyFont="1" applyFill="1" applyBorder="1" applyAlignment="1">
      <alignment horizontal="center" vertical="center" wrapText="1"/>
    </xf>
    <xf numFmtId="0" fontId="17" fillId="0" borderId="8" xfId="0" applyFont="1" applyBorder="1" applyAlignment="1">
      <alignment horizontal="center" vertical="center"/>
    </xf>
    <xf numFmtId="0" fontId="16" fillId="0" borderId="21" xfId="0" applyFont="1" applyBorder="1" applyAlignment="1">
      <alignment vertical="center"/>
    </xf>
    <xf numFmtId="0" fontId="16" fillId="0" borderId="18" xfId="0" applyFont="1" applyBorder="1" applyAlignment="1">
      <alignment vertical="center"/>
    </xf>
    <xf numFmtId="0" fontId="15" fillId="0" borderId="45" xfId="0" applyFont="1" applyBorder="1" applyAlignment="1">
      <alignment horizontal="left" vertical="center"/>
    </xf>
    <xf numFmtId="0" fontId="14" fillId="0" borderId="18" xfId="0" applyFont="1" applyBorder="1" applyAlignment="1">
      <alignment vertical="center"/>
    </xf>
    <xf numFmtId="0" fontId="13" fillId="0" borderId="45" xfId="0" applyFont="1" applyBorder="1" applyAlignment="1">
      <alignment horizontal="left" vertical="center"/>
    </xf>
    <xf numFmtId="0" fontId="13" fillId="0" borderId="18" xfId="0" applyFont="1" applyBorder="1" applyAlignment="1">
      <alignment vertical="center"/>
    </xf>
    <xf numFmtId="0" fontId="12" fillId="0" borderId="18" xfId="0" applyFont="1" applyBorder="1" applyAlignment="1">
      <alignment vertical="center"/>
    </xf>
    <xf numFmtId="0" fontId="12" fillId="0" borderId="45" xfId="0" applyFont="1" applyBorder="1" applyAlignment="1">
      <alignment horizontal="left" vertical="center"/>
    </xf>
    <xf numFmtId="4" fontId="63" fillId="72" borderId="3" xfId="3" applyNumberFormat="1" applyFont="1" applyFill="1" applyBorder="1"/>
    <xf numFmtId="10" fontId="64" fillId="72" borderId="3" xfId="158" applyNumberFormat="1" applyFont="1" applyFill="1" applyBorder="1"/>
    <xf numFmtId="4" fontId="63" fillId="72" borderId="41" xfId="3" applyNumberFormat="1" applyFont="1" applyFill="1" applyBorder="1"/>
    <xf numFmtId="10" fontId="64" fillId="72" borderId="41" xfId="158" applyNumberFormat="1" applyFont="1" applyFill="1" applyBorder="1"/>
    <xf numFmtId="0" fontId="11" fillId="0" borderId="45" xfId="0" applyFont="1" applyBorder="1" applyAlignment="1">
      <alignment horizontal="left" vertical="center"/>
    </xf>
    <xf numFmtId="4" fontId="10" fillId="0" borderId="8" xfId="0" applyNumberFormat="1" applyFont="1" applyBorder="1" applyAlignment="1">
      <alignment vertical="center"/>
    </xf>
    <xf numFmtId="0" fontId="9" fillId="0" borderId="18" xfId="0" applyFont="1" applyBorder="1" applyAlignment="1">
      <alignment vertical="center"/>
    </xf>
    <xf numFmtId="0" fontId="9" fillId="0" borderId="45" xfId="0" applyFont="1" applyBorder="1" applyAlignment="1">
      <alignment horizontal="left" vertical="center"/>
    </xf>
    <xf numFmtId="4" fontId="8" fillId="0" borderId="8" xfId="0" applyNumberFormat="1" applyFont="1" applyBorder="1" applyAlignment="1">
      <alignment vertical="center"/>
    </xf>
    <xf numFmtId="1" fontId="8" fillId="4" borderId="46" xfId="0" applyNumberFormat="1" applyFont="1" applyFill="1" applyBorder="1" applyAlignment="1">
      <alignment vertical="center"/>
    </xf>
    <xf numFmtId="0" fontId="7" fillId="0" borderId="18" xfId="0" applyFont="1" applyBorder="1" applyAlignment="1">
      <alignment vertical="center"/>
    </xf>
    <xf numFmtId="0" fontId="6" fillId="0" borderId="18" xfId="0" applyFont="1" applyBorder="1" applyAlignment="1">
      <alignment vertical="center"/>
    </xf>
    <xf numFmtId="0" fontId="6" fillId="0" borderId="11" xfId="0" applyFont="1" applyBorder="1" applyAlignment="1">
      <alignment horizontal="center" vertical="center"/>
    </xf>
    <xf numFmtId="0" fontId="6" fillId="0" borderId="45" xfId="0" applyFont="1" applyBorder="1" applyAlignment="1">
      <alignment horizontal="left" vertical="center"/>
    </xf>
    <xf numFmtId="3" fontId="60" fillId="0" borderId="120" xfId="0" applyNumberFormat="1" applyFont="1" applyBorder="1" applyAlignment="1">
      <alignment horizontal="center" vertical="center"/>
    </xf>
    <xf numFmtId="3" fontId="62" fillId="0" borderId="120" xfId="0" applyNumberFormat="1" applyFont="1" applyBorder="1" applyAlignment="1">
      <alignment horizontal="center" vertical="center"/>
    </xf>
    <xf numFmtId="0" fontId="5" fillId="0" borderId="45" xfId="0" applyFont="1" applyBorder="1" applyAlignment="1">
      <alignment horizontal="left" vertical="center"/>
    </xf>
    <xf numFmtId="20" fontId="5" fillId="0" borderId="8" xfId="0" applyNumberFormat="1" applyFont="1" applyBorder="1" applyAlignment="1">
      <alignment horizontal="center" vertical="center"/>
    </xf>
    <xf numFmtId="180" fontId="61" fillId="0" borderId="41" xfId="158" applyNumberFormat="1" applyFont="1" applyBorder="1"/>
    <xf numFmtId="0" fontId="4" fillId="0" borderId="8" xfId="0" applyFont="1" applyBorder="1" applyAlignment="1">
      <alignment horizontal="center" vertical="center"/>
    </xf>
    <xf numFmtId="0" fontId="4" fillId="0" borderId="18" xfId="0" applyFont="1" applyBorder="1" applyAlignment="1">
      <alignment vertical="center"/>
    </xf>
    <xf numFmtId="0" fontId="3" fillId="0" borderId="18" xfId="0" applyFont="1" applyBorder="1" applyAlignment="1">
      <alignment vertical="center"/>
    </xf>
    <xf numFmtId="0" fontId="3" fillId="0" borderId="8" xfId="0" applyFont="1" applyBorder="1" applyAlignment="1">
      <alignment horizontal="center" vertical="center"/>
    </xf>
    <xf numFmtId="0" fontId="3" fillId="0" borderId="45" xfId="0" applyFont="1" applyBorder="1" applyAlignment="1">
      <alignment horizontal="left" vertical="center"/>
    </xf>
    <xf numFmtId="0" fontId="3" fillId="0" borderId="11" xfId="0" applyFont="1" applyBorder="1" applyAlignment="1">
      <alignment horizontal="center" vertical="center"/>
    </xf>
    <xf numFmtId="4" fontId="63" fillId="72" borderId="5" xfId="3" applyNumberFormat="1" applyFont="1" applyFill="1" applyBorder="1"/>
    <xf numFmtId="10" fontId="64" fillId="72" borderId="5" xfId="158" applyNumberFormat="1" applyFont="1" applyFill="1" applyBorder="1"/>
    <xf numFmtId="0" fontId="2" fillId="0" borderId="62" xfId="0" applyFont="1" applyBorder="1" applyAlignment="1">
      <alignment vertical="center"/>
    </xf>
    <xf numFmtId="0" fontId="1" fillId="0" borderId="18" xfId="0" applyFont="1" applyBorder="1" applyAlignment="1">
      <alignment vertical="center"/>
    </xf>
    <xf numFmtId="4" fontId="0" fillId="2" borderId="19" xfId="0" applyNumberFormat="1" applyFill="1" applyBorder="1" applyAlignment="1">
      <alignment vertical="center"/>
    </xf>
    <xf numFmtId="4" fontId="1" fillId="0" borderId="8" xfId="0" applyNumberFormat="1" applyFont="1" applyBorder="1" applyAlignment="1">
      <alignment horizontal="center" vertical="center"/>
    </xf>
    <xf numFmtId="3" fontId="55" fillId="72" borderId="51" xfId="3" applyNumberFormat="1" applyFont="1" applyFill="1" applyBorder="1"/>
    <xf numFmtId="3" fontId="55" fillId="72" borderId="41" xfId="3" applyNumberFormat="1" applyFont="1" applyFill="1" applyBorder="1"/>
    <xf numFmtId="3" fontId="55" fillId="2" borderId="5" xfId="3" applyNumberFormat="1" applyFont="1" applyFill="1" applyBorder="1"/>
    <xf numFmtId="3" fontId="64" fillId="0" borderId="0" xfId="158" applyNumberFormat="1" applyFont="1"/>
    <xf numFmtId="3" fontId="63" fillId="0" borderId="0" xfId="158" applyNumberFormat="1" applyFont="1"/>
    <xf numFmtId="207" fontId="55" fillId="72" borderId="66" xfId="158" applyNumberFormat="1" applyFont="1" applyFill="1" applyBorder="1"/>
    <xf numFmtId="207" fontId="55" fillId="72" borderId="56" xfId="158" applyNumberFormat="1" applyFont="1" applyFill="1" applyBorder="1"/>
    <xf numFmtId="207" fontId="55" fillId="2" borderId="16" xfId="158" applyNumberFormat="1" applyFont="1" applyFill="1" applyBorder="1"/>
    <xf numFmtId="0" fontId="55" fillId="16" borderId="119" xfId="158" applyFont="1" applyFill="1" applyBorder="1" applyAlignment="1">
      <alignment horizontal="center" vertical="center"/>
    </xf>
    <xf numFmtId="206" fontId="57" fillId="0" borderId="112" xfId="158" applyNumberFormat="1" applyFont="1" applyBorder="1" applyAlignment="1">
      <alignment horizontal="left"/>
    </xf>
    <xf numFmtId="0" fontId="55" fillId="17" borderId="114" xfId="158" applyFont="1" applyFill="1" applyBorder="1" applyAlignment="1">
      <alignment horizontal="center" vertical="center"/>
    </xf>
    <xf numFmtId="0" fontId="55" fillId="17" borderId="115" xfId="158" applyFont="1" applyFill="1" applyBorder="1" applyAlignment="1">
      <alignment horizontal="center" vertical="center"/>
    </xf>
    <xf numFmtId="0" fontId="55" fillId="16" borderId="117" xfId="158" applyFont="1" applyFill="1" applyBorder="1" applyAlignment="1">
      <alignment horizontal="center" vertical="center"/>
    </xf>
    <xf numFmtId="0" fontId="124" fillId="73" borderId="161" xfId="0" applyFont="1" applyFill="1" applyBorder="1" applyAlignment="1">
      <alignment horizontal="center"/>
    </xf>
    <xf numFmtId="0" fontId="124" fillId="73" borderId="162" xfId="0" applyFont="1" applyFill="1" applyBorder="1" applyAlignment="1">
      <alignment horizontal="center"/>
    </xf>
    <xf numFmtId="0" fontId="124" fillId="73" borderId="163" xfId="0" applyFont="1" applyFill="1" applyBorder="1" applyAlignment="1">
      <alignment horizontal="center"/>
    </xf>
    <xf numFmtId="0" fontId="124" fillId="72" borderId="149" xfId="0" applyFont="1" applyFill="1" applyBorder="1" applyAlignment="1">
      <alignment horizontal="center"/>
    </xf>
    <xf numFmtId="0" fontId="124" fillId="72" borderId="150" xfId="0" applyFont="1" applyFill="1" applyBorder="1" applyAlignment="1">
      <alignment horizontal="center"/>
    </xf>
    <xf numFmtId="205" fontId="57" fillId="0" borderId="0" xfId="158" applyNumberFormat="1" applyFont="1" applyAlignment="1">
      <alignment horizontal="left" vertical="center"/>
    </xf>
    <xf numFmtId="4" fontId="66" fillId="11" borderId="3" xfId="158" applyNumberFormat="1" applyFont="1" applyFill="1" applyBorder="1" applyAlignment="1">
      <alignment horizontal="center" vertical="center"/>
    </xf>
    <xf numFmtId="4" fontId="66" fillId="11" borderId="3" xfId="158" applyNumberFormat="1" applyFont="1" applyFill="1" applyBorder="1" applyAlignment="1">
      <alignment horizontal="center" vertical="center" wrapText="1"/>
    </xf>
    <xf numFmtId="4" fontId="66" fillId="11" borderId="15" xfId="158" applyNumberFormat="1" applyFont="1" applyFill="1" applyBorder="1" applyAlignment="1">
      <alignment horizontal="center" vertical="center"/>
    </xf>
    <xf numFmtId="4" fontId="66" fillId="11" borderId="25" xfId="158" applyNumberFormat="1" applyFont="1" applyFill="1" applyBorder="1" applyAlignment="1">
      <alignment horizontal="center" vertical="center"/>
    </xf>
    <xf numFmtId="4" fontId="66" fillId="11" borderId="81" xfId="158" applyNumberFormat="1" applyFont="1" applyFill="1" applyBorder="1" applyAlignment="1">
      <alignment horizontal="center" vertical="center"/>
    </xf>
    <xf numFmtId="0" fontId="64" fillId="17" borderId="3" xfId="158" applyFont="1" applyFill="1" applyBorder="1" applyAlignment="1">
      <alignment horizontal="center" vertical="center"/>
    </xf>
    <xf numFmtId="0" fontId="64" fillId="17" borderId="5" xfId="158" applyFont="1" applyFill="1" applyBorder="1" applyAlignment="1">
      <alignment horizontal="center" vertical="center"/>
    </xf>
    <xf numFmtId="0" fontId="64" fillId="16" borderId="2" xfId="158" applyFont="1" applyFill="1" applyBorder="1" applyAlignment="1">
      <alignment horizontal="center" vertical="center"/>
    </xf>
    <xf numFmtId="0" fontId="64" fillId="16" borderId="4" xfId="158" applyFont="1" applyFill="1" applyBorder="1" applyAlignment="1">
      <alignment horizontal="center" vertical="center"/>
    </xf>
    <xf numFmtId="0" fontId="66" fillId="74" borderId="108" xfId="158" applyFont="1" applyFill="1" applyBorder="1" applyAlignment="1">
      <alignment horizontal="center" vertical="center"/>
    </xf>
    <xf numFmtId="0" fontId="66" fillId="74" borderId="110" xfId="158" applyFont="1" applyFill="1" applyBorder="1" applyAlignment="1">
      <alignment horizontal="center" vertical="center"/>
    </xf>
    <xf numFmtId="4" fontId="66" fillId="72" borderId="24" xfId="158" applyNumberFormat="1" applyFont="1" applyFill="1" applyBorder="1" applyAlignment="1">
      <alignment horizontal="center" vertical="center"/>
    </xf>
    <xf numFmtId="4" fontId="66" fillId="72" borderId="25" xfId="158" applyNumberFormat="1" applyFont="1" applyFill="1" applyBorder="1" applyAlignment="1">
      <alignment horizontal="center" vertical="center"/>
    </xf>
    <xf numFmtId="203" fontId="66" fillId="0" borderId="1" xfId="158" applyNumberFormat="1" applyFont="1" applyBorder="1" applyAlignment="1">
      <alignment horizontal="left"/>
    </xf>
    <xf numFmtId="4" fontId="66" fillId="2" borderId="24" xfId="158" applyNumberFormat="1" applyFont="1" applyFill="1" applyBorder="1" applyAlignment="1">
      <alignment horizontal="center" vertical="center" wrapText="1"/>
    </xf>
    <xf numFmtId="4" fontId="66" fillId="2" borderId="25" xfId="158" applyNumberFormat="1" applyFont="1" applyFill="1" applyBorder="1" applyAlignment="1">
      <alignment horizontal="center" vertical="center" wrapText="1"/>
    </xf>
    <xf numFmtId="4" fontId="66" fillId="2" borderId="84" xfId="158" applyNumberFormat="1" applyFont="1" applyFill="1" applyBorder="1" applyAlignment="1">
      <alignment horizontal="center" vertical="center" wrapText="1"/>
    </xf>
    <xf numFmtId="0" fontId="64" fillId="16" borderId="108" xfId="158" applyFont="1" applyFill="1" applyBorder="1" applyAlignment="1">
      <alignment horizontal="center" vertical="center"/>
    </xf>
    <xf numFmtId="0" fontId="64" fillId="16" borderId="26" xfId="158" applyFont="1" applyFill="1" applyBorder="1" applyAlignment="1">
      <alignment horizontal="center" vertical="center"/>
    </xf>
    <xf numFmtId="0" fontId="64" fillId="16" borderId="104" xfId="158" applyFont="1" applyFill="1" applyBorder="1" applyAlignment="1">
      <alignment horizontal="center" vertical="center"/>
    </xf>
    <xf numFmtId="0" fontId="64" fillId="16" borderId="109" xfId="158" applyFont="1" applyFill="1" applyBorder="1" applyAlignment="1">
      <alignment horizontal="center" vertical="center"/>
    </xf>
    <xf numFmtId="0" fontId="38" fillId="5" borderId="86" xfId="0" applyFont="1" applyFill="1" applyBorder="1" applyAlignment="1">
      <alignment horizontal="center" vertical="center"/>
    </xf>
    <xf numFmtId="0" fontId="58" fillId="0" borderId="2" xfId="0" applyFont="1" applyBorder="1" applyAlignment="1">
      <alignment horizontal="center" vertical="center"/>
    </xf>
    <xf numFmtId="0" fontId="58" fillId="0" borderId="40" xfId="0" applyFont="1" applyBorder="1" applyAlignment="1">
      <alignment horizontal="center" vertical="center"/>
    </xf>
    <xf numFmtId="0" fontId="58" fillId="0" borderId="104" xfId="0" applyFont="1" applyBorder="1" applyAlignment="1">
      <alignment horizontal="center" vertical="center"/>
    </xf>
    <xf numFmtId="0" fontId="58" fillId="0" borderId="3" xfId="0" applyFont="1" applyBorder="1" applyAlignment="1">
      <alignment horizontal="center" vertical="center"/>
    </xf>
    <xf numFmtId="0" fontId="58" fillId="0" borderId="41" xfId="0" applyFont="1" applyBorder="1" applyAlignment="1">
      <alignment horizontal="center" vertical="center"/>
    </xf>
    <xf numFmtId="0" fontId="58" fillId="0" borderId="103" xfId="0" applyFont="1" applyBorder="1" applyAlignment="1">
      <alignment horizontal="center" vertical="center"/>
    </xf>
    <xf numFmtId="0" fontId="58" fillId="0" borderId="41" xfId="0" applyFont="1" applyBorder="1" applyAlignment="1">
      <alignment horizontal="center" vertical="center" wrapText="1"/>
    </xf>
    <xf numFmtId="0" fontId="58" fillId="0" borderId="103" xfId="0" applyFont="1" applyBorder="1" applyAlignment="1">
      <alignment horizontal="center" vertical="center" wrapText="1"/>
    </xf>
    <xf numFmtId="0" fontId="58" fillId="0" borderId="3" xfId="0" applyFont="1" applyBorder="1" applyAlignment="1">
      <alignment horizontal="center" vertical="center" wrapText="1"/>
    </xf>
    <xf numFmtId="0" fontId="58" fillId="3" borderId="41" xfId="0" applyFont="1" applyFill="1" applyBorder="1" applyAlignment="1">
      <alignment horizontal="center" vertical="center" wrapText="1"/>
    </xf>
    <xf numFmtId="0" fontId="58" fillId="3" borderId="103" xfId="0" applyFont="1" applyFill="1" applyBorder="1" applyAlignment="1">
      <alignment horizontal="center" vertical="center" wrapText="1"/>
    </xf>
    <xf numFmtId="0" fontId="58" fillId="14" borderId="41" xfId="0" applyFont="1" applyFill="1" applyBorder="1" applyAlignment="1">
      <alignment horizontal="center" vertical="center" wrapText="1"/>
    </xf>
    <xf numFmtId="0" fontId="58" fillId="14" borderId="103" xfId="0" applyFont="1" applyFill="1" applyBorder="1" applyAlignment="1">
      <alignment horizontal="center" vertical="center" wrapText="1"/>
    </xf>
    <xf numFmtId="0" fontId="58" fillId="15" borderId="41" xfId="0" applyFont="1" applyFill="1" applyBorder="1" applyAlignment="1">
      <alignment horizontal="center" vertical="center" wrapText="1"/>
    </xf>
    <xf numFmtId="0" fontId="58" fillId="15" borderId="103" xfId="0" applyFont="1" applyFill="1" applyBorder="1" applyAlignment="1">
      <alignment horizontal="center" vertical="center" wrapText="1"/>
    </xf>
    <xf numFmtId="0" fontId="58" fillId="15" borderId="28" xfId="0" applyFont="1" applyFill="1" applyBorder="1" applyAlignment="1">
      <alignment horizontal="center" vertical="center" wrapText="1"/>
    </xf>
    <xf numFmtId="0" fontId="58" fillId="15" borderId="107" xfId="0" applyFont="1" applyFill="1" applyBorder="1" applyAlignment="1">
      <alignment horizontal="center" vertical="center" wrapText="1"/>
    </xf>
    <xf numFmtId="0" fontId="38" fillId="3" borderId="86" xfId="0" applyFont="1" applyFill="1" applyBorder="1" applyAlignment="1">
      <alignment horizontal="center" vertical="center"/>
    </xf>
    <xf numFmtId="0" fontId="38" fillId="3" borderId="85" xfId="0" applyFont="1" applyFill="1" applyBorder="1" applyAlignment="1">
      <alignment horizontal="center" vertical="center"/>
    </xf>
    <xf numFmtId="0" fontId="58" fillId="3" borderId="3" xfId="0" applyFont="1" applyFill="1" applyBorder="1" applyAlignment="1">
      <alignment horizontal="center" vertical="center" wrapText="1"/>
    </xf>
    <xf numFmtId="0" fontId="58" fillId="14" borderId="3" xfId="0" applyFont="1" applyFill="1" applyBorder="1" applyAlignment="1">
      <alignment horizontal="center" vertical="center" wrapText="1"/>
    </xf>
    <xf numFmtId="0" fontId="58" fillId="15" borderId="3" xfId="0" applyFont="1" applyFill="1" applyBorder="1" applyAlignment="1">
      <alignment horizontal="center" vertical="center" wrapText="1"/>
    </xf>
    <xf numFmtId="0" fontId="58" fillId="15" borderId="24" xfId="0" applyFont="1" applyFill="1" applyBorder="1" applyAlignment="1">
      <alignment horizontal="center" vertical="center" wrapText="1"/>
    </xf>
    <xf numFmtId="0" fontId="38" fillId="0" borderId="99" xfId="0" applyFont="1" applyBorder="1" applyAlignment="1">
      <alignment horizontal="center" vertical="center"/>
    </xf>
    <xf numFmtId="0" fontId="38" fillId="0" borderId="100" xfId="0" applyFont="1" applyBorder="1" applyAlignment="1">
      <alignment horizontal="center" vertical="center"/>
    </xf>
    <xf numFmtId="0" fontId="39" fillId="0" borderId="0" xfId="0" applyFont="1" applyAlignment="1">
      <alignment horizontal="left" vertical="center"/>
    </xf>
    <xf numFmtId="16" fontId="51" fillId="0" borderId="1" xfId="0" applyNumberFormat="1" applyFont="1" applyBorder="1" applyAlignment="1">
      <alignment horizontal="left" vertical="center"/>
    </xf>
    <xf numFmtId="0" fontId="38" fillId="8" borderId="86" xfId="0" applyFont="1" applyFill="1" applyBorder="1" applyAlignment="1">
      <alignment horizontal="center" vertical="center"/>
    </xf>
    <xf numFmtId="0" fontId="38" fillId="8" borderId="98" xfId="0" applyFont="1" applyFill="1" applyBorder="1" applyAlignment="1">
      <alignment horizontal="center" vertical="center"/>
    </xf>
    <xf numFmtId="0" fontId="54" fillId="11" borderId="99" xfId="0" applyFont="1" applyFill="1" applyBorder="1" applyAlignment="1">
      <alignment horizontal="center" vertical="center"/>
    </xf>
    <xf numFmtId="0" fontId="54" fillId="11" borderId="100" xfId="0" applyFont="1" applyFill="1" applyBorder="1" applyAlignment="1">
      <alignment horizontal="center" vertical="center"/>
    </xf>
    <xf numFmtId="0" fontId="38" fillId="8" borderId="85" xfId="0" applyFont="1" applyFill="1" applyBorder="1" applyAlignment="1">
      <alignment horizontal="center" vertical="center"/>
    </xf>
    <xf numFmtId="0" fontId="38" fillId="8" borderId="87" xfId="0" applyFont="1" applyFill="1" applyBorder="1" applyAlignment="1">
      <alignment horizontal="center" vertical="center"/>
    </xf>
    <xf numFmtId="9" fontId="38" fillId="8" borderId="86" xfId="2" applyFont="1" applyFill="1" applyBorder="1" applyAlignment="1">
      <alignment horizontal="center" vertical="center" wrapText="1"/>
    </xf>
    <xf numFmtId="9" fontId="38" fillId="8" borderId="72" xfId="2" applyFont="1" applyFill="1" applyBorder="1" applyAlignment="1">
      <alignment horizontal="center" vertical="center" wrapText="1"/>
    </xf>
    <xf numFmtId="0" fontId="38" fillId="0" borderId="15" xfId="0" applyFont="1" applyBorder="1" applyAlignment="1">
      <alignment horizontal="center" vertical="center"/>
    </xf>
    <xf numFmtId="0" fontId="38" fillId="0" borderId="16" xfId="0" applyFont="1" applyBorder="1" applyAlignment="1">
      <alignment horizontal="center" vertical="center"/>
    </xf>
    <xf numFmtId="0" fontId="38" fillId="0" borderId="3" xfId="0" applyFont="1" applyBorder="1" applyAlignment="1">
      <alignment horizontal="center" vertical="center"/>
    </xf>
    <xf numFmtId="0" fontId="38" fillId="0" borderId="2" xfId="0" applyFont="1" applyBorder="1" applyAlignment="1">
      <alignment horizontal="center" vertical="center"/>
    </xf>
    <xf numFmtId="0" fontId="38" fillId="0" borderId="4" xfId="0" applyFont="1" applyBorder="1" applyAlignment="1">
      <alignment horizontal="center" vertical="center"/>
    </xf>
    <xf numFmtId="0" fontId="38" fillId="0" borderId="5" xfId="0" applyFont="1" applyBorder="1" applyAlignment="1">
      <alignment horizontal="center" vertical="center"/>
    </xf>
    <xf numFmtId="0" fontId="38" fillId="0" borderId="3" xfId="0" applyFont="1" applyBorder="1" applyAlignment="1">
      <alignment horizontal="center" vertical="center" wrapText="1"/>
    </xf>
    <xf numFmtId="0" fontId="38" fillId="0" borderId="5" xfId="0" applyFont="1" applyBorder="1" applyAlignment="1">
      <alignment horizontal="center" vertical="center" wrapText="1"/>
    </xf>
    <xf numFmtId="198" fontId="38" fillId="0" borderId="3" xfId="0" applyNumberFormat="1" applyFont="1" applyBorder="1" applyAlignment="1">
      <alignment horizontal="center" vertical="center"/>
    </xf>
    <xf numFmtId="0" fontId="38" fillId="0" borderId="24" xfId="0" applyFont="1" applyBorder="1" applyAlignment="1">
      <alignment horizontal="center" vertical="center"/>
    </xf>
    <xf numFmtId="0" fontId="38" fillId="0" borderId="25" xfId="0" applyFont="1" applyBorder="1" applyAlignment="1">
      <alignment horizontal="center" vertical="center"/>
    </xf>
    <xf numFmtId="4" fontId="38" fillId="0" borderId="24" xfId="0" applyNumberFormat="1" applyFont="1" applyBorder="1" applyAlignment="1">
      <alignment horizontal="center" vertical="center"/>
    </xf>
    <xf numFmtId="4" fontId="38" fillId="0" borderId="34" xfId="0" applyNumberFormat="1" applyFont="1" applyBorder="1" applyAlignment="1">
      <alignment horizontal="center" vertical="center"/>
    </xf>
    <xf numFmtId="4" fontId="38" fillId="0" borderId="36" xfId="0" applyNumberFormat="1" applyFont="1" applyBorder="1" applyAlignment="1">
      <alignment horizontal="center" vertical="center"/>
    </xf>
    <xf numFmtId="0" fontId="38" fillId="0" borderId="35" xfId="0" applyFont="1" applyBorder="1" applyAlignment="1">
      <alignment horizontal="center" vertical="center"/>
    </xf>
    <xf numFmtId="0" fontId="38" fillId="0" borderId="28" xfId="0" applyFont="1" applyBorder="1" applyAlignment="1">
      <alignment horizontal="center" vertical="center"/>
    </xf>
    <xf numFmtId="0" fontId="38" fillId="0" borderId="29" xfId="0" applyFont="1" applyBorder="1" applyAlignment="1">
      <alignment horizontal="center" vertical="center"/>
    </xf>
    <xf numFmtId="0" fontId="38" fillId="0" borderId="30" xfId="0" applyFont="1" applyBorder="1" applyAlignment="1">
      <alignment horizontal="center" vertical="center"/>
    </xf>
    <xf numFmtId="0" fontId="38" fillId="0" borderId="27" xfId="0" applyFont="1" applyBorder="1" applyAlignment="1">
      <alignment horizontal="center" vertical="center"/>
    </xf>
    <xf numFmtId="0" fontId="38" fillId="0" borderId="26" xfId="0" applyFont="1" applyBorder="1" applyAlignment="1">
      <alignment horizontal="center" vertical="center"/>
    </xf>
    <xf numFmtId="0" fontId="38" fillId="0" borderId="84" xfId="0" applyFont="1" applyBorder="1" applyAlignment="1">
      <alignment horizontal="center" vertical="center"/>
    </xf>
    <xf numFmtId="4" fontId="38" fillId="0" borderId="3" xfId="0" applyNumberFormat="1" applyFont="1" applyBorder="1" applyAlignment="1">
      <alignment horizontal="center" vertical="center"/>
    </xf>
    <xf numFmtId="4" fontId="38" fillId="0" borderId="5" xfId="0" applyNumberFormat="1" applyFont="1" applyBorder="1" applyAlignment="1">
      <alignment horizontal="center" vertical="center"/>
    </xf>
    <xf numFmtId="4" fontId="38" fillId="0" borderId="3" xfId="0" applyNumberFormat="1" applyFont="1" applyBorder="1" applyAlignment="1">
      <alignment horizontal="center" vertical="center" wrapText="1"/>
    </xf>
    <xf numFmtId="4" fontId="38" fillId="0" borderId="5" xfId="0" applyNumberFormat="1" applyFont="1" applyBorder="1" applyAlignment="1">
      <alignment horizontal="center" vertical="center" wrapText="1"/>
    </xf>
    <xf numFmtId="0" fontId="38" fillId="0" borderId="50" xfId="0" applyFont="1" applyBorder="1" applyAlignment="1">
      <alignment horizontal="center" vertical="center" wrapText="1"/>
    </xf>
    <xf numFmtId="0" fontId="38" fillId="0" borderId="76" xfId="0" applyFont="1" applyBorder="1" applyAlignment="1">
      <alignment horizontal="center" vertical="center" wrapText="1"/>
    </xf>
    <xf numFmtId="0" fontId="38" fillId="0" borderId="78" xfId="0" applyFont="1" applyBorder="1" applyAlignment="1">
      <alignment horizontal="center" vertical="center" wrapText="1"/>
    </xf>
    <xf numFmtId="0" fontId="38" fillId="0" borderId="79" xfId="0" applyFont="1" applyBorder="1" applyAlignment="1">
      <alignment horizontal="center" vertical="center"/>
    </xf>
    <xf numFmtId="0" fontId="38" fillId="0" borderId="71" xfId="0" applyFont="1" applyBorder="1" applyAlignment="1">
      <alignment horizontal="center" vertical="center"/>
    </xf>
    <xf numFmtId="0" fontId="38" fillId="0" borderId="72" xfId="0" applyFont="1" applyBorder="1" applyAlignment="1">
      <alignment horizontal="center" vertical="center"/>
    </xf>
    <xf numFmtId="4" fontId="38" fillId="0" borderId="77" xfId="0" applyNumberFormat="1" applyFont="1" applyBorder="1" applyAlignment="1">
      <alignment horizontal="center" vertical="center"/>
    </xf>
    <xf numFmtId="1" fontId="38" fillId="0" borderId="28" xfId="0" applyNumberFormat="1" applyFont="1" applyBorder="1" applyAlignment="1">
      <alignment horizontal="center" vertical="center"/>
    </xf>
    <xf numFmtId="1" fontId="38" fillId="0" borderId="29" xfId="0" applyNumberFormat="1" applyFont="1" applyBorder="1" applyAlignment="1">
      <alignment horizontal="center" vertical="center"/>
    </xf>
    <xf numFmtId="1" fontId="38" fillId="0" borderId="30" xfId="0" applyNumberFormat="1" applyFont="1" applyBorder="1" applyAlignment="1">
      <alignment horizontal="center" vertical="center"/>
    </xf>
    <xf numFmtId="0" fontId="45" fillId="0" borderId="68" xfId="0" applyFont="1" applyBorder="1" applyAlignment="1">
      <alignment horizontal="center" vertical="center" wrapText="1"/>
    </xf>
    <xf numFmtId="0" fontId="45" fillId="0" borderId="69" xfId="0" applyFont="1" applyBorder="1" applyAlignment="1">
      <alignment horizontal="center" vertical="center"/>
    </xf>
    <xf numFmtId="0" fontId="38" fillId="0" borderId="66" xfId="0" applyFont="1" applyBorder="1" applyAlignment="1">
      <alignment horizontal="center" vertical="center"/>
    </xf>
    <xf numFmtId="0" fontId="38" fillId="0" borderId="67" xfId="0" applyFont="1" applyBorder="1" applyAlignment="1">
      <alignment horizontal="center" vertical="center"/>
    </xf>
    <xf numFmtId="0" fontId="38" fillId="7" borderId="3" xfId="0" applyFont="1" applyFill="1" applyBorder="1" applyAlignment="1">
      <alignment horizontal="center" vertical="center"/>
    </xf>
    <xf numFmtId="0" fontId="38" fillId="7" borderId="5" xfId="0" applyFont="1" applyFill="1" applyBorder="1" applyAlignment="1">
      <alignment horizontal="center" vertical="center"/>
    </xf>
    <xf numFmtId="0" fontId="38" fillId="0" borderId="24" xfId="0" applyFont="1" applyBorder="1" applyAlignment="1">
      <alignment horizontal="center" vertical="center" wrapText="1"/>
    </xf>
    <xf numFmtId="0" fontId="38" fillId="0" borderId="36" xfId="0" applyFont="1" applyBorder="1" applyAlignment="1">
      <alignment horizontal="center" vertical="center" wrapText="1"/>
    </xf>
    <xf numFmtId="198" fontId="38" fillId="7" borderId="24" xfId="0" applyNumberFormat="1" applyFont="1" applyFill="1" applyBorder="1" applyAlignment="1">
      <alignment horizontal="center" vertical="center"/>
    </xf>
    <xf numFmtId="198" fontId="38" fillId="7" borderId="25" xfId="0" applyNumberFormat="1" applyFont="1" applyFill="1" applyBorder="1" applyAlignment="1">
      <alignment horizontal="center" vertical="center"/>
    </xf>
    <xf numFmtId="198" fontId="38" fillId="7" borderId="84" xfId="0" applyNumberFormat="1" applyFont="1" applyFill="1" applyBorder="1" applyAlignment="1">
      <alignment horizontal="center" vertical="center"/>
    </xf>
    <xf numFmtId="4" fontId="38" fillId="0" borderId="15" xfId="0" applyNumberFormat="1" applyFont="1" applyBorder="1" applyAlignment="1">
      <alignment horizontal="center" vertical="center"/>
    </xf>
    <xf numFmtId="4" fontId="38" fillId="0" borderId="35" xfId="0" applyNumberFormat="1" applyFont="1" applyBorder="1" applyAlignment="1">
      <alignment horizontal="center" vertical="center"/>
    </xf>
    <xf numFmtId="4" fontId="38" fillId="0" borderId="16" xfId="0" applyNumberFormat="1" applyFont="1" applyBorder="1" applyAlignment="1">
      <alignment horizontal="center" vertical="center"/>
    </xf>
    <xf numFmtId="4" fontId="38" fillId="6" borderId="3" xfId="0" applyNumberFormat="1" applyFont="1" applyFill="1" applyBorder="1" applyAlignment="1">
      <alignment horizontal="center" vertical="center"/>
    </xf>
    <xf numFmtId="4" fontId="38" fillId="6" borderId="41" xfId="0" applyNumberFormat="1" applyFont="1" applyFill="1" applyBorder="1" applyAlignment="1">
      <alignment horizontal="center" vertical="center"/>
    </xf>
    <xf numFmtId="4" fontId="38" fillId="6" borderId="5" xfId="0" applyNumberFormat="1" applyFont="1" applyFill="1" applyBorder="1" applyAlignment="1">
      <alignment horizontal="center" vertical="center"/>
    </xf>
    <xf numFmtId="0" fontId="38" fillId="6" borderId="3" xfId="0" applyFont="1" applyFill="1" applyBorder="1" applyAlignment="1">
      <alignment horizontal="center" vertical="center" wrapText="1"/>
    </xf>
    <xf numFmtId="0" fontId="38" fillId="6" borderId="41" xfId="0" applyFont="1" applyFill="1" applyBorder="1" applyAlignment="1">
      <alignment horizontal="center" vertical="center" wrapText="1"/>
    </xf>
    <xf numFmtId="0" fontId="38" fillId="6" borderId="5" xfId="0" applyFont="1" applyFill="1" applyBorder="1" applyAlignment="1">
      <alignment horizontal="center" vertical="center" wrapText="1"/>
    </xf>
    <xf numFmtId="0" fontId="38" fillId="6" borderId="15" xfId="0" applyFont="1" applyFill="1" applyBorder="1" applyAlignment="1">
      <alignment horizontal="center" vertical="center"/>
    </xf>
    <xf numFmtId="0" fontId="38" fillId="6" borderId="56" xfId="0" applyFont="1" applyFill="1" applyBorder="1" applyAlignment="1">
      <alignment horizontal="center" vertical="center"/>
    </xf>
    <xf numFmtId="0" fontId="38" fillId="6" borderId="16" xfId="0" applyFont="1" applyFill="1" applyBorder="1" applyAlignment="1">
      <alignment horizontal="center" vertical="center"/>
    </xf>
    <xf numFmtId="0" fontId="38" fillId="6" borderId="3" xfId="0" applyFont="1" applyFill="1" applyBorder="1" applyAlignment="1">
      <alignment horizontal="center" vertical="center"/>
    </xf>
    <xf numFmtId="0" fontId="38" fillId="6" borderId="41" xfId="0" applyFont="1" applyFill="1" applyBorder="1" applyAlignment="1">
      <alignment horizontal="center" vertical="center"/>
    </xf>
    <xf numFmtId="0" fontId="38" fillId="6" borderId="2" xfId="0" applyFont="1" applyFill="1" applyBorder="1" applyAlignment="1">
      <alignment horizontal="center" vertical="center"/>
    </xf>
    <xf numFmtId="0" fontId="38" fillId="6" borderId="40" xfId="0" applyFont="1" applyFill="1" applyBorder="1" applyAlignment="1">
      <alignment horizontal="center" vertical="center"/>
    </xf>
    <xf numFmtId="0" fontId="38" fillId="6" borderId="4" xfId="0" applyFont="1" applyFill="1" applyBorder="1" applyAlignment="1">
      <alignment horizontal="center" vertical="center"/>
    </xf>
    <xf numFmtId="4" fontId="38" fillId="6" borderId="48" xfId="0" applyNumberFormat="1" applyFont="1" applyFill="1" applyBorder="1" applyAlignment="1">
      <alignment horizontal="center" vertical="center"/>
    </xf>
    <xf numFmtId="4" fontId="38" fillId="6" borderId="49" xfId="0" applyNumberFormat="1" applyFont="1" applyFill="1" applyBorder="1" applyAlignment="1">
      <alignment horizontal="center" vertical="center"/>
    </xf>
    <xf numFmtId="4" fontId="38" fillId="6" borderId="50" xfId="0" applyNumberFormat="1" applyFont="1" applyFill="1" applyBorder="1" applyAlignment="1">
      <alignment horizontal="center" vertical="center"/>
    </xf>
    <xf numFmtId="4" fontId="38" fillId="6" borderId="52" xfId="0" applyNumberFormat="1" applyFont="1" applyFill="1" applyBorder="1" applyAlignment="1">
      <alignment horizontal="center" vertical="center"/>
    </xf>
    <xf numFmtId="4" fontId="38" fillId="6" borderId="53" xfId="0" applyNumberFormat="1" applyFont="1" applyFill="1" applyBorder="1" applyAlignment="1">
      <alignment horizontal="center" vertical="center"/>
    </xf>
    <xf numFmtId="4" fontId="38" fillId="6" borderId="54" xfId="0" applyNumberFormat="1" applyFont="1" applyFill="1" applyBorder="1" applyAlignment="1">
      <alignment horizontal="center" vertical="center"/>
    </xf>
    <xf numFmtId="4" fontId="38" fillId="6" borderId="51" xfId="0" applyNumberFormat="1" applyFont="1" applyFill="1" applyBorder="1" applyAlignment="1">
      <alignment horizontal="center" vertical="center" wrapText="1"/>
    </xf>
    <xf numFmtId="4" fontId="38" fillId="6" borderId="27" xfId="0" applyNumberFormat="1" applyFont="1" applyFill="1" applyBorder="1" applyAlignment="1">
      <alignment horizontal="center" vertical="center" wrapText="1"/>
    </xf>
    <xf numFmtId="4" fontId="38" fillId="6" borderId="55" xfId="0" applyNumberFormat="1" applyFont="1" applyFill="1" applyBorder="1" applyAlignment="1">
      <alignment horizontal="center" vertical="center" wrapText="1"/>
    </xf>
    <xf numFmtId="0" fontId="38" fillId="6" borderId="51" xfId="0" applyFont="1" applyFill="1" applyBorder="1" applyAlignment="1">
      <alignment horizontal="center" vertical="center" wrapText="1"/>
    </xf>
    <xf numFmtId="0" fontId="38" fillId="6" borderId="27" xfId="0" applyFont="1" applyFill="1" applyBorder="1" applyAlignment="1">
      <alignment horizontal="center" vertical="center" wrapText="1"/>
    </xf>
    <xf numFmtId="0" fontId="38" fillId="6" borderId="55" xfId="0" applyFont="1" applyFill="1" applyBorder="1" applyAlignment="1">
      <alignment horizontal="center" vertical="center" wrapText="1"/>
    </xf>
    <xf numFmtId="0" fontId="38" fillId="5" borderId="3" xfId="0" applyFont="1" applyFill="1" applyBorder="1" applyAlignment="1">
      <alignment horizontal="center" vertical="center"/>
    </xf>
    <xf numFmtId="0" fontId="38" fillId="5" borderId="5" xfId="0" applyFont="1" applyFill="1" applyBorder="1" applyAlignment="1">
      <alignment horizontal="center" vertical="center"/>
    </xf>
  </cellXfs>
  <cellStyles count="207">
    <cellStyle name="‡" xfId="5"/>
    <cellStyle name="¹éºÐÀ²_±âÅ¸" xfId="6"/>
    <cellStyle name="20% - Accent1 1" xfId="7"/>
    <cellStyle name="20% - Accent1 10" xfId="8"/>
    <cellStyle name="20% - Accent1 14" xfId="9"/>
    <cellStyle name="20% - Accent2 1" xfId="10"/>
    <cellStyle name="20% - Accent2 10" xfId="11"/>
    <cellStyle name="20% - Accent2 14" xfId="12"/>
    <cellStyle name="20% - Accent3 1" xfId="13"/>
    <cellStyle name="20% - Accent3 10" xfId="14"/>
    <cellStyle name="20% - Accent3 14" xfId="15"/>
    <cellStyle name="20% - Accent4 1" xfId="16"/>
    <cellStyle name="20% - Accent4 14" xfId="17"/>
    <cellStyle name="20% - Accent5 1" xfId="18"/>
    <cellStyle name="20% - Accent5 14" xfId="19"/>
    <cellStyle name="20% - Accent6 14" xfId="20"/>
    <cellStyle name="40% - Accent1 1" xfId="21"/>
    <cellStyle name="40% - Accent1 10" xfId="22"/>
    <cellStyle name="40% - Accent1 14" xfId="23"/>
    <cellStyle name="40% - Accent2 1" xfId="24"/>
    <cellStyle name="40% - Accent2 14" xfId="25"/>
    <cellStyle name="40% - Accent3 1" xfId="26"/>
    <cellStyle name="40% - Accent3 10" xfId="27"/>
    <cellStyle name="40% - Accent3 14" xfId="28"/>
    <cellStyle name="40% - Accent6 1" xfId="29"/>
    <cellStyle name="40% - Accent6 14" xfId="30"/>
    <cellStyle name="60% - Accent1 1" xfId="31"/>
    <cellStyle name="60% - Accent1 1 2" xfId="32"/>
    <cellStyle name="60% - Accent1 10" xfId="33"/>
    <cellStyle name="60% - Accent1 14" xfId="34"/>
    <cellStyle name="60% - Accent2 1" xfId="35"/>
    <cellStyle name="60% - Accent2 14" xfId="36"/>
    <cellStyle name="60% - Accent3 1" xfId="37"/>
    <cellStyle name="60% - Accent3 1 2" xfId="38"/>
    <cellStyle name="60% - Accent3 10" xfId="39"/>
    <cellStyle name="60% - Accent3 14" xfId="40"/>
    <cellStyle name="60% - Accent4 1" xfId="41"/>
    <cellStyle name="60% - Accent4 10" xfId="42"/>
    <cellStyle name="60% - Accent4 14" xfId="43"/>
    <cellStyle name="60% - Accent5 14" xfId="44"/>
    <cellStyle name="60% - Accent6 1" xfId="45"/>
    <cellStyle name="60% - Accent6 10" xfId="46"/>
    <cellStyle name="60% - Accent6 14" xfId="47"/>
    <cellStyle name="Accent1 1" xfId="48"/>
    <cellStyle name="Accent1 14" xfId="49"/>
    <cellStyle name="Accent2 1" xfId="50"/>
    <cellStyle name="Accent2 10" xfId="51"/>
    <cellStyle name="Accent2 14" xfId="52"/>
    <cellStyle name="Accent3 1" xfId="53"/>
    <cellStyle name="Accent3 1 2" xfId="54"/>
    <cellStyle name="Accent3 14" xfId="55"/>
    <cellStyle name="Accent4 10" xfId="56"/>
    <cellStyle name="Accent6 1" xfId="57"/>
    <cellStyle name="Accent6 10" xfId="58"/>
    <cellStyle name="Accent6 14" xfId="59"/>
    <cellStyle name="ÅëÈ­ [0]_±âÅ¸" xfId="60"/>
    <cellStyle name="Bad 1" xfId="61"/>
    <cellStyle name="Bad 14" xfId="62"/>
    <cellStyle name="Ç¥ÁØ_¿¬°£´©°è¿¹»ó" xfId="63"/>
    <cellStyle name="Calculation 1" xfId="64"/>
    <cellStyle name="Calculation 10" xfId="65"/>
    <cellStyle name="Calculation 14" xfId="66"/>
    <cellStyle name="Check Cell 1" xfId="67"/>
    <cellStyle name="Check Cell 10" xfId="68"/>
    <cellStyle name="Check Cell 14" xfId="69"/>
    <cellStyle name="Comma" xfId="1" builtinId="3"/>
    <cellStyle name="Comma  - Style1" xfId="70"/>
    <cellStyle name="Comma [0]" xfId="3" builtinId="6"/>
    <cellStyle name="Comma [0] 10 10" xfId="71"/>
    <cellStyle name="Comma [0] 10 2 2" xfId="72"/>
    <cellStyle name="Comma [0] 11 2" xfId="73"/>
    <cellStyle name="Comma [0] 11 2 2" xfId="74"/>
    <cellStyle name="Comma [0] 12" xfId="75"/>
    <cellStyle name="Comma [0] 2" xfId="76"/>
    <cellStyle name="Comma [0] 2 2" xfId="77"/>
    <cellStyle name="Comma [0] 2 2 2" xfId="78"/>
    <cellStyle name="Comma [0] 2 3 2" xfId="79"/>
    <cellStyle name="Comma [0] 2 3 2 2" xfId="80"/>
    <cellStyle name="Comma [0] 2 5" xfId="81"/>
    <cellStyle name="Comma [0] 7 2 2" xfId="82"/>
    <cellStyle name="Comma 10" xfId="83"/>
    <cellStyle name="Comma 10 2 3" xfId="84"/>
    <cellStyle name="Comma 10 7 2" xfId="85"/>
    <cellStyle name="Comma 10 8" xfId="86"/>
    <cellStyle name="Comma 11" xfId="87"/>
    <cellStyle name="Comma 11 2 2 2" xfId="88"/>
    <cellStyle name="Comma 11 20" xfId="89"/>
    <cellStyle name="Comma 12" xfId="90"/>
    <cellStyle name="Comma 12 2 2" xfId="91"/>
    <cellStyle name="Comma 13 2 3" xfId="92"/>
    <cellStyle name="Comma 17 2 4" xfId="93"/>
    <cellStyle name="Comma 2 11 2 4" xfId="94"/>
    <cellStyle name="Comma 2 12 2" xfId="95"/>
    <cellStyle name="Comma 2 14" xfId="96"/>
    <cellStyle name="Comma 2 2 19" xfId="97"/>
    <cellStyle name="Comma 2 2 2 3" xfId="98"/>
    <cellStyle name="Comma 2 2 23" xfId="99"/>
    <cellStyle name="Comma 2 2 5 2" xfId="100"/>
    <cellStyle name="Comma 2 39" xfId="101"/>
    <cellStyle name="Comma 2 6 15" xfId="102"/>
    <cellStyle name="Comma 2 6 2" xfId="103"/>
    <cellStyle name="Comma 2 6 2 2" xfId="104"/>
    <cellStyle name="Comma 2 6 2 2 2 2" xfId="105"/>
    <cellStyle name="Comma 2 6 2 2_05. Customer Supply Januari 2013 (SO Rev 1)" xfId="106"/>
    <cellStyle name="Comma 2 7 2 2" xfId="107"/>
    <cellStyle name="Comma 2 8" xfId="108"/>
    <cellStyle name="Comma 4 2 3" xfId="109"/>
    <cellStyle name="Comma 4 4 3" xfId="110"/>
    <cellStyle name="Comma 4 9" xfId="111"/>
    <cellStyle name="Comma 5 2 2 4" xfId="112"/>
    <cellStyle name="Comma 6 2 2" xfId="113"/>
    <cellStyle name="Comma 6 3 2" xfId="114"/>
    <cellStyle name="Comma 7 10" xfId="115"/>
    <cellStyle name="Comma0" xfId="116"/>
    <cellStyle name="Currency 2" xfId="117"/>
    <cellStyle name="Currency 2 4" xfId="118"/>
    <cellStyle name="Currency 8 2" xfId="119"/>
    <cellStyle name="Currency0" xfId="120"/>
    <cellStyle name="Date" xfId="121"/>
    <cellStyle name="Excel Built-in Comma [0]" xfId="122"/>
    <cellStyle name="Excel Built-in Heading 3" xfId="123"/>
    <cellStyle name="Explanatory Text 1" xfId="124"/>
    <cellStyle name="Fixed" xfId="125"/>
    <cellStyle name="Good 1" xfId="126"/>
    <cellStyle name="Good 14" xfId="127"/>
    <cellStyle name="Grey" xfId="128"/>
    <cellStyle name="Header - Style1" xfId="129"/>
    <cellStyle name="Header1" xfId="130"/>
    <cellStyle name="Header2" xfId="131"/>
    <cellStyle name="Heading" xfId="132"/>
    <cellStyle name="Heading 1 1" xfId="133"/>
    <cellStyle name="Heading 1 10" xfId="134"/>
    <cellStyle name="Heading 2 1" xfId="135"/>
    <cellStyle name="Heading 2 10" xfId="136"/>
    <cellStyle name="Heading 3 1" xfId="137"/>
    <cellStyle name="Heading 3 10" xfId="138"/>
    <cellStyle name="Heading 4 1" xfId="139"/>
    <cellStyle name="Heading 4 10" xfId="140"/>
    <cellStyle name="Hyperlink" xfId="4" builtinId="8"/>
    <cellStyle name="Hyperlink 3" xfId="141"/>
    <cellStyle name="Hyperlink 7" xfId="142"/>
    <cellStyle name="Hyperlink 8" xfId="143"/>
    <cellStyle name="Input [yellow]" xfId="144"/>
    <cellStyle name="Input 1" xfId="145"/>
    <cellStyle name="Input 14" xfId="146"/>
    <cellStyle name="Linked Cell 1" xfId="147"/>
    <cellStyle name="Milliers [0]_A9514RES" xfId="148"/>
    <cellStyle name="Milliers_A9514RES" xfId="149"/>
    <cellStyle name="Monétaire [0]_A9514RES" xfId="150"/>
    <cellStyle name="Monétaire_A9514RES" xfId="151"/>
    <cellStyle name="Neutral 1" xfId="152"/>
    <cellStyle name="Neutral 14" xfId="153"/>
    <cellStyle name="Normal" xfId="0" builtinId="0"/>
    <cellStyle name="Normal - Style1" xfId="154"/>
    <cellStyle name="Normal 10 3" xfId="155"/>
    <cellStyle name="Normal 2 2 17" xfId="156"/>
    <cellStyle name="Normal 2 2 2" xfId="157"/>
    <cellStyle name="Normal 2 2 3 10 2" xfId="158"/>
    <cellStyle name="Normal 2 2 3 10 2 2" xfId="159"/>
    <cellStyle name="Normal 3" xfId="160"/>
    <cellStyle name="Normal 3 2 3" xfId="161"/>
    <cellStyle name="Normal 6 6" xfId="162"/>
    <cellStyle name="Note 1" xfId="163"/>
    <cellStyle name="Note 10" xfId="164"/>
    <cellStyle name="Note 14" xfId="165"/>
    <cellStyle name="Note 2" xfId="166"/>
    <cellStyle name="Note 2 5 5" xfId="167"/>
    <cellStyle name="Output 1" xfId="168"/>
    <cellStyle name="Output 10" xfId="169"/>
    <cellStyle name="Output 14" xfId="170"/>
    <cellStyle name="Percent" xfId="2" builtinId="5"/>
    <cellStyle name="Percent [2]" xfId="171"/>
    <cellStyle name="Percent 10" xfId="172"/>
    <cellStyle name="Percent 12 2" xfId="173"/>
    <cellStyle name="Percent 2 17 2" xfId="174"/>
    <cellStyle name="Percent 28" xfId="175"/>
    <cellStyle name="Percent 9 2" xfId="176"/>
    <cellStyle name="PERCENTAGE" xfId="177"/>
    <cellStyle name="S0" xfId="178"/>
    <cellStyle name="S0 2" xfId="179"/>
    <cellStyle name="S1" xfId="180"/>
    <cellStyle name="S1 2" xfId="181"/>
    <cellStyle name="S10" xfId="182"/>
    <cellStyle name="S11" xfId="183"/>
    <cellStyle name="S12" xfId="184"/>
    <cellStyle name="S13" xfId="185"/>
    <cellStyle name="S14" xfId="186"/>
    <cellStyle name="S2" xfId="187"/>
    <cellStyle name="S2 2" xfId="188"/>
    <cellStyle name="S3" xfId="189"/>
    <cellStyle name="S4" xfId="190"/>
    <cellStyle name="S4 2" xfId="191"/>
    <cellStyle name="S5" xfId="192"/>
    <cellStyle name="S6" xfId="193"/>
    <cellStyle name="S6 2" xfId="194"/>
    <cellStyle name="S7" xfId="195"/>
    <cellStyle name="S7 2" xfId="196"/>
    <cellStyle name="S8" xfId="197"/>
    <cellStyle name="Table" xfId="198"/>
    <cellStyle name="Title 1" xfId="199"/>
    <cellStyle name="Title 10" xfId="200"/>
    <cellStyle name="Total 1" xfId="201"/>
    <cellStyle name="Total 10" xfId="202"/>
    <cellStyle name="Tusental_NPV" xfId="203"/>
    <cellStyle name="Valuta_NPV" xfId="204"/>
    <cellStyle name="Warning Text 1" xfId="205"/>
    <cellStyle name="WHead - Style2" xfId="206"/>
  </cellStyles>
  <dxfs count="8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</dxfs>
  <tableStyles count="0" defaultTableStyle="TableStyleMedium2" defaultPivotStyle="PivotStyleLight16"/>
  <colors>
    <mruColors>
      <color rgb="FF00FF00"/>
      <color rgb="FFFF7C80"/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sheetMetadata" Target="metadata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90" Type="http://schemas.openxmlformats.org/officeDocument/2006/relationships/calcChain" Target="calcChain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styles" Target="styles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ACHIEVEMENT</a:t>
            </a:r>
          </a:p>
        </c:rich>
      </c:tx>
      <c:layout>
        <c:manualLayout>
          <c:xMode val="edge"/>
          <c:yMode val="edge"/>
          <c:x val="0.43748055987558299"/>
          <c:y val="1.9512200118353501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GRAFIK!$C$1</c:f>
              <c:strCache>
                <c:ptCount val="1"/>
                <c:pt idx="0">
                  <c:v>TARGET</c:v>
                </c:pt>
              </c:strCache>
            </c:strRef>
          </c:tx>
          <c:spPr>
            <a:ln w="28575" cap="rnd" cmpd="sng" algn="ctr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GRAFIK!$B$2:$B$32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GRAFIK!$C$2:$C$32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F0C8-447A-98C6-06F35691E49A}"/>
            </c:ext>
          </c:extLst>
        </c:ser>
        <c:ser>
          <c:idx val="1"/>
          <c:order val="1"/>
          <c:tx>
            <c:strRef>
              <c:f>GRAFIK!$D$1</c:f>
              <c:strCache>
                <c:ptCount val="1"/>
                <c:pt idx="0">
                  <c:v>ACTUAL</c:v>
                </c:pt>
              </c:strCache>
            </c:strRef>
          </c:tx>
          <c:spPr>
            <a:ln w="28575" cap="rnd" cmpd="sng" algn="ctr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GRAFIK!$B$2:$B$32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GRAFIK!$D$2:$D$32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F0C8-447A-98C6-06F35691E4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72933472"/>
        <c:axId val="-172929664"/>
      </c:lineChart>
      <c:catAx>
        <c:axId val="-1729334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-172929664"/>
        <c:crosses val="autoZero"/>
        <c:auto val="1"/>
        <c:lblAlgn val="ctr"/>
        <c:lblOffset val="100"/>
        <c:noMultiLvlLbl val="0"/>
      </c:catAx>
      <c:valAx>
        <c:axId val="-172929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noFill/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-172933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showDLblsOverMax val="0"/>
    <c:extLst xmlns:c16r2="http://schemas.microsoft.com/office/drawing/2015/06/chart">
      <c:ext uri="{0b15fc19-7d7d-44ad-8c2d-2c3a37ce22c3}">
        <chartProps xmlns="https://web.wps.cn/et/2018/main" chartId="{21617c51-1637-481a-8b3c-bb91278497ef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 lang="en-US"/>
      </a:pPr>
      <a:endParaRPr lang="id-ID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jpe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jpe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jpe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jpe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jpe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jpe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jpe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jpe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jpe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jpe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jpe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7.jpe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8.jpe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jpe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jpe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jpeg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8.jpe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9.jpe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jpe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0.jpe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1.jpeg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jpeg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jpeg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jpeg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8.jpeg"/></Relationships>
</file>

<file path=xl/drawings/_rels/drawing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1.jpeg"/></Relationships>
</file>

<file path=xl/drawings/_rels/drawing4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1.jpeg"/></Relationships>
</file>

<file path=xl/drawings/_rels/drawing4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2.jpeg"/></Relationships>
</file>

<file path=xl/drawings/_rels/drawing4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jpeg"/></Relationships>
</file>

<file path=xl/drawings/_rels/drawing4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1.jpeg"/><Relationship Id="rId1" Type="http://schemas.openxmlformats.org/officeDocument/2006/relationships/image" Target="../media/image13.jpeg"/></Relationships>
</file>

<file path=xl/drawings/_rels/drawing4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1.jpeg"/></Relationships>
</file>

<file path=xl/drawings/_rels/drawing5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2.jpeg"/></Relationships>
</file>

<file path=xl/drawings/_rels/drawing5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jpeg"/></Relationships>
</file>

<file path=xl/drawings/_rels/drawing5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jpeg"/></Relationships>
</file>

<file path=xl/drawings/_rels/drawing53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5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3.jpeg"/></Relationships>
</file>

<file path=xl/drawings/_rels/drawing5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4.jpeg"/></Relationships>
</file>

<file path=xl/drawings/_rels/drawing5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2.jpeg"/></Relationships>
</file>

<file path=xl/drawings/_rels/drawing5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jpeg"/></Relationships>
</file>

<file path=xl/drawings/_rels/drawing5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6.jpeg"/><Relationship Id="rId1" Type="http://schemas.openxmlformats.org/officeDocument/2006/relationships/image" Target="../media/image25.jpeg"/></Relationships>
</file>

<file path=xl/drawings/_rels/drawing5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jpeg"/></Relationships>
</file>

<file path=xl/drawings/_rels/drawing6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7.jpeg"/></Relationships>
</file>

<file path=xl/drawings/_rels/drawing6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1.jpeg"/></Relationships>
</file>

<file path=xl/drawings/_rels/drawing6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8.jpeg"/></Relationships>
</file>

<file path=xl/drawings/_rels/drawing6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7.jpeg"/><Relationship Id="rId1" Type="http://schemas.openxmlformats.org/officeDocument/2006/relationships/image" Target="../media/image22.jpeg"/></Relationships>
</file>

<file path=xl/drawings/_rels/drawing6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jpeg"/></Relationships>
</file>

<file path=xl/drawings/_rels/drawing6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9.jpeg"/></Relationships>
</file>

<file path=xl/drawings/_rels/drawing6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0.jpeg"/></Relationships>
</file>

<file path=xl/drawings/_rels/drawing6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8.jpeg"/><Relationship Id="rId1" Type="http://schemas.openxmlformats.org/officeDocument/2006/relationships/image" Target="../media/image13.jpeg"/></Relationships>
</file>

<file path=xl/drawings/_rels/drawing68.xml.rels><?xml version="1.0" encoding="UTF-8" standalone="yes"?>
<Relationships xmlns="http://schemas.openxmlformats.org/package/2006/relationships"><Relationship Id="rId2" Type="http://schemas.openxmlformats.org/officeDocument/2006/relationships/image" Target="../media/image32.jpeg"/><Relationship Id="rId1" Type="http://schemas.openxmlformats.org/officeDocument/2006/relationships/image" Target="../media/image31.jpeg"/></Relationships>
</file>

<file path=xl/drawings/_rels/drawing69.xml.rels><?xml version="1.0" encoding="UTF-8" standalone="yes"?>
<Relationships xmlns="http://schemas.openxmlformats.org/package/2006/relationships"><Relationship Id="rId2" Type="http://schemas.openxmlformats.org/officeDocument/2006/relationships/image" Target="../media/image33.jpeg"/><Relationship Id="rId1" Type="http://schemas.openxmlformats.org/officeDocument/2006/relationships/image" Target="../media/image25.jpeg"/></Relationships>
</file>

<file path=xl/drawings/_rels/drawing70.xml.rels><?xml version="1.0" encoding="UTF-8" standalone="yes"?>
<Relationships xmlns="http://schemas.openxmlformats.org/package/2006/relationships"><Relationship Id="rId1" Type="http://schemas.openxmlformats.org/officeDocument/2006/relationships/image" Target="../media/image32.jpeg"/></Relationships>
</file>

<file path=xl/drawings/_rels/drawing7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2.jpeg"/></Relationships>
</file>

<file path=xl/drawings/_rels/drawing7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jpeg"/></Relationships>
</file>

<file path=xl/drawings/_rels/drawing7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jpeg"/></Relationships>
</file>

<file path=xl/drawings/_rels/drawing7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4.jpeg"/><Relationship Id="rId1" Type="http://schemas.openxmlformats.org/officeDocument/2006/relationships/image" Target="../media/image15.jpeg"/></Relationships>
</file>

<file path=xl/drawings/_rels/drawing7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jpeg"/></Relationships>
</file>

<file path=xl/drawings/_rels/drawing7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jpeg"/></Relationships>
</file>

<file path=xl/drawings/_rels/drawing7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jpeg"/></Relationships>
</file>

<file path=xl/drawings/_rels/drawing78.xml.rels><?xml version="1.0" encoding="UTF-8" standalone="yes"?>
<Relationships xmlns="http://schemas.openxmlformats.org/package/2006/relationships"><Relationship Id="rId1" Type="http://schemas.openxmlformats.org/officeDocument/2006/relationships/image" Target="../media/image35.jpeg"/></Relationships>
</file>

<file path=xl/drawings/_rels/drawing79.xml.rels><?xml version="1.0" encoding="UTF-8" standalone="yes"?>
<Relationships xmlns="http://schemas.openxmlformats.org/package/2006/relationships"><Relationship Id="rId1" Type="http://schemas.openxmlformats.org/officeDocument/2006/relationships/image" Target="../media/image35.jpeg"/></Relationships>
</file>

<file path=xl/drawings/_rels/drawing80.xml.rels><?xml version="1.0" encoding="UTF-8" standalone="yes"?>
<Relationships xmlns="http://schemas.openxmlformats.org/package/2006/relationships"><Relationship Id="rId1" Type="http://schemas.openxmlformats.org/officeDocument/2006/relationships/image" Target="../media/image35.jpeg"/></Relationships>
</file>

<file path=xl/drawings/_rels/drawing81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82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8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jpeg"/></Relationships>
</file>

<file path=xl/drawings/_rels/drawing8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jpeg"/></Relationships>
</file>

<file path=xl/drawings/_rels/drawing8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1404257</xdr:colOff>
      <xdr:row>0</xdr:row>
      <xdr:rowOff>0</xdr:rowOff>
    </xdr:from>
    <xdr:to>
      <xdr:col>3</xdr:col>
      <xdr:colOff>696686</xdr:colOff>
      <xdr:row>2</xdr:row>
      <xdr:rowOff>130629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85010" y="0"/>
          <a:ext cx="1978660" cy="5810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416808</xdr:colOff>
      <xdr:row>1</xdr:row>
      <xdr:rowOff>17372</xdr:rowOff>
    </xdr:from>
    <xdr:to>
      <xdr:col>3</xdr:col>
      <xdr:colOff>570940</xdr:colOff>
      <xdr:row>3</xdr:row>
      <xdr:rowOff>146528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A464D3BB-B7E7-451C-B89B-5AE46031B3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00728" y="207872"/>
          <a:ext cx="1373332" cy="50253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24393</xdr:colOff>
      <xdr:row>1</xdr:row>
      <xdr:rowOff>122464</xdr:rowOff>
    </xdr:from>
    <xdr:ext cx="1486353" cy="660730"/>
    <xdr:pic>
      <xdr:nvPicPr>
        <xdr:cNvPr id="4" name="Picture 3">
          <a:extLst>
            <a:ext uri="{FF2B5EF4-FFF2-40B4-BE49-F238E27FC236}">
              <a16:creationId xmlns="" xmlns:a16="http://schemas.microsoft.com/office/drawing/2014/main" id="{00000000-0008-0000-0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93" y="326571"/>
          <a:ext cx="1486353" cy="66073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143437</xdr:colOff>
      <xdr:row>1</xdr:row>
      <xdr:rowOff>15128</xdr:rowOff>
    </xdr:from>
    <xdr:to>
      <xdr:col>2</xdr:col>
      <xdr:colOff>1187265</xdr:colOff>
      <xdr:row>1</xdr:row>
      <xdr:rowOff>476145</xdr:rowOff>
    </xdr:to>
    <xdr:pic>
      <xdr:nvPicPr>
        <xdr:cNvPr id="3" name="Picture 1">
          <a:extLst>
            <a:ext uri="{FF2B5EF4-FFF2-40B4-BE49-F238E27FC236}">
              <a16:creationId xmlns=""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95475" y="205105"/>
          <a:ext cx="1043940" cy="46101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19</xdr:col>
      <xdr:colOff>0</xdr:colOff>
      <xdr:row>24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769798</xdr:colOff>
      <xdr:row>0</xdr:row>
      <xdr:rowOff>164003</xdr:rowOff>
    </xdr:from>
    <xdr:to>
      <xdr:col>2</xdr:col>
      <xdr:colOff>1010770</xdr:colOff>
      <xdr:row>4</xdr:row>
      <xdr:rowOff>23972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1595" y="163830"/>
          <a:ext cx="1040765" cy="63119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95250</xdr:rowOff>
    </xdr:from>
    <xdr:to>
      <xdr:col>1</xdr:col>
      <xdr:colOff>685800</xdr:colOff>
      <xdr:row>2</xdr:row>
      <xdr:rowOff>159900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0"/>
          <a:ext cx="1009650" cy="47371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95250</xdr:rowOff>
    </xdr:from>
    <xdr:to>
      <xdr:col>1</xdr:col>
      <xdr:colOff>685800</xdr:colOff>
      <xdr:row>2</xdr:row>
      <xdr:rowOff>159900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1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0"/>
          <a:ext cx="1009650" cy="47371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95250</xdr:rowOff>
    </xdr:from>
    <xdr:to>
      <xdr:col>1</xdr:col>
      <xdr:colOff>685800</xdr:colOff>
      <xdr:row>2</xdr:row>
      <xdr:rowOff>159900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0"/>
          <a:ext cx="1009650" cy="47371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95250</xdr:rowOff>
    </xdr:from>
    <xdr:to>
      <xdr:col>1</xdr:col>
      <xdr:colOff>685800</xdr:colOff>
      <xdr:row>2</xdr:row>
      <xdr:rowOff>159900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0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0"/>
          <a:ext cx="1009650" cy="47371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95250</xdr:rowOff>
    </xdr:from>
    <xdr:to>
      <xdr:col>1</xdr:col>
      <xdr:colOff>685800</xdr:colOff>
      <xdr:row>2</xdr:row>
      <xdr:rowOff>159900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0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0"/>
          <a:ext cx="1009650" cy="47371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95250</xdr:rowOff>
    </xdr:from>
    <xdr:to>
      <xdr:col>1</xdr:col>
      <xdr:colOff>685800</xdr:colOff>
      <xdr:row>2</xdr:row>
      <xdr:rowOff>159900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0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0"/>
          <a:ext cx="1009650" cy="47371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95250</xdr:rowOff>
    </xdr:from>
    <xdr:to>
      <xdr:col>1</xdr:col>
      <xdr:colOff>685800</xdr:colOff>
      <xdr:row>2</xdr:row>
      <xdr:rowOff>159900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0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0"/>
          <a:ext cx="1009650" cy="47371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115454</xdr:rowOff>
    </xdr:from>
    <xdr:to>
      <xdr:col>1</xdr:col>
      <xdr:colOff>682529</xdr:colOff>
      <xdr:row>2</xdr:row>
      <xdr:rowOff>175967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1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14935"/>
          <a:ext cx="1005840" cy="470535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76200</xdr:rowOff>
    </xdr:from>
    <xdr:to>
      <xdr:col>2</xdr:col>
      <xdr:colOff>9525</xdr:colOff>
      <xdr:row>3</xdr:row>
      <xdr:rowOff>35039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1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6200"/>
          <a:ext cx="1047750" cy="568325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152400</xdr:rowOff>
    </xdr:from>
    <xdr:to>
      <xdr:col>1</xdr:col>
      <xdr:colOff>685800</xdr:colOff>
      <xdr:row>3</xdr:row>
      <xdr:rowOff>17025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1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52400"/>
          <a:ext cx="1009650" cy="47371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76200</xdr:rowOff>
    </xdr:from>
    <xdr:to>
      <xdr:col>2</xdr:col>
      <xdr:colOff>9525</xdr:colOff>
      <xdr:row>3</xdr:row>
      <xdr:rowOff>35039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1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6200"/>
          <a:ext cx="1047750" cy="568325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73269</xdr:rowOff>
    </xdr:from>
    <xdr:to>
      <xdr:col>2</xdr:col>
      <xdr:colOff>3663</xdr:colOff>
      <xdr:row>3</xdr:row>
      <xdr:rowOff>43343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1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3025"/>
          <a:ext cx="1041400" cy="579755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24740</xdr:colOff>
      <xdr:row>0</xdr:row>
      <xdr:rowOff>111331</xdr:rowOff>
    </xdr:from>
    <xdr:to>
      <xdr:col>1</xdr:col>
      <xdr:colOff>712767</xdr:colOff>
      <xdr:row>2</xdr:row>
      <xdr:rowOff>177342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1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130" y="111125"/>
          <a:ext cx="1012190" cy="475615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66675</xdr:rowOff>
    </xdr:from>
    <xdr:to>
      <xdr:col>2</xdr:col>
      <xdr:colOff>19050</xdr:colOff>
      <xdr:row>3</xdr:row>
      <xdr:rowOff>63614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1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6675"/>
          <a:ext cx="1057275" cy="606425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66675</xdr:rowOff>
    </xdr:from>
    <xdr:to>
      <xdr:col>2</xdr:col>
      <xdr:colOff>19050</xdr:colOff>
      <xdr:row>3</xdr:row>
      <xdr:rowOff>63614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1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6675"/>
          <a:ext cx="1057275" cy="644525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73269</xdr:rowOff>
    </xdr:from>
    <xdr:to>
      <xdr:col>2</xdr:col>
      <xdr:colOff>3663</xdr:colOff>
      <xdr:row>3</xdr:row>
      <xdr:rowOff>43343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2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3025"/>
          <a:ext cx="1041400" cy="579755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73269</xdr:rowOff>
    </xdr:from>
    <xdr:to>
      <xdr:col>2</xdr:col>
      <xdr:colOff>3663</xdr:colOff>
      <xdr:row>3</xdr:row>
      <xdr:rowOff>43343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1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3025"/>
          <a:ext cx="1041400" cy="579755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95250</xdr:rowOff>
    </xdr:from>
    <xdr:to>
      <xdr:col>1</xdr:col>
      <xdr:colOff>685800</xdr:colOff>
      <xdr:row>2</xdr:row>
      <xdr:rowOff>188475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2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0"/>
          <a:ext cx="1009650" cy="502285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158750</xdr:rowOff>
    </xdr:from>
    <xdr:to>
      <xdr:col>2</xdr:col>
      <xdr:colOff>7083</xdr:colOff>
      <xdr:row>3</xdr:row>
      <xdr:rowOff>128824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1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58750"/>
          <a:ext cx="1045210" cy="579120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95250</xdr:rowOff>
    </xdr:from>
    <xdr:to>
      <xdr:col>1</xdr:col>
      <xdr:colOff>685800</xdr:colOff>
      <xdr:row>2</xdr:row>
      <xdr:rowOff>159900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1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0"/>
          <a:ext cx="1009650" cy="473710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95250</xdr:rowOff>
    </xdr:from>
    <xdr:to>
      <xdr:col>1</xdr:col>
      <xdr:colOff>685800</xdr:colOff>
      <xdr:row>2</xdr:row>
      <xdr:rowOff>159900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1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0"/>
          <a:ext cx="1009650" cy="473710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95250</xdr:rowOff>
    </xdr:from>
    <xdr:to>
      <xdr:col>1</xdr:col>
      <xdr:colOff>685800</xdr:colOff>
      <xdr:row>2</xdr:row>
      <xdr:rowOff>159900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1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0"/>
          <a:ext cx="1009650" cy="473710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73269</xdr:rowOff>
    </xdr:from>
    <xdr:to>
      <xdr:col>1</xdr:col>
      <xdr:colOff>638175</xdr:colOff>
      <xdr:row>3</xdr:row>
      <xdr:rowOff>108312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1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3025"/>
          <a:ext cx="962025" cy="644525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158994</xdr:rowOff>
    </xdr:from>
    <xdr:to>
      <xdr:col>2</xdr:col>
      <xdr:colOff>3663</xdr:colOff>
      <xdr:row>3</xdr:row>
      <xdr:rowOff>129068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1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58750"/>
          <a:ext cx="1041400" cy="579755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142875</xdr:rowOff>
    </xdr:from>
    <xdr:to>
      <xdr:col>1</xdr:col>
      <xdr:colOff>695325</xdr:colOff>
      <xdr:row>3</xdr:row>
      <xdr:rowOff>7500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2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" y="142875"/>
          <a:ext cx="1009650" cy="473710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85725</xdr:rowOff>
    </xdr:from>
    <xdr:to>
      <xdr:col>1</xdr:col>
      <xdr:colOff>685800</xdr:colOff>
      <xdr:row>2</xdr:row>
      <xdr:rowOff>150375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0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85725"/>
          <a:ext cx="1009650" cy="473710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57151</xdr:rowOff>
    </xdr:from>
    <xdr:to>
      <xdr:col>1</xdr:col>
      <xdr:colOff>685800</xdr:colOff>
      <xdr:row>2</xdr:row>
      <xdr:rowOff>161925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2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57150"/>
          <a:ext cx="962025" cy="514350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73269</xdr:rowOff>
    </xdr:from>
    <xdr:to>
      <xdr:col>2</xdr:col>
      <xdr:colOff>3663</xdr:colOff>
      <xdr:row>3</xdr:row>
      <xdr:rowOff>43343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3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3025"/>
          <a:ext cx="1041400" cy="579755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205740</xdr:colOff>
      <xdr:row>0</xdr:row>
      <xdr:rowOff>0</xdr:rowOff>
    </xdr:from>
    <xdr:to>
      <xdr:col>6</xdr:col>
      <xdr:colOff>11283</xdr:colOff>
      <xdr:row>3</xdr:row>
      <xdr:rowOff>114300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3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4940" y="0"/>
          <a:ext cx="1024255" cy="533400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95250</xdr:rowOff>
    </xdr:from>
    <xdr:to>
      <xdr:col>1</xdr:col>
      <xdr:colOff>685800</xdr:colOff>
      <xdr:row>2</xdr:row>
      <xdr:rowOff>159900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2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0"/>
          <a:ext cx="1009650" cy="473710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95250</xdr:rowOff>
    </xdr:from>
    <xdr:to>
      <xdr:col>1</xdr:col>
      <xdr:colOff>685800</xdr:colOff>
      <xdr:row>2</xdr:row>
      <xdr:rowOff>188475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0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0"/>
          <a:ext cx="1009650" cy="502285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95250</xdr:rowOff>
    </xdr:from>
    <xdr:to>
      <xdr:col>2</xdr:col>
      <xdr:colOff>19050</xdr:colOff>
      <xdr:row>3</xdr:row>
      <xdr:rowOff>54089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2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0"/>
          <a:ext cx="1057275" cy="568325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73269</xdr:rowOff>
    </xdr:from>
    <xdr:to>
      <xdr:col>2</xdr:col>
      <xdr:colOff>3663</xdr:colOff>
      <xdr:row>3</xdr:row>
      <xdr:rowOff>43343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2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3025"/>
          <a:ext cx="1041400" cy="579755"/>
        </a:xfrm>
        <a:prstGeom prst="rect">
          <a:avLst/>
        </a:prstGeom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142875</xdr:rowOff>
    </xdr:from>
    <xdr:to>
      <xdr:col>2</xdr:col>
      <xdr:colOff>19050</xdr:colOff>
      <xdr:row>3</xdr:row>
      <xdr:rowOff>7500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2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142875"/>
          <a:ext cx="1009650" cy="473710"/>
        </a:xfrm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95250</xdr:rowOff>
    </xdr:from>
    <xdr:to>
      <xdr:col>1</xdr:col>
      <xdr:colOff>685800</xdr:colOff>
      <xdr:row>2</xdr:row>
      <xdr:rowOff>159900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2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0"/>
          <a:ext cx="1009650" cy="473710"/>
        </a:xfrm>
        <a:prstGeom prst="rect">
          <a:avLst/>
        </a:prstGeom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85725</xdr:rowOff>
    </xdr:from>
    <xdr:to>
      <xdr:col>2</xdr:col>
      <xdr:colOff>19050</xdr:colOff>
      <xdr:row>3</xdr:row>
      <xdr:rowOff>44564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2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85725"/>
          <a:ext cx="1057275" cy="568325"/>
        </a:xfrm>
        <a:prstGeom prst="rect">
          <a:avLst/>
        </a:prstGeom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95250</xdr:rowOff>
    </xdr:from>
    <xdr:to>
      <xdr:col>1</xdr:col>
      <xdr:colOff>685800</xdr:colOff>
      <xdr:row>2</xdr:row>
      <xdr:rowOff>159900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2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0"/>
          <a:ext cx="1009650" cy="473710"/>
        </a:xfrm>
        <a:prstGeom prst="rect">
          <a:avLst/>
        </a:prstGeom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47625</xdr:rowOff>
    </xdr:from>
    <xdr:to>
      <xdr:col>2</xdr:col>
      <xdr:colOff>19050</xdr:colOff>
      <xdr:row>3</xdr:row>
      <xdr:rowOff>6464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2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7625"/>
          <a:ext cx="1057275" cy="568325"/>
        </a:xfrm>
        <a:prstGeom prst="rect">
          <a:avLst/>
        </a:prstGeom>
      </xdr:spPr>
    </xdr:pic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66675</xdr:rowOff>
    </xdr:from>
    <xdr:to>
      <xdr:col>2</xdr:col>
      <xdr:colOff>19050</xdr:colOff>
      <xdr:row>3</xdr:row>
      <xdr:rowOff>25514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2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6675"/>
          <a:ext cx="1057275" cy="568325"/>
        </a:xfrm>
        <a:prstGeom prst="rect">
          <a:avLst/>
        </a:prstGeom>
      </xdr:spPr>
    </xdr:pic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73269</xdr:rowOff>
    </xdr:from>
    <xdr:to>
      <xdr:col>2</xdr:col>
      <xdr:colOff>3663</xdr:colOff>
      <xdr:row>3</xdr:row>
      <xdr:rowOff>43343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3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3025"/>
          <a:ext cx="1041400" cy="579755"/>
        </a:xfrm>
        <a:prstGeom prst="rect">
          <a:avLst/>
        </a:prstGeom>
      </xdr:spPr>
    </xdr:pic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73269</xdr:rowOff>
    </xdr:from>
    <xdr:to>
      <xdr:col>2</xdr:col>
      <xdr:colOff>3663</xdr:colOff>
      <xdr:row>3</xdr:row>
      <xdr:rowOff>43343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3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3025"/>
          <a:ext cx="1041400" cy="579755"/>
        </a:xfrm>
        <a:prstGeom prst="rect">
          <a:avLst/>
        </a:prstGeom>
      </xdr:spPr>
    </xdr:pic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73269</xdr:rowOff>
    </xdr:from>
    <xdr:to>
      <xdr:col>2</xdr:col>
      <xdr:colOff>3663</xdr:colOff>
      <xdr:row>3</xdr:row>
      <xdr:rowOff>43343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3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3025"/>
          <a:ext cx="1041400" cy="57975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95250</xdr:rowOff>
    </xdr:from>
    <xdr:to>
      <xdr:col>2</xdr:col>
      <xdr:colOff>19050</xdr:colOff>
      <xdr:row>3</xdr:row>
      <xdr:rowOff>54089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00000000-0008-0000-3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0"/>
          <a:ext cx="1057275" cy="568325"/>
        </a:xfrm>
        <a:prstGeom prst="rect">
          <a:avLst/>
        </a:prstGeom>
      </xdr:spPr>
    </xdr:pic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95250</xdr:rowOff>
    </xdr:from>
    <xdr:to>
      <xdr:col>2</xdr:col>
      <xdr:colOff>19050</xdr:colOff>
      <xdr:row>3</xdr:row>
      <xdr:rowOff>54089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3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0"/>
          <a:ext cx="1057275" cy="568325"/>
        </a:xfrm>
        <a:prstGeom prst="rect">
          <a:avLst/>
        </a:prstGeom>
      </xdr:spPr>
    </xdr:pic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73269</xdr:rowOff>
    </xdr:from>
    <xdr:to>
      <xdr:col>2</xdr:col>
      <xdr:colOff>3663</xdr:colOff>
      <xdr:row>3</xdr:row>
      <xdr:rowOff>43343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2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3025"/>
          <a:ext cx="1041400" cy="579755"/>
        </a:xfrm>
        <a:prstGeom prst="rect">
          <a:avLst/>
        </a:prstGeom>
      </xdr:spPr>
    </xdr:pic>
    <xdr:clientData/>
  </xdr:twoCellAnchor>
</xdr:wsDr>
</file>

<file path=xl/drawings/drawing5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171450</xdr:rowOff>
    </xdr:from>
    <xdr:to>
      <xdr:col>1</xdr:col>
      <xdr:colOff>695325</xdr:colOff>
      <xdr:row>3</xdr:row>
      <xdr:rowOff>36075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2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" y="171450"/>
          <a:ext cx="1009650" cy="473710"/>
        </a:xfrm>
        <a:prstGeom prst="rect">
          <a:avLst/>
        </a:prstGeom>
      </xdr:spPr>
    </xdr:pic>
    <xdr:clientData/>
  </xdr:twoCellAnchor>
</xdr:wsDr>
</file>

<file path=xl/drawings/drawing5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76200</xdr:rowOff>
    </xdr:from>
    <xdr:to>
      <xdr:col>2</xdr:col>
      <xdr:colOff>19050</xdr:colOff>
      <xdr:row>3</xdr:row>
      <xdr:rowOff>35039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2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6200"/>
          <a:ext cx="1057275" cy="568325"/>
        </a:xfrm>
        <a:prstGeom prst="rect">
          <a:avLst/>
        </a:prstGeom>
      </xdr:spPr>
    </xdr:pic>
    <xdr:clientData/>
  </xdr:twoCellAnchor>
</xdr:wsDr>
</file>

<file path=xl/drawings/drawing5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123825</xdr:rowOff>
    </xdr:from>
    <xdr:to>
      <xdr:col>2</xdr:col>
      <xdr:colOff>19050</xdr:colOff>
      <xdr:row>2</xdr:row>
      <xdr:rowOff>188475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3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123825"/>
          <a:ext cx="1009650" cy="473710"/>
        </a:xfrm>
        <a:prstGeom prst="rect">
          <a:avLst/>
        </a:prstGeom>
      </xdr:spPr>
    </xdr:pic>
    <xdr:clientData/>
  </xdr:twoCellAnchor>
</xdr:wsDr>
</file>

<file path=xl/drawings/drawing5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61058</xdr:rowOff>
    </xdr:from>
    <xdr:to>
      <xdr:col>2</xdr:col>
      <xdr:colOff>7083</xdr:colOff>
      <xdr:row>3</xdr:row>
      <xdr:rowOff>31132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3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0960"/>
          <a:ext cx="1045210" cy="579755"/>
        </a:xfrm>
        <a:prstGeom prst="rect">
          <a:avLst/>
        </a:prstGeom>
      </xdr:spPr>
    </xdr:pic>
    <xdr:clientData/>
  </xdr:twoCellAnchor>
</xdr:wsDr>
</file>

<file path=xl/drawings/drawing5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123264</xdr:colOff>
      <xdr:row>0</xdr:row>
      <xdr:rowOff>67235</xdr:rowOff>
    </xdr:from>
    <xdr:to>
      <xdr:col>1</xdr:col>
      <xdr:colOff>784412</xdr:colOff>
      <xdr:row>3</xdr:row>
      <xdr:rowOff>19350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3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190" y="66675"/>
          <a:ext cx="1213485" cy="561975"/>
        </a:xfrm>
        <a:prstGeom prst="rect">
          <a:avLst/>
        </a:prstGeom>
      </xdr:spPr>
    </xdr:pic>
    <xdr:clientData/>
  </xdr:twoCellAnchor>
</xdr:wsDr>
</file>

<file path=xl/drawings/drawing5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73269</xdr:rowOff>
    </xdr:from>
    <xdr:to>
      <xdr:col>2</xdr:col>
      <xdr:colOff>3663</xdr:colOff>
      <xdr:row>3</xdr:row>
      <xdr:rowOff>43343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3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3025"/>
          <a:ext cx="1041400" cy="579755"/>
        </a:xfrm>
        <a:prstGeom prst="rect">
          <a:avLst/>
        </a:prstGeom>
      </xdr:spPr>
    </xdr:pic>
    <xdr:clientData/>
  </xdr:twoCellAnchor>
</xdr:wsDr>
</file>

<file path=xl/drawings/drawing5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73269</xdr:rowOff>
    </xdr:from>
    <xdr:to>
      <xdr:col>2</xdr:col>
      <xdr:colOff>3663</xdr:colOff>
      <xdr:row>3</xdr:row>
      <xdr:rowOff>43343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3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3025"/>
          <a:ext cx="1041400" cy="579755"/>
        </a:xfrm>
        <a:prstGeom prst="rect">
          <a:avLst/>
        </a:prstGeom>
      </xdr:spPr>
    </xdr:pic>
    <xdr:clientData/>
  </xdr:twoCellAnchor>
</xdr:wsDr>
</file>

<file path=xl/drawings/drawing5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85725</xdr:rowOff>
    </xdr:from>
    <xdr:to>
      <xdr:col>1</xdr:col>
      <xdr:colOff>504825</xdr:colOff>
      <xdr:row>3</xdr:row>
      <xdr:rowOff>44564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3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85725"/>
          <a:ext cx="1057275" cy="568325"/>
        </a:xfrm>
        <a:prstGeom prst="rect">
          <a:avLst/>
        </a:prstGeom>
      </xdr:spPr>
    </xdr:pic>
    <xdr:clientData/>
  </xdr:twoCellAnchor>
  <xdr:twoCellAnchor editAs="oneCell">
    <xdr:from>
      <xdr:col>0</xdr:col>
      <xdr:colOff>112058</xdr:colOff>
      <xdr:row>0</xdr:row>
      <xdr:rowOff>89647</xdr:rowOff>
    </xdr:from>
    <xdr:to>
      <xdr:col>1</xdr:col>
      <xdr:colOff>1019735</xdr:colOff>
      <xdr:row>3</xdr:row>
      <xdr:rowOff>41762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00000000-0008-0000-3B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760" y="89535"/>
          <a:ext cx="1459865" cy="561340"/>
        </a:xfrm>
        <a:prstGeom prst="rect">
          <a:avLst/>
        </a:prstGeom>
      </xdr:spPr>
    </xdr:pic>
    <xdr:clientData/>
  </xdr:twoCellAnchor>
</xdr:wsDr>
</file>

<file path=xl/drawings/drawing5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73269</xdr:rowOff>
    </xdr:from>
    <xdr:to>
      <xdr:col>2</xdr:col>
      <xdr:colOff>3663</xdr:colOff>
      <xdr:row>3</xdr:row>
      <xdr:rowOff>43343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3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3025"/>
          <a:ext cx="1041400" cy="579755"/>
        </a:xfrm>
        <a:prstGeom prst="rect">
          <a:avLst/>
        </a:prstGeom>
      </xdr:spPr>
    </xdr:pic>
    <xdr:clientData/>
  </xdr:twoCellAnchor>
</xdr:wsDr>
</file>

<file path=xl/drawings/drawing6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28575</xdr:rowOff>
    </xdr:from>
    <xdr:to>
      <xdr:col>2</xdr:col>
      <xdr:colOff>19050</xdr:colOff>
      <xdr:row>2</xdr:row>
      <xdr:rowOff>187439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3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8575"/>
          <a:ext cx="1057275" cy="568325"/>
        </a:xfrm>
        <a:prstGeom prst="rect">
          <a:avLst/>
        </a:prstGeom>
      </xdr:spPr>
    </xdr:pic>
    <xdr:clientData/>
  </xdr:twoCellAnchor>
</xdr:wsDr>
</file>

<file path=xl/drawings/drawing6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66675</xdr:rowOff>
    </xdr:from>
    <xdr:to>
      <xdr:col>2</xdr:col>
      <xdr:colOff>19050</xdr:colOff>
      <xdr:row>3</xdr:row>
      <xdr:rowOff>25514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3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6675"/>
          <a:ext cx="1057275" cy="568325"/>
        </a:xfrm>
        <a:prstGeom prst="rect">
          <a:avLst/>
        </a:prstGeom>
      </xdr:spPr>
    </xdr:pic>
    <xdr:clientData/>
  </xdr:twoCellAnchor>
</xdr:wsDr>
</file>

<file path=xl/drawings/drawing6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66675</xdr:rowOff>
    </xdr:from>
    <xdr:to>
      <xdr:col>2</xdr:col>
      <xdr:colOff>9525</xdr:colOff>
      <xdr:row>3</xdr:row>
      <xdr:rowOff>25514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3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6675"/>
          <a:ext cx="1047750" cy="568325"/>
        </a:xfrm>
        <a:prstGeom prst="rect">
          <a:avLst/>
        </a:prstGeom>
      </xdr:spPr>
    </xdr:pic>
    <xdr:clientData/>
  </xdr:twoCellAnchor>
</xdr:wsDr>
</file>

<file path=xl/drawings/drawing6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73269</xdr:rowOff>
    </xdr:from>
    <xdr:to>
      <xdr:col>2</xdr:col>
      <xdr:colOff>0</xdr:colOff>
      <xdr:row>3</xdr:row>
      <xdr:rowOff>43343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4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3025"/>
          <a:ext cx="1038225" cy="57975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158750</xdr:rowOff>
    </xdr:from>
    <xdr:to>
      <xdr:col>2</xdr:col>
      <xdr:colOff>7083</xdr:colOff>
      <xdr:row>3</xdr:row>
      <xdr:rowOff>128824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00000000-0008-0000-4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58750"/>
          <a:ext cx="1045210" cy="579120"/>
        </a:xfrm>
        <a:prstGeom prst="rect">
          <a:avLst/>
        </a:prstGeom>
      </xdr:spPr>
    </xdr:pic>
    <xdr:clientData/>
  </xdr:twoCellAnchor>
</xdr:wsDr>
</file>

<file path=xl/drawings/drawing6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7083</xdr:colOff>
      <xdr:row>3</xdr:row>
      <xdr:rowOff>3533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4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45210" cy="612775"/>
        </a:xfrm>
        <a:prstGeom prst="rect">
          <a:avLst/>
        </a:prstGeom>
      </xdr:spPr>
    </xdr:pic>
    <xdr:clientData/>
  </xdr:twoCellAnchor>
</xdr:wsDr>
</file>

<file path=xl/drawings/drawing6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673833</xdr:colOff>
      <xdr:row>2</xdr:row>
      <xdr:rowOff>165458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4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45210" cy="574675"/>
        </a:xfrm>
        <a:prstGeom prst="rect">
          <a:avLst/>
        </a:prstGeom>
      </xdr:spPr>
    </xdr:pic>
    <xdr:clientData/>
  </xdr:twoCellAnchor>
</xdr:wsDr>
</file>

<file path=xl/drawings/drawing6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38100</xdr:rowOff>
    </xdr:from>
    <xdr:to>
      <xdr:col>1</xdr:col>
      <xdr:colOff>514352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4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8100"/>
          <a:ext cx="1123950" cy="571500"/>
        </a:xfrm>
        <a:prstGeom prst="rect">
          <a:avLst/>
        </a:prstGeom>
      </xdr:spPr>
    </xdr:pic>
    <xdr:clientData/>
  </xdr:twoCellAnchor>
</xdr:wsDr>
</file>

<file path=xl/drawings/drawing6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73269</xdr:rowOff>
    </xdr:from>
    <xdr:to>
      <xdr:col>2</xdr:col>
      <xdr:colOff>3663</xdr:colOff>
      <xdr:row>3</xdr:row>
      <xdr:rowOff>43343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4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3025"/>
          <a:ext cx="1041400" cy="57975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66675</xdr:rowOff>
    </xdr:from>
    <xdr:to>
      <xdr:col>2</xdr:col>
      <xdr:colOff>9525</xdr:colOff>
      <xdr:row>3</xdr:row>
      <xdr:rowOff>25514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00000000-0008-0000-4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6675"/>
          <a:ext cx="1047750" cy="568325"/>
        </a:xfrm>
        <a:prstGeom prst="rect">
          <a:avLst/>
        </a:prstGeom>
      </xdr:spPr>
    </xdr:pic>
    <xdr:clientData/>
  </xdr:twoCellAnchor>
</xdr:wsDr>
</file>

<file path=xl/drawings/drawing6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73269</xdr:rowOff>
    </xdr:from>
    <xdr:to>
      <xdr:col>0</xdr:col>
      <xdr:colOff>1041888</xdr:colOff>
      <xdr:row>3</xdr:row>
      <xdr:rowOff>43343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4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3025"/>
          <a:ext cx="1041400" cy="579755"/>
        </a:xfrm>
        <a:prstGeom prst="rect">
          <a:avLst/>
        </a:prstGeom>
      </xdr:spPr>
    </xdr:pic>
    <xdr:clientData/>
  </xdr:twoCellAnchor>
  <xdr:twoCellAnchor editAs="oneCell">
    <xdr:from>
      <xdr:col>0</xdr:col>
      <xdr:colOff>459441</xdr:colOff>
      <xdr:row>0</xdr:row>
      <xdr:rowOff>15689</xdr:rowOff>
    </xdr:from>
    <xdr:to>
      <xdr:col>1</xdr:col>
      <xdr:colOff>291833</xdr:colOff>
      <xdr:row>3</xdr:row>
      <xdr:rowOff>12628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00000000-0008-0000-4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9105" y="15240"/>
          <a:ext cx="1127760" cy="606425"/>
        </a:xfrm>
        <a:prstGeom prst="rect">
          <a:avLst/>
        </a:prstGeom>
      </xdr:spPr>
    </xdr:pic>
    <xdr:clientData/>
  </xdr:twoCellAnchor>
</xdr:wsDr>
</file>

<file path=xl/drawings/drawing69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66675</xdr:rowOff>
    </xdr:from>
    <xdr:to>
      <xdr:col>3</xdr:col>
      <xdr:colOff>447676</xdr:colOff>
      <xdr:row>3</xdr:row>
      <xdr:rowOff>25514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4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7750" y="66675"/>
          <a:ext cx="1057275" cy="5683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0</xdr:row>
      <xdr:rowOff>38100</xdr:rowOff>
    </xdr:from>
    <xdr:to>
      <xdr:col>3</xdr:col>
      <xdr:colOff>514351</xdr:colOff>
      <xdr:row>3</xdr:row>
      <xdr:rowOff>0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00000000-0008-0000-4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7750" y="38100"/>
          <a:ext cx="1123950" cy="571500"/>
        </a:xfrm>
        <a:prstGeom prst="rect">
          <a:avLst/>
        </a:prstGeom>
      </xdr:spPr>
    </xdr:pic>
    <xdr:clientData/>
  </xdr:twoCellAnchor>
</xdr:wsDr>
</file>

<file path=xl/drawings/drawing70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459441</xdr:colOff>
      <xdr:row>0</xdr:row>
      <xdr:rowOff>15689</xdr:rowOff>
    </xdr:from>
    <xdr:to>
      <xdr:col>3</xdr:col>
      <xdr:colOff>168570</xdr:colOff>
      <xdr:row>2</xdr:row>
      <xdr:rowOff>169510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00000000-0008-0000-4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06980" y="15240"/>
          <a:ext cx="1128395" cy="606425"/>
        </a:xfrm>
        <a:prstGeom prst="rect">
          <a:avLst/>
        </a:prstGeom>
      </xdr:spPr>
    </xdr:pic>
    <xdr:clientData/>
  </xdr:twoCellAnchor>
</xdr:wsDr>
</file>

<file path=xl/drawings/drawing7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73269</xdr:rowOff>
    </xdr:from>
    <xdr:to>
      <xdr:col>2</xdr:col>
      <xdr:colOff>3663</xdr:colOff>
      <xdr:row>3</xdr:row>
      <xdr:rowOff>43343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4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3025"/>
          <a:ext cx="1041400" cy="579755"/>
        </a:xfrm>
        <a:prstGeom prst="rect">
          <a:avLst/>
        </a:prstGeom>
      </xdr:spPr>
    </xdr:pic>
    <xdr:clientData/>
  </xdr:twoCellAnchor>
</xdr:wsDr>
</file>

<file path=xl/drawings/drawing7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73269</xdr:rowOff>
    </xdr:from>
    <xdr:to>
      <xdr:col>2</xdr:col>
      <xdr:colOff>3663</xdr:colOff>
      <xdr:row>3</xdr:row>
      <xdr:rowOff>43343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4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3025"/>
          <a:ext cx="1041400" cy="579755"/>
        </a:xfrm>
        <a:prstGeom prst="rect">
          <a:avLst/>
        </a:prstGeom>
      </xdr:spPr>
    </xdr:pic>
    <xdr:clientData/>
  </xdr:twoCellAnchor>
</xdr:wsDr>
</file>

<file path=xl/drawings/drawing7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73269</xdr:rowOff>
    </xdr:from>
    <xdr:to>
      <xdr:col>2</xdr:col>
      <xdr:colOff>3663</xdr:colOff>
      <xdr:row>3</xdr:row>
      <xdr:rowOff>43343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4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3025"/>
          <a:ext cx="1041400" cy="579755"/>
        </a:xfrm>
        <a:prstGeom prst="rect">
          <a:avLst/>
        </a:prstGeom>
      </xdr:spPr>
    </xdr:pic>
    <xdr:clientData/>
  </xdr:twoCellAnchor>
</xdr:wsDr>
</file>

<file path=xl/drawings/drawing7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66675</xdr:rowOff>
    </xdr:from>
    <xdr:to>
      <xdr:col>1</xdr:col>
      <xdr:colOff>506942</xdr:colOff>
      <xdr:row>3</xdr:row>
      <xdr:rowOff>97480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4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6675"/>
          <a:ext cx="1059180" cy="640080"/>
        </a:xfrm>
        <a:prstGeom prst="rect">
          <a:avLst/>
        </a:prstGeom>
      </xdr:spPr>
    </xdr:pic>
    <xdr:clientData/>
  </xdr:twoCellAnchor>
  <xdr:twoCellAnchor editAs="oneCell">
    <xdr:from>
      <xdr:col>0</xdr:col>
      <xdr:colOff>123264</xdr:colOff>
      <xdr:row>0</xdr:row>
      <xdr:rowOff>67235</xdr:rowOff>
    </xdr:from>
    <xdr:to>
      <xdr:col>1</xdr:col>
      <xdr:colOff>786529</xdr:colOff>
      <xdr:row>3</xdr:row>
      <xdr:rowOff>91316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00000000-0008-0000-4B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190" y="66675"/>
          <a:ext cx="1215390" cy="633730"/>
        </a:xfrm>
        <a:prstGeom prst="rect">
          <a:avLst/>
        </a:prstGeom>
      </xdr:spPr>
    </xdr:pic>
    <xdr:clientData/>
  </xdr:twoCellAnchor>
</xdr:wsDr>
</file>

<file path=xl/drawings/drawing7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73269</xdr:rowOff>
    </xdr:from>
    <xdr:to>
      <xdr:col>2</xdr:col>
      <xdr:colOff>3663</xdr:colOff>
      <xdr:row>3</xdr:row>
      <xdr:rowOff>43343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4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3025"/>
          <a:ext cx="1041400" cy="579755"/>
        </a:xfrm>
        <a:prstGeom prst="rect">
          <a:avLst/>
        </a:prstGeom>
      </xdr:spPr>
    </xdr:pic>
    <xdr:clientData/>
  </xdr:twoCellAnchor>
</xdr:wsDr>
</file>

<file path=xl/drawings/drawing7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73269</xdr:rowOff>
    </xdr:from>
    <xdr:to>
      <xdr:col>2</xdr:col>
      <xdr:colOff>3663</xdr:colOff>
      <xdr:row>3</xdr:row>
      <xdr:rowOff>43343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4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3025"/>
          <a:ext cx="1041400" cy="579755"/>
        </a:xfrm>
        <a:prstGeom prst="rect">
          <a:avLst/>
        </a:prstGeom>
      </xdr:spPr>
    </xdr:pic>
    <xdr:clientData/>
  </xdr:twoCellAnchor>
</xdr:wsDr>
</file>

<file path=xl/drawings/drawing7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73269</xdr:rowOff>
    </xdr:from>
    <xdr:to>
      <xdr:col>2</xdr:col>
      <xdr:colOff>18903</xdr:colOff>
      <xdr:row>3</xdr:row>
      <xdr:rowOff>111923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4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3025"/>
          <a:ext cx="1056640" cy="648335"/>
        </a:xfrm>
        <a:prstGeom prst="rect">
          <a:avLst/>
        </a:prstGeom>
      </xdr:spPr>
    </xdr:pic>
    <xdr:clientData/>
  </xdr:twoCellAnchor>
</xdr:wsDr>
</file>

<file path=xl/drawings/drawing7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7083</xdr:colOff>
      <xdr:row>2</xdr:row>
      <xdr:rowOff>165458</xdr:rowOff>
    </xdr:to>
    <xdr:pic>
      <xdr:nvPicPr>
        <xdr:cNvPr id="3" name="Picture 1">
          <a:extLst>
            <a:ext uri="{FF2B5EF4-FFF2-40B4-BE49-F238E27FC236}">
              <a16:creationId xmlns="" xmlns:a16="http://schemas.microsoft.com/office/drawing/2014/main" id="{00000000-0008-0000-4F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45210" cy="574675"/>
        </a:xfrm>
        <a:prstGeom prst="rect">
          <a:avLst/>
        </a:prstGeom>
      </xdr:spPr>
    </xdr:pic>
    <xdr:clientData/>
  </xdr:twoCellAnchor>
</xdr:wsDr>
</file>

<file path=xl/drawings/drawing7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7083</xdr:colOff>
      <xdr:row>2</xdr:row>
      <xdr:rowOff>165458</xdr:rowOff>
    </xdr:to>
    <xdr:pic>
      <xdr:nvPicPr>
        <xdr:cNvPr id="3" name="Picture 1">
          <a:extLst>
            <a:ext uri="{FF2B5EF4-FFF2-40B4-BE49-F238E27FC236}">
              <a16:creationId xmlns="" xmlns:a16="http://schemas.microsoft.com/office/drawing/2014/main" id="{00000000-0008-0000-5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45210" cy="574675"/>
        </a:xfrm>
        <a:prstGeom prst="rect">
          <a:avLst/>
        </a:prstGeom>
      </xdr:spPr>
    </xdr:pic>
    <xdr:clientData/>
  </xdr:twoCellAnchor>
</xdr:wsDr>
</file>

<file path=xl/drawings/drawing8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7083</xdr:colOff>
      <xdr:row>2</xdr:row>
      <xdr:rowOff>165458</xdr:rowOff>
    </xdr:to>
    <xdr:pic>
      <xdr:nvPicPr>
        <xdr:cNvPr id="3" name="Picture 1">
          <a:extLst>
            <a:ext uri="{FF2B5EF4-FFF2-40B4-BE49-F238E27FC236}">
              <a16:creationId xmlns="" xmlns:a16="http://schemas.microsoft.com/office/drawing/2014/main" id="{00000000-0008-0000-5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45210" cy="574675"/>
        </a:xfrm>
        <a:prstGeom prst="rect">
          <a:avLst/>
        </a:prstGeom>
      </xdr:spPr>
    </xdr:pic>
    <xdr:clientData/>
  </xdr:twoCellAnchor>
</xdr:wsDr>
</file>

<file path=xl/drawings/drawing8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95250</xdr:rowOff>
    </xdr:from>
    <xdr:to>
      <xdr:col>1</xdr:col>
      <xdr:colOff>685800</xdr:colOff>
      <xdr:row>2</xdr:row>
      <xdr:rowOff>159900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5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0"/>
          <a:ext cx="1009650" cy="473710"/>
        </a:xfrm>
        <a:prstGeom prst="rect">
          <a:avLst/>
        </a:prstGeom>
      </xdr:spPr>
    </xdr:pic>
    <xdr:clientData/>
  </xdr:twoCellAnchor>
</xdr:wsDr>
</file>

<file path=xl/drawings/drawing8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95250</xdr:rowOff>
    </xdr:from>
    <xdr:to>
      <xdr:col>1</xdr:col>
      <xdr:colOff>685800</xdr:colOff>
      <xdr:row>2</xdr:row>
      <xdr:rowOff>159900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5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0"/>
          <a:ext cx="1009650" cy="473710"/>
        </a:xfrm>
        <a:prstGeom prst="rect">
          <a:avLst/>
        </a:prstGeom>
      </xdr:spPr>
    </xdr:pic>
    <xdr:clientData/>
  </xdr:twoCellAnchor>
</xdr:wsDr>
</file>

<file path=xl/drawings/drawing8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73269</xdr:rowOff>
    </xdr:from>
    <xdr:to>
      <xdr:col>2</xdr:col>
      <xdr:colOff>3663</xdr:colOff>
      <xdr:row>3</xdr:row>
      <xdr:rowOff>43343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5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3025"/>
          <a:ext cx="1041400" cy="579755"/>
        </a:xfrm>
        <a:prstGeom prst="rect">
          <a:avLst/>
        </a:prstGeom>
      </xdr:spPr>
    </xdr:pic>
    <xdr:clientData/>
  </xdr:twoCellAnchor>
</xdr:wsDr>
</file>

<file path=xl/drawings/drawing8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73269</xdr:rowOff>
    </xdr:from>
    <xdr:to>
      <xdr:col>2</xdr:col>
      <xdr:colOff>3663</xdr:colOff>
      <xdr:row>3</xdr:row>
      <xdr:rowOff>43343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5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3025"/>
          <a:ext cx="1041400" cy="579755"/>
        </a:xfrm>
        <a:prstGeom prst="rect">
          <a:avLst/>
        </a:prstGeom>
      </xdr:spPr>
    </xdr:pic>
    <xdr:clientData/>
  </xdr:twoCellAnchor>
</xdr:wsDr>
</file>

<file path=xl/drawings/drawing8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73269</xdr:rowOff>
    </xdr:from>
    <xdr:to>
      <xdr:col>2</xdr:col>
      <xdr:colOff>3663</xdr:colOff>
      <xdr:row>3</xdr:row>
      <xdr:rowOff>43343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5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3025"/>
          <a:ext cx="1041400" cy="57975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0.xml"/><Relationship Id="rId1" Type="http://schemas.openxmlformats.org/officeDocument/2006/relationships/printerSettings" Target="../printerSettings/printerSettings2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8.xml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9.xml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0.xml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1.xml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2.xml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3.xml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4.xml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5.xml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6.xml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7.xml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8.xml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9.xml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0.xml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1.xml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2.xml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3.xml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4.xml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5.xml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6.xml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7.xml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8.xml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9.xml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0.xml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1.xml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2.xml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3.xml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4.xml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A154"/>
  <sheetViews>
    <sheetView showGridLines="0" zoomScale="55" zoomScaleNormal="55" workbookViewId="0">
      <pane xSplit="3" ySplit="5" topLeftCell="D21" activePane="bottomRight" state="frozen"/>
      <selection pane="topRight"/>
      <selection pane="bottomLeft"/>
      <selection pane="bottomRight" activeCell="F44" sqref="F44"/>
    </sheetView>
  </sheetViews>
  <sheetFormatPr defaultColWidth="9.28515625" defaultRowHeight="15.75"/>
  <cols>
    <col min="1" max="1" width="8.7109375" style="442" customWidth="1"/>
    <col min="2" max="2" width="24.7109375" style="398" customWidth="1"/>
    <col min="3" max="3" width="15.5703125" style="398" customWidth="1"/>
    <col min="4" max="4" width="19" style="399" customWidth="1"/>
    <col min="5" max="25" width="18.7109375" style="399" customWidth="1"/>
    <col min="26" max="26" width="11.7109375" style="399" bestFit="1" customWidth="1"/>
    <col min="27" max="29" width="18.7109375" style="399" customWidth="1"/>
    <col min="30" max="30" width="17.28515625" style="399" bestFit="1" customWidth="1"/>
    <col min="31" max="31" width="17.28515625" style="399" customWidth="1"/>
    <col min="32" max="43" width="18.7109375" style="399" customWidth="1"/>
    <col min="44" max="44" width="20.140625" style="399" customWidth="1"/>
    <col min="45" max="49" width="20.140625" style="438" customWidth="1"/>
    <col min="50" max="50" width="14.85546875" customWidth="1"/>
    <col min="51" max="51" width="15" customWidth="1"/>
    <col min="52" max="52" width="18.42578125" style="438" customWidth="1"/>
    <col min="53" max="53" width="22.7109375" customWidth="1"/>
  </cols>
  <sheetData>
    <row r="2" spans="1:73" s="398" customFormat="1" ht="19.899999999999999" customHeight="1">
      <c r="A2" s="431" t="s">
        <v>0</v>
      </c>
      <c r="B2" s="431"/>
      <c r="C2" s="431"/>
      <c r="D2" s="401"/>
      <c r="E2" s="401"/>
      <c r="F2" s="401"/>
      <c r="G2" s="401"/>
      <c r="H2" s="401"/>
      <c r="I2" s="401"/>
      <c r="J2" s="401"/>
      <c r="K2" s="401"/>
      <c r="L2" s="401"/>
      <c r="M2" s="401"/>
      <c r="N2" s="401"/>
      <c r="O2" s="401"/>
      <c r="P2" s="401"/>
      <c r="Q2" s="401"/>
      <c r="R2" s="401"/>
      <c r="S2" s="401"/>
      <c r="T2" s="401"/>
      <c r="U2" s="401"/>
      <c r="V2" s="401"/>
      <c r="W2" s="401"/>
      <c r="X2" s="401"/>
      <c r="Y2" s="401"/>
      <c r="Z2" s="401"/>
      <c r="AA2" s="401"/>
      <c r="AB2" s="401"/>
      <c r="AC2" s="401"/>
      <c r="AD2" s="401"/>
      <c r="AE2" s="401"/>
      <c r="AF2" s="401"/>
      <c r="AG2" s="401"/>
      <c r="AH2" s="401"/>
      <c r="AI2" s="401"/>
      <c r="AJ2" s="401"/>
      <c r="AK2" s="401"/>
      <c r="AL2" s="401"/>
      <c r="AM2" s="401"/>
      <c r="AN2" s="401"/>
      <c r="AO2" s="401"/>
      <c r="AP2" s="401"/>
      <c r="AQ2" s="401"/>
      <c r="AR2" s="401"/>
      <c r="AS2" s="438"/>
      <c r="AT2" s="438"/>
      <c r="AU2" s="438"/>
      <c r="AV2" s="438"/>
      <c r="AW2" s="438"/>
      <c r="AX2" s="438"/>
      <c r="AY2" s="438"/>
      <c r="AZ2" s="438"/>
      <c r="BA2" s="438"/>
      <c r="BB2" s="438"/>
      <c r="BC2" s="438"/>
      <c r="BD2" s="438"/>
      <c r="BE2" s="438"/>
      <c r="BF2" s="438"/>
      <c r="BG2" s="438"/>
      <c r="BH2" s="438"/>
      <c r="BI2" s="438"/>
      <c r="BJ2" s="438"/>
      <c r="BK2" s="438"/>
      <c r="BL2" s="438"/>
      <c r="BM2" s="438"/>
      <c r="BN2" s="438"/>
      <c r="BO2" s="438"/>
      <c r="BP2" s="438"/>
      <c r="BQ2" s="438"/>
    </row>
    <row r="3" spans="1:73" ht="19.899999999999999" customHeight="1" thickBot="1">
      <c r="A3" s="625">
        <v>46054</v>
      </c>
      <c r="B3" s="625"/>
      <c r="C3" s="625"/>
      <c r="D3" s="443"/>
      <c r="E3" s="443"/>
      <c r="F3" s="443"/>
      <c r="G3" s="444"/>
      <c r="H3" s="444"/>
      <c r="I3" s="444"/>
      <c r="J3" s="444"/>
      <c r="K3" s="444"/>
      <c r="L3" s="444"/>
      <c r="M3" s="444"/>
      <c r="N3" s="444"/>
      <c r="O3" s="444">
        <f>O4/2</f>
        <v>0</v>
      </c>
      <c r="P3" s="444"/>
      <c r="Q3" s="444"/>
      <c r="R3" s="444"/>
      <c r="S3" s="444"/>
      <c r="T3" s="471"/>
      <c r="U3" s="471"/>
      <c r="V3" s="444"/>
      <c r="W3" s="471"/>
      <c r="X3" s="471"/>
      <c r="Y3" s="471"/>
      <c r="Z3" s="471"/>
      <c r="AA3" s="444"/>
      <c r="AB3" s="444"/>
      <c r="AC3" s="444"/>
      <c r="AD3" s="444"/>
      <c r="AE3" s="444"/>
      <c r="AF3" s="444"/>
      <c r="AG3" s="444"/>
      <c r="AH3" s="444"/>
      <c r="AI3" s="444"/>
      <c r="AJ3" s="444"/>
      <c r="AK3" s="444"/>
      <c r="AL3" s="444"/>
      <c r="AM3" s="444"/>
      <c r="AN3" s="444"/>
      <c r="AO3" s="444"/>
      <c r="AP3" s="444"/>
      <c r="AQ3" s="444"/>
      <c r="AR3" s="444"/>
      <c r="AS3" s="444"/>
      <c r="AT3" s="444"/>
      <c r="AU3" s="444"/>
      <c r="AV3" s="444"/>
      <c r="AW3" s="444"/>
      <c r="AX3" s="444"/>
      <c r="AY3" s="444"/>
      <c r="AZ3" s="444"/>
      <c r="BA3" s="444"/>
    </row>
    <row r="4" spans="1:73" ht="19.899999999999999" customHeight="1" thickTop="1" thickBot="1">
      <c r="A4" s="445"/>
      <c r="B4" s="446"/>
      <c r="C4" s="446"/>
      <c r="D4" s="400"/>
      <c r="E4" s="447"/>
      <c r="F4" s="447"/>
      <c r="G4" s="447"/>
      <c r="H4" s="447"/>
      <c r="I4" s="447"/>
      <c r="J4" s="447"/>
      <c r="K4" s="447"/>
      <c r="L4" s="447"/>
      <c r="M4" s="447"/>
      <c r="N4" s="447"/>
      <c r="O4" s="447"/>
      <c r="P4" s="447"/>
      <c r="Q4" s="447"/>
      <c r="R4" s="447"/>
      <c r="S4" s="447"/>
      <c r="T4" s="447"/>
      <c r="U4" s="447"/>
      <c r="V4" s="447"/>
      <c r="W4" s="447"/>
      <c r="X4" s="447"/>
      <c r="Y4" s="447"/>
      <c r="Z4" s="447"/>
      <c r="AA4" s="447"/>
      <c r="AB4" s="447"/>
      <c r="AC4" s="447"/>
      <c r="AD4" s="447"/>
      <c r="AE4" s="447"/>
      <c r="AF4" s="447"/>
      <c r="AG4" s="447"/>
      <c r="AH4" s="447"/>
      <c r="AI4" s="447"/>
      <c r="AJ4" s="447"/>
      <c r="AK4" s="447"/>
      <c r="AL4" s="447"/>
      <c r="AM4" s="447"/>
      <c r="AN4" s="447"/>
      <c r="AO4" s="447"/>
      <c r="AP4" s="447"/>
      <c r="AQ4" s="447"/>
      <c r="AR4" s="476"/>
      <c r="AS4" s="476"/>
      <c r="AT4" s="476"/>
      <c r="AU4" s="476"/>
      <c r="AV4" s="476"/>
      <c r="AW4" s="476"/>
      <c r="AX4" s="476"/>
      <c r="AY4" s="476"/>
      <c r="AZ4" s="476"/>
      <c r="BA4" s="476"/>
    </row>
    <row r="5" spans="1:73" s="438" customFormat="1" ht="48.75" thickTop="1" thickBot="1">
      <c r="A5" s="448" t="s">
        <v>1</v>
      </c>
      <c r="B5" s="626" t="s">
        <v>2</v>
      </c>
      <c r="C5" s="627"/>
      <c r="D5" s="449" t="s">
        <v>3</v>
      </c>
      <c r="E5" s="450" t="s">
        <v>20</v>
      </c>
      <c r="F5" s="450" t="s">
        <v>21</v>
      </c>
      <c r="G5" s="450" t="s">
        <v>22</v>
      </c>
      <c r="H5" s="450" t="s">
        <v>23</v>
      </c>
      <c r="I5" s="450" t="s">
        <v>24</v>
      </c>
      <c r="J5" s="450" t="s">
        <v>25</v>
      </c>
      <c r="K5" s="450" t="s">
        <v>26</v>
      </c>
      <c r="L5" s="450" t="s">
        <v>27</v>
      </c>
      <c r="M5" s="450" t="s">
        <v>28</v>
      </c>
      <c r="N5" s="450" t="s">
        <v>29</v>
      </c>
      <c r="O5" s="450" t="s">
        <v>30</v>
      </c>
      <c r="P5" s="450" t="s">
        <v>31</v>
      </c>
      <c r="Q5" s="450" t="s">
        <v>32</v>
      </c>
      <c r="R5" s="450" t="s">
        <v>34</v>
      </c>
      <c r="S5" s="450" t="s">
        <v>35</v>
      </c>
      <c r="T5" s="450" t="s">
        <v>36</v>
      </c>
      <c r="U5" s="472" t="s">
        <v>62</v>
      </c>
      <c r="V5" s="450" t="s">
        <v>37</v>
      </c>
      <c r="W5" s="472" t="s">
        <v>38</v>
      </c>
      <c r="X5" s="473" t="s">
        <v>39</v>
      </c>
      <c r="Y5" s="473" t="s">
        <v>40</v>
      </c>
      <c r="Z5" s="473" t="s">
        <v>41</v>
      </c>
      <c r="AA5" s="473" t="s">
        <v>43</v>
      </c>
      <c r="AB5" s="473" t="s">
        <v>44</v>
      </c>
      <c r="AC5" s="473" t="s">
        <v>46</v>
      </c>
      <c r="AD5" s="473" t="s">
        <v>50</v>
      </c>
      <c r="AE5" s="450" t="s">
        <v>52</v>
      </c>
      <c r="AF5" s="450" t="s">
        <v>53</v>
      </c>
      <c r="AG5" s="450" t="s">
        <v>54</v>
      </c>
      <c r="AH5" s="450" t="s">
        <v>55</v>
      </c>
      <c r="AI5" s="475" t="s">
        <v>56</v>
      </c>
      <c r="AJ5" s="450" t="s">
        <v>57</v>
      </c>
      <c r="AK5" s="450" t="s">
        <v>58</v>
      </c>
      <c r="AL5" s="450" t="s">
        <v>59</v>
      </c>
      <c r="AM5" s="450" t="s">
        <v>60</v>
      </c>
      <c r="AN5" s="450" t="s">
        <v>61</v>
      </c>
      <c r="AO5" s="450" t="s">
        <v>63</v>
      </c>
      <c r="AP5" s="450" t="s">
        <v>64</v>
      </c>
      <c r="AQ5" s="473" t="s">
        <v>65</v>
      </c>
      <c r="AR5" s="450" t="s">
        <v>68</v>
      </c>
      <c r="AS5" s="450" t="s">
        <v>70</v>
      </c>
      <c r="AT5" s="450" t="s">
        <v>71</v>
      </c>
      <c r="AU5" s="450" t="s">
        <v>72</v>
      </c>
      <c r="AV5" s="473" t="s">
        <v>73</v>
      </c>
      <c r="AW5" s="450" t="s">
        <v>74</v>
      </c>
      <c r="AX5" s="450" t="s">
        <v>76</v>
      </c>
      <c r="AY5" s="477" t="s">
        <v>77</v>
      </c>
      <c r="AZ5" s="478" t="s">
        <v>78</v>
      </c>
      <c r="BA5" s="478" t="s">
        <v>79</v>
      </c>
    </row>
    <row r="6" spans="1:73" s="403" customFormat="1" ht="19.899999999999999" customHeight="1" thickTop="1">
      <c r="A6" s="628">
        <f>WEEKNUM(B6)</f>
        <v>6</v>
      </c>
      <c r="B6" s="482">
        <f>A3</f>
        <v>46054</v>
      </c>
      <c r="C6" s="482" t="str">
        <f>TEXT(B6,"ddd")</f>
        <v>Mgg</v>
      </c>
      <c r="D6" s="483">
        <f>SUM(E6:BA6)</f>
        <v>180951.47038709672</v>
      </c>
      <c r="E6" s="484">
        <v>812.17000000000064</v>
      </c>
      <c r="F6" s="484">
        <v>3000</v>
      </c>
      <c r="G6" s="484">
        <v>1129.7312903225857</v>
      </c>
      <c r="H6" s="484">
        <v>3282.5161290322658</v>
      </c>
      <c r="I6" s="484">
        <v>644.02064516129087</v>
      </c>
      <c r="J6" s="484">
        <v>5500</v>
      </c>
      <c r="K6" s="484">
        <v>166.97064516129021</v>
      </c>
      <c r="L6" s="484">
        <v>603.76322580644887</v>
      </c>
      <c r="M6" s="484">
        <v>673.27548387096704</v>
      </c>
      <c r="N6" s="484">
        <v>4514.1990322580623</v>
      </c>
      <c r="O6" s="484">
        <v>8000.0622580645213</v>
      </c>
      <c r="P6" s="484">
        <v>2874.3264516129029</v>
      </c>
      <c r="Q6" s="484">
        <v>11659.554548387085</v>
      </c>
      <c r="R6" s="484">
        <v>3600</v>
      </c>
      <c r="S6" s="551">
        <v>9000.0570967741915</v>
      </c>
      <c r="T6" s="484">
        <v>4482.689677419351</v>
      </c>
      <c r="U6" s="484">
        <v>5500</v>
      </c>
      <c r="V6" s="484">
        <v>3500</v>
      </c>
      <c r="W6" s="484">
        <v>500</v>
      </c>
      <c r="X6" s="484">
        <v>926.09448387096802</v>
      </c>
      <c r="Y6" s="484">
        <v>5500</v>
      </c>
      <c r="Z6" s="484">
        <v>70.054838709677327</v>
      </c>
      <c r="AA6" s="484">
        <v>89.451612903225808</v>
      </c>
      <c r="AB6" s="484">
        <v>3500</v>
      </c>
      <c r="AC6" s="484">
        <v>4000.4806451612722</v>
      </c>
      <c r="AD6" s="484">
        <v>0</v>
      </c>
      <c r="AE6" s="484">
        <v>2020.8603225806426</v>
      </c>
      <c r="AF6" s="484">
        <v>678.69999999999834</v>
      </c>
      <c r="AG6" s="484">
        <v>7121.8519354838745</v>
      </c>
      <c r="AH6" s="484">
        <v>2443.876774193548</v>
      </c>
      <c r="AI6" s="484">
        <v>2043.2745161290325</v>
      </c>
      <c r="AJ6" s="484">
        <v>1439.5303225806451</v>
      </c>
      <c r="AK6" s="484">
        <v>260.97419354838746</v>
      </c>
      <c r="AL6" s="484">
        <v>11007.047419354845</v>
      </c>
      <c r="AM6" s="484">
        <v>1519.5448387096778</v>
      </c>
      <c r="AN6" s="555">
        <v>3999.6741935483842</v>
      </c>
      <c r="AO6" s="555">
        <v>26500</v>
      </c>
      <c r="AP6" s="555">
        <v>8000</v>
      </c>
      <c r="AQ6" s="555">
        <v>2105.6477419354865</v>
      </c>
      <c r="AR6" s="484">
        <v>726.8151612903232</v>
      </c>
      <c r="AS6" s="484">
        <v>3018.0416129032269</v>
      </c>
      <c r="AT6" s="484">
        <v>2044.9996774193546</v>
      </c>
      <c r="AU6" s="484">
        <v>369.61070967741654</v>
      </c>
      <c r="AV6" s="484">
        <v>3500</v>
      </c>
      <c r="AW6" s="484">
        <v>1121.900322580635</v>
      </c>
      <c r="AX6" s="484">
        <v>1500</v>
      </c>
      <c r="AY6" s="484">
        <v>2499.7025806451697</v>
      </c>
      <c r="AZ6" s="484">
        <v>9000</v>
      </c>
      <c r="BA6" s="484">
        <v>4500</v>
      </c>
      <c r="BT6" s="485"/>
      <c r="BU6" s="485"/>
    </row>
    <row r="7" spans="1:73" s="439" customFormat="1" ht="19.899999999999999" customHeight="1">
      <c r="A7" s="624"/>
      <c r="B7" s="457" t="s">
        <v>18</v>
      </c>
      <c r="C7" s="451"/>
      <c r="D7" s="548">
        <f t="shared" ref="D7:BA7" si="0">SUM(D6:D6)</f>
        <v>180951.47038709672</v>
      </c>
      <c r="E7" s="458">
        <f t="shared" si="0"/>
        <v>812.17000000000064</v>
      </c>
      <c r="F7" s="458">
        <f t="shared" si="0"/>
        <v>3000</v>
      </c>
      <c r="G7" s="458">
        <f t="shared" si="0"/>
        <v>1129.7312903225857</v>
      </c>
      <c r="H7" s="458">
        <f t="shared" si="0"/>
        <v>3282.5161290322658</v>
      </c>
      <c r="I7" s="458">
        <f t="shared" si="0"/>
        <v>644.02064516129087</v>
      </c>
      <c r="J7" s="458">
        <f t="shared" si="0"/>
        <v>5500</v>
      </c>
      <c r="K7" s="458">
        <f t="shared" si="0"/>
        <v>166.97064516129021</v>
      </c>
      <c r="L7" s="458">
        <f t="shared" si="0"/>
        <v>603.76322580644887</v>
      </c>
      <c r="M7" s="458">
        <f t="shared" si="0"/>
        <v>673.27548387096704</v>
      </c>
      <c r="N7" s="458">
        <f t="shared" si="0"/>
        <v>4514.1990322580623</v>
      </c>
      <c r="O7" s="458">
        <f t="shared" si="0"/>
        <v>8000.0622580645213</v>
      </c>
      <c r="P7" s="458">
        <f t="shared" si="0"/>
        <v>2874.3264516129029</v>
      </c>
      <c r="Q7" s="458">
        <f t="shared" si="0"/>
        <v>11659.554548387085</v>
      </c>
      <c r="R7" s="458">
        <f t="shared" si="0"/>
        <v>3600</v>
      </c>
      <c r="S7" s="570">
        <f t="shared" si="0"/>
        <v>9000.0570967741915</v>
      </c>
      <c r="T7" s="458">
        <f t="shared" si="0"/>
        <v>4482.689677419351</v>
      </c>
      <c r="U7" s="458">
        <f t="shared" si="0"/>
        <v>5500</v>
      </c>
      <c r="V7" s="458">
        <f t="shared" si="0"/>
        <v>3500</v>
      </c>
      <c r="W7" s="458">
        <f t="shared" si="0"/>
        <v>500</v>
      </c>
      <c r="X7" s="458">
        <f t="shared" si="0"/>
        <v>926.09448387096802</v>
      </c>
      <c r="Y7" s="458">
        <f t="shared" si="0"/>
        <v>5500</v>
      </c>
      <c r="Z7" s="458">
        <f t="shared" si="0"/>
        <v>70.054838709677327</v>
      </c>
      <c r="AA7" s="458">
        <f t="shared" si="0"/>
        <v>89.451612903225808</v>
      </c>
      <c r="AB7" s="458">
        <f t="shared" si="0"/>
        <v>3500</v>
      </c>
      <c r="AC7" s="458">
        <f t="shared" si="0"/>
        <v>4000.4806451612722</v>
      </c>
      <c r="AD7" s="458">
        <f t="shared" si="0"/>
        <v>0</v>
      </c>
      <c r="AE7" s="458">
        <f t="shared" si="0"/>
        <v>2020.8603225806426</v>
      </c>
      <c r="AF7" s="458">
        <f t="shared" si="0"/>
        <v>678.69999999999834</v>
      </c>
      <c r="AG7" s="458">
        <f t="shared" si="0"/>
        <v>7121.8519354838745</v>
      </c>
      <c r="AH7" s="458">
        <f t="shared" si="0"/>
        <v>2443.876774193548</v>
      </c>
      <c r="AI7" s="458">
        <f t="shared" si="0"/>
        <v>2043.2745161290325</v>
      </c>
      <c r="AJ7" s="458">
        <f t="shared" si="0"/>
        <v>1439.5303225806451</v>
      </c>
      <c r="AK7" s="458">
        <f t="shared" si="0"/>
        <v>260.97419354838746</v>
      </c>
      <c r="AL7" s="458">
        <f t="shared" si="0"/>
        <v>11007.047419354845</v>
      </c>
      <c r="AM7" s="458">
        <f t="shared" si="0"/>
        <v>1519.5448387096778</v>
      </c>
      <c r="AN7" s="571">
        <f t="shared" si="0"/>
        <v>3999.6741935483842</v>
      </c>
      <c r="AO7" s="571">
        <f t="shared" si="0"/>
        <v>26500</v>
      </c>
      <c r="AP7" s="571">
        <f t="shared" si="0"/>
        <v>8000</v>
      </c>
      <c r="AQ7" s="571">
        <f t="shared" si="0"/>
        <v>2105.6477419354865</v>
      </c>
      <c r="AR7" s="458">
        <f t="shared" si="0"/>
        <v>726.8151612903232</v>
      </c>
      <c r="AS7" s="458">
        <f t="shared" si="0"/>
        <v>3018.0416129032269</v>
      </c>
      <c r="AT7" s="458">
        <f t="shared" si="0"/>
        <v>2044.9996774193546</v>
      </c>
      <c r="AU7" s="458">
        <f t="shared" si="0"/>
        <v>369.61070967741654</v>
      </c>
      <c r="AV7" s="458">
        <f t="shared" si="0"/>
        <v>3500</v>
      </c>
      <c r="AW7" s="458">
        <f t="shared" si="0"/>
        <v>1121.900322580635</v>
      </c>
      <c r="AX7" s="458">
        <f t="shared" si="0"/>
        <v>1500</v>
      </c>
      <c r="AY7" s="458">
        <f t="shared" si="0"/>
        <v>2499.7025806451697</v>
      </c>
      <c r="AZ7" s="458">
        <f t="shared" si="0"/>
        <v>9000</v>
      </c>
      <c r="BA7" s="458">
        <f t="shared" si="0"/>
        <v>4500</v>
      </c>
    </row>
    <row r="8" spans="1:73" s="440" customFormat="1" ht="19.899999999999999" customHeight="1">
      <c r="A8" s="549"/>
      <c r="B8" s="454"/>
      <c r="C8" s="454"/>
      <c r="D8" s="455"/>
      <c r="E8" s="456"/>
      <c r="F8" s="456"/>
      <c r="G8" s="456"/>
      <c r="H8" s="456"/>
      <c r="I8" s="456"/>
      <c r="J8" s="456"/>
      <c r="K8" s="456"/>
      <c r="L8" s="456"/>
      <c r="M8" s="456"/>
      <c r="N8" s="456"/>
      <c r="O8" s="456"/>
      <c r="P8" s="456"/>
      <c r="Q8" s="456"/>
      <c r="R8" s="456"/>
      <c r="S8" s="552"/>
      <c r="T8" s="456"/>
      <c r="U8" s="456"/>
      <c r="V8" s="456"/>
      <c r="W8" s="456"/>
      <c r="X8" s="456"/>
      <c r="Y8" s="456"/>
      <c r="Z8" s="456"/>
      <c r="AA8" s="456"/>
      <c r="AB8" s="456"/>
      <c r="AC8" s="456"/>
      <c r="AD8" s="456"/>
      <c r="AE8" s="456"/>
      <c r="AF8" s="456"/>
      <c r="AG8" s="456"/>
      <c r="AH8" s="456"/>
      <c r="AI8" s="456"/>
      <c r="AJ8" s="456"/>
      <c r="AK8" s="456"/>
      <c r="AL8" s="456"/>
      <c r="AM8" s="456"/>
      <c r="AN8" s="556"/>
      <c r="AO8" s="556"/>
      <c r="AP8" s="556"/>
      <c r="AQ8" s="556"/>
      <c r="AR8" s="456"/>
      <c r="AS8" s="456"/>
      <c r="AT8" s="456"/>
      <c r="AU8" s="456"/>
      <c r="AV8" s="456"/>
      <c r="AW8" s="456"/>
      <c r="AX8" s="456"/>
      <c r="AY8" s="456"/>
      <c r="AZ8" s="456"/>
      <c r="BA8" s="456"/>
    </row>
    <row r="9" spans="1:73" s="440" customFormat="1" ht="19.899999999999999" customHeight="1">
      <c r="A9" s="624">
        <f>WEEKNUM(B9)</f>
        <v>6</v>
      </c>
      <c r="B9" s="451">
        <f>B6+1</f>
        <v>46055</v>
      </c>
      <c r="C9" s="451" t="str">
        <f t="shared" ref="C9:C15" si="1">TEXT(B9,"ddd")</f>
        <v>Sen</v>
      </c>
      <c r="D9" s="452">
        <f t="shared" ref="D9:D15" si="2">SUM(E9:BA9)</f>
        <v>180951.47038709672</v>
      </c>
      <c r="E9" s="453">
        <v>812.17000000000064</v>
      </c>
      <c r="F9" s="453">
        <v>3000</v>
      </c>
      <c r="G9" s="453">
        <v>1129.7312903225857</v>
      </c>
      <c r="H9" s="453">
        <v>3282.5161290322658</v>
      </c>
      <c r="I9" s="453">
        <v>644.02064516129087</v>
      </c>
      <c r="J9" s="453">
        <v>5500</v>
      </c>
      <c r="K9" s="453">
        <v>166.97064516129021</v>
      </c>
      <c r="L9" s="453">
        <v>603.76322580644887</v>
      </c>
      <c r="M9" s="453">
        <v>673.27548387096704</v>
      </c>
      <c r="N9" s="453">
        <v>4514.1990322580623</v>
      </c>
      <c r="O9" s="453">
        <v>8000.0622580645213</v>
      </c>
      <c r="P9" s="453">
        <v>2874.3264516129029</v>
      </c>
      <c r="Q9" s="453">
        <v>11659.554548387085</v>
      </c>
      <c r="R9" s="453">
        <v>3600</v>
      </c>
      <c r="S9" s="553">
        <v>9000.0570967741915</v>
      </c>
      <c r="T9" s="453">
        <v>4482.689677419351</v>
      </c>
      <c r="U9" s="453">
        <v>5500</v>
      </c>
      <c r="V9" s="453">
        <v>3500</v>
      </c>
      <c r="W9" s="453">
        <v>500</v>
      </c>
      <c r="X9" s="453">
        <v>926.09448387096802</v>
      </c>
      <c r="Y9" s="453">
        <v>5500</v>
      </c>
      <c r="Z9" s="453">
        <v>70.054838709677327</v>
      </c>
      <c r="AA9" s="453">
        <v>89.451612903225808</v>
      </c>
      <c r="AB9" s="453">
        <v>3500</v>
      </c>
      <c r="AC9" s="453">
        <v>4000.4806451612722</v>
      </c>
      <c r="AD9" s="453">
        <v>0</v>
      </c>
      <c r="AE9" s="453">
        <v>2020.8603225806426</v>
      </c>
      <c r="AF9" s="453">
        <v>678.69999999999834</v>
      </c>
      <c r="AG9" s="453">
        <v>7121.8519354838745</v>
      </c>
      <c r="AH9" s="453">
        <v>2443.876774193548</v>
      </c>
      <c r="AI9" s="453">
        <v>2043.2745161290325</v>
      </c>
      <c r="AJ9" s="453">
        <v>1439.5303225806451</v>
      </c>
      <c r="AK9" s="453">
        <v>260.97419354838746</v>
      </c>
      <c r="AL9" s="453">
        <v>11007.047419354845</v>
      </c>
      <c r="AM9" s="453">
        <v>1519.5448387096778</v>
      </c>
      <c r="AN9" s="572">
        <v>3999.6741935483842</v>
      </c>
      <c r="AO9" s="554">
        <v>26500</v>
      </c>
      <c r="AP9" s="554">
        <v>8000</v>
      </c>
      <c r="AQ9" s="554">
        <v>2105.6477419354865</v>
      </c>
      <c r="AR9" s="453">
        <v>726.8151612903232</v>
      </c>
      <c r="AS9" s="453">
        <v>3018.0416129032269</v>
      </c>
      <c r="AT9" s="453">
        <v>2044.9996774193546</v>
      </c>
      <c r="AU9" s="453">
        <v>369.61070967741654</v>
      </c>
      <c r="AV9" s="453">
        <v>3500</v>
      </c>
      <c r="AW9" s="453">
        <v>1121.900322580635</v>
      </c>
      <c r="AX9" s="453">
        <v>1500</v>
      </c>
      <c r="AY9" s="453">
        <v>2499.7025806451697</v>
      </c>
      <c r="AZ9" s="453">
        <v>9000</v>
      </c>
      <c r="BA9" s="453">
        <v>4500</v>
      </c>
    </row>
    <row r="10" spans="1:73" s="398" customFormat="1" ht="19.899999999999999" customHeight="1">
      <c r="A10" s="624"/>
      <c r="B10" s="451">
        <f t="shared" ref="B10:B15" si="3">B9+1</f>
        <v>46056</v>
      </c>
      <c r="C10" s="451" t="str">
        <f t="shared" si="1"/>
        <v>Sel</v>
      </c>
      <c r="D10" s="452">
        <f t="shared" si="2"/>
        <v>180951.47038709672</v>
      </c>
      <c r="E10" s="453">
        <v>812.17000000000064</v>
      </c>
      <c r="F10" s="453">
        <v>3000</v>
      </c>
      <c r="G10" s="453">
        <v>1129.7312903225857</v>
      </c>
      <c r="H10" s="453">
        <v>3282.5161290322658</v>
      </c>
      <c r="I10" s="453">
        <v>644.02064516129087</v>
      </c>
      <c r="J10" s="453">
        <v>5500</v>
      </c>
      <c r="K10" s="453">
        <v>166.97064516129021</v>
      </c>
      <c r="L10" s="453">
        <v>603.76322580644887</v>
      </c>
      <c r="M10" s="453">
        <v>673.27548387096704</v>
      </c>
      <c r="N10" s="453">
        <v>4514.1990322580623</v>
      </c>
      <c r="O10" s="453">
        <v>8000.0622580645213</v>
      </c>
      <c r="P10" s="453">
        <v>2874.3264516129029</v>
      </c>
      <c r="Q10" s="453">
        <v>11659.554548387085</v>
      </c>
      <c r="R10" s="453">
        <v>3600</v>
      </c>
      <c r="S10" s="554">
        <v>9000.0570967741915</v>
      </c>
      <c r="T10" s="453">
        <v>4482.689677419351</v>
      </c>
      <c r="U10" s="453">
        <v>5500</v>
      </c>
      <c r="V10" s="453">
        <v>3500</v>
      </c>
      <c r="W10" s="453">
        <v>500</v>
      </c>
      <c r="X10" s="453">
        <v>926.09448387096802</v>
      </c>
      <c r="Y10" s="453">
        <v>5500</v>
      </c>
      <c r="Z10" s="453">
        <v>70.054838709677327</v>
      </c>
      <c r="AA10" s="453">
        <v>89.451612903225808</v>
      </c>
      <c r="AB10" s="453">
        <v>3500</v>
      </c>
      <c r="AC10" s="453">
        <v>4000.4806451612722</v>
      </c>
      <c r="AD10" s="453">
        <v>0</v>
      </c>
      <c r="AE10" s="453">
        <v>2020.8603225806426</v>
      </c>
      <c r="AF10" s="453">
        <v>678.69999999999834</v>
      </c>
      <c r="AG10" s="453">
        <v>7121.8519354838745</v>
      </c>
      <c r="AH10" s="453">
        <v>2443.876774193548</v>
      </c>
      <c r="AI10" s="453">
        <v>2043.2745161290325</v>
      </c>
      <c r="AJ10" s="453">
        <v>1439.5303225806451</v>
      </c>
      <c r="AK10" s="453">
        <v>260.97419354838746</v>
      </c>
      <c r="AL10" s="453">
        <v>11007.047419354845</v>
      </c>
      <c r="AM10" s="453">
        <v>1519.5448387096778</v>
      </c>
      <c r="AN10" s="572">
        <v>3999.6741935483842</v>
      </c>
      <c r="AO10" s="554">
        <v>26500</v>
      </c>
      <c r="AP10" s="554">
        <v>8000</v>
      </c>
      <c r="AQ10" s="554">
        <v>2105.6477419354865</v>
      </c>
      <c r="AR10" s="453">
        <v>726.8151612903232</v>
      </c>
      <c r="AS10" s="453">
        <v>3018.0416129032269</v>
      </c>
      <c r="AT10" s="453">
        <v>2044.9996774193546</v>
      </c>
      <c r="AU10" s="453">
        <v>369.61070967741654</v>
      </c>
      <c r="AV10" s="453">
        <v>3500</v>
      </c>
      <c r="AW10" s="453">
        <v>1121.900322580635</v>
      </c>
      <c r="AX10" s="453">
        <v>1500</v>
      </c>
      <c r="AY10" s="453">
        <v>2499.7025806451697</v>
      </c>
      <c r="AZ10" s="453">
        <v>9000</v>
      </c>
      <c r="BA10" s="453">
        <v>4500</v>
      </c>
    </row>
    <row r="11" spans="1:73" s="398" customFormat="1" ht="19.899999999999999" customHeight="1">
      <c r="A11" s="624"/>
      <c r="B11" s="451">
        <f t="shared" si="3"/>
        <v>46057</v>
      </c>
      <c r="C11" s="451" t="str">
        <f t="shared" si="1"/>
        <v>Rab</v>
      </c>
      <c r="D11" s="452">
        <f t="shared" si="2"/>
        <v>180951.47038709672</v>
      </c>
      <c r="E11" s="453">
        <v>812.17000000000064</v>
      </c>
      <c r="F11" s="453">
        <v>3000</v>
      </c>
      <c r="G11" s="453">
        <v>1129.7312903225857</v>
      </c>
      <c r="H11" s="453">
        <v>3282.5161290322658</v>
      </c>
      <c r="I11" s="453">
        <v>644.02064516129087</v>
      </c>
      <c r="J11" s="453">
        <v>5500</v>
      </c>
      <c r="K11" s="453">
        <v>166.97064516129021</v>
      </c>
      <c r="L11" s="453">
        <v>603.76322580644887</v>
      </c>
      <c r="M11" s="453">
        <v>673.27548387096704</v>
      </c>
      <c r="N11" s="453">
        <v>4514.1990322580623</v>
      </c>
      <c r="O11" s="453">
        <v>8000.0622580645213</v>
      </c>
      <c r="P11" s="453">
        <v>2874.3264516129029</v>
      </c>
      <c r="Q11" s="453">
        <v>11659.554548387085</v>
      </c>
      <c r="R11" s="453">
        <v>3600</v>
      </c>
      <c r="S11" s="554">
        <v>9000.0570967741915</v>
      </c>
      <c r="T11" s="453">
        <v>4482.689677419351</v>
      </c>
      <c r="U11" s="453">
        <v>5500</v>
      </c>
      <c r="V11" s="453">
        <v>3500</v>
      </c>
      <c r="W11" s="453">
        <v>500</v>
      </c>
      <c r="X11" s="453">
        <v>926.09448387096802</v>
      </c>
      <c r="Y11" s="453">
        <v>5500</v>
      </c>
      <c r="Z11" s="453">
        <v>70.054838709677327</v>
      </c>
      <c r="AA11" s="453">
        <v>89.451612903225808</v>
      </c>
      <c r="AB11" s="453">
        <v>3500</v>
      </c>
      <c r="AC11" s="453">
        <v>4000.4806451612722</v>
      </c>
      <c r="AD11" s="453">
        <v>0</v>
      </c>
      <c r="AE11" s="453">
        <v>2020.8603225806426</v>
      </c>
      <c r="AF11" s="453">
        <v>678.69999999999834</v>
      </c>
      <c r="AG11" s="453">
        <v>7121.8519354838745</v>
      </c>
      <c r="AH11" s="453">
        <v>2443.876774193548</v>
      </c>
      <c r="AI11" s="453">
        <v>2043.2745161290325</v>
      </c>
      <c r="AJ11" s="453">
        <v>1439.5303225806451</v>
      </c>
      <c r="AK11" s="453">
        <v>260.97419354838746</v>
      </c>
      <c r="AL11" s="453">
        <v>11007.047419354845</v>
      </c>
      <c r="AM11" s="453">
        <v>1519.5448387096778</v>
      </c>
      <c r="AN11" s="572">
        <v>3999.6741935483842</v>
      </c>
      <c r="AO11" s="554">
        <v>26500</v>
      </c>
      <c r="AP11" s="554">
        <v>8000</v>
      </c>
      <c r="AQ11" s="554">
        <v>2105.6477419354865</v>
      </c>
      <c r="AR11" s="453">
        <v>726.8151612903232</v>
      </c>
      <c r="AS11" s="453">
        <v>3018.0416129032269</v>
      </c>
      <c r="AT11" s="453">
        <v>2044.9996774193546</v>
      </c>
      <c r="AU11" s="453">
        <v>369.61070967741654</v>
      </c>
      <c r="AV11" s="453">
        <v>3500</v>
      </c>
      <c r="AW11" s="453">
        <v>1121.900322580635</v>
      </c>
      <c r="AX11" s="453">
        <v>1500</v>
      </c>
      <c r="AY11" s="453">
        <v>2499.7025806451697</v>
      </c>
      <c r="AZ11" s="453">
        <v>9000</v>
      </c>
      <c r="BA11" s="453">
        <v>4500</v>
      </c>
    </row>
    <row r="12" spans="1:73" s="439" customFormat="1" ht="19.899999999999999" customHeight="1">
      <c r="A12" s="624"/>
      <c r="B12" s="451">
        <f t="shared" si="3"/>
        <v>46058</v>
      </c>
      <c r="C12" s="451" t="str">
        <f t="shared" si="1"/>
        <v>Kam</v>
      </c>
      <c r="D12" s="452">
        <f t="shared" si="2"/>
        <v>180951.47038709672</v>
      </c>
      <c r="E12" s="453">
        <v>812.17000000000064</v>
      </c>
      <c r="F12" s="453">
        <v>3000</v>
      </c>
      <c r="G12" s="453">
        <v>1129.7312903225857</v>
      </c>
      <c r="H12" s="453">
        <v>3282.5161290322658</v>
      </c>
      <c r="I12" s="453">
        <v>644.02064516129087</v>
      </c>
      <c r="J12" s="453">
        <v>5500</v>
      </c>
      <c r="K12" s="453">
        <v>166.97064516129021</v>
      </c>
      <c r="L12" s="453">
        <v>603.76322580644887</v>
      </c>
      <c r="M12" s="453">
        <v>673.27548387096704</v>
      </c>
      <c r="N12" s="453">
        <v>4514.1990322580623</v>
      </c>
      <c r="O12" s="453">
        <v>8000.0622580645213</v>
      </c>
      <c r="P12" s="453">
        <v>2874.3264516129029</v>
      </c>
      <c r="Q12" s="453">
        <v>11659.554548387085</v>
      </c>
      <c r="R12" s="453">
        <v>3600</v>
      </c>
      <c r="S12" s="553">
        <v>9000.0570967741915</v>
      </c>
      <c r="T12" s="453">
        <v>4482.689677419351</v>
      </c>
      <c r="U12" s="453">
        <v>5500</v>
      </c>
      <c r="V12" s="453">
        <v>3500</v>
      </c>
      <c r="W12" s="453">
        <v>500</v>
      </c>
      <c r="X12" s="453">
        <v>926.09448387096802</v>
      </c>
      <c r="Y12" s="453">
        <v>5500</v>
      </c>
      <c r="Z12" s="453">
        <v>70.054838709677327</v>
      </c>
      <c r="AA12" s="453">
        <v>89.451612903225808</v>
      </c>
      <c r="AB12" s="453">
        <v>3500</v>
      </c>
      <c r="AC12" s="453">
        <v>4000.4806451612722</v>
      </c>
      <c r="AD12" s="453">
        <v>0</v>
      </c>
      <c r="AE12" s="453">
        <v>2020.8603225806426</v>
      </c>
      <c r="AF12" s="453">
        <v>678.69999999999834</v>
      </c>
      <c r="AG12" s="453">
        <v>7121.8519354838745</v>
      </c>
      <c r="AH12" s="453">
        <v>2443.876774193548</v>
      </c>
      <c r="AI12" s="453">
        <v>2043.2745161290325</v>
      </c>
      <c r="AJ12" s="453">
        <v>1439.5303225806451</v>
      </c>
      <c r="AK12" s="453">
        <v>260.97419354838746</v>
      </c>
      <c r="AL12" s="453">
        <v>11007.047419354845</v>
      </c>
      <c r="AM12" s="453">
        <v>1519.5448387096778</v>
      </c>
      <c r="AN12" s="572">
        <v>3999.6741935483842</v>
      </c>
      <c r="AO12" s="554">
        <v>26500</v>
      </c>
      <c r="AP12" s="554">
        <v>8000</v>
      </c>
      <c r="AQ12" s="554">
        <v>2105.6477419354865</v>
      </c>
      <c r="AR12" s="453">
        <v>726.8151612903232</v>
      </c>
      <c r="AS12" s="453">
        <v>3018.0416129032269</v>
      </c>
      <c r="AT12" s="453">
        <v>2044.9996774193546</v>
      </c>
      <c r="AU12" s="453">
        <v>369.61070967741654</v>
      </c>
      <c r="AV12" s="453">
        <v>3500</v>
      </c>
      <c r="AW12" s="453">
        <v>1121.900322580635</v>
      </c>
      <c r="AX12" s="453">
        <v>1500</v>
      </c>
      <c r="AY12" s="453">
        <v>2499.7025806451697</v>
      </c>
      <c r="AZ12" s="453">
        <v>9000</v>
      </c>
      <c r="BA12" s="453">
        <v>4500</v>
      </c>
    </row>
    <row r="13" spans="1:73" s="439" customFormat="1" ht="19.899999999999999" customHeight="1">
      <c r="A13" s="624"/>
      <c r="B13" s="451">
        <f t="shared" si="3"/>
        <v>46059</v>
      </c>
      <c r="C13" s="451" t="str">
        <f t="shared" si="1"/>
        <v>Jum</v>
      </c>
      <c r="D13" s="452">
        <f t="shared" si="2"/>
        <v>180951.47038709672</v>
      </c>
      <c r="E13" s="453">
        <v>812.17000000000064</v>
      </c>
      <c r="F13" s="453">
        <v>3000</v>
      </c>
      <c r="G13" s="453">
        <v>1129.7312903225857</v>
      </c>
      <c r="H13" s="453">
        <v>3282.5161290322658</v>
      </c>
      <c r="I13" s="453">
        <v>644.02064516129087</v>
      </c>
      <c r="J13" s="453">
        <v>5500</v>
      </c>
      <c r="K13" s="453">
        <v>166.97064516129021</v>
      </c>
      <c r="L13" s="453">
        <v>603.76322580644887</v>
      </c>
      <c r="M13" s="453">
        <v>673.27548387096704</v>
      </c>
      <c r="N13" s="453">
        <v>4514.1990322580623</v>
      </c>
      <c r="O13" s="453">
        <v>8000.0622580645213</v>
      </c>
      <c r="P13" s="453">
        <v>2874.3264516129029</v>
      </c>
      <c r="Q13" s="453">
        <v>11659.554548387085</v>
      </c>
      <c r="R13" s="453">
        <v>3600</v>
      </c>
      <c r="S13" s="553">
        <v>9000.0570967741915</v>
      </c>
      <c r="T13" s="453">
        <v>4482.689677419351</v>
      </c>
      <c r="U13" s="453">
        <v>5500</v>
      </c>
      <c r="V13" s="453">
        <v>3500</v>
      </c>
      <c r="W13" s="453">
        <v>500</v>
      </c>
      <c r="X13" s="453">
        <v>926.09448387096802</v>
      </c>
      <c r="Y13" s="453">
        <v>5500</v>
      </c>
      <c r="Z13" s="453">
        <v>70.054838709677327</v>
      </c>
      <c r="AA13" s="453">
        <v>89.451612903225808</v>
      </c>
      <c r="AB13" s="453">
        <v>3500</v>
      </c>
      <c r="AC13" s="453">
        <v>4000.4806451612722</v>
      </c>
      <c r="AD13" s="453">
        <v>0</v>
      </c>
      <c r="AE13" s="453">
        <v>2020.8603225806426</v>
      </c>
      <c r="AF13" s="453">
        <v>678.69999999999834</v>
      </c>
      <c r="AG13" s="453">
        <v>7121.8519354838745</v>
      </c>
      <c r="AH13" s="453">
        <v>2443.876774193548</v>
      </c>
      <c r="AI13" s="453">
        <v>2043.2745161290325</v>
      </c>
      <c r="AJ13" s="453">
        <v>1439.5303225806451</v>
      </c>
      <c r="AK13" s="453">
        <v>260.97419354838746</v>
      </c>
      <c r="AL13" s="453">
        <v>11007.047419354845</v>
      </c>
      <c r="AM13" s="453">
        <v>1519.5448387096778</v>
      </c>
      <c r="AN13" s="572">
        <v>3999.6741935483842</v>
      </c>
      <c r="AO13" s="554">
        <v>26500</v>
      </c>
      <c r="AP13" s="554">
        <v>8000</v>
      </c>
      <c r="AQ13" s="554">
        <v>2105.6477419354865</v>
      </c>
      <c r="AR13" s="453">
        <v>726.8151612903232</v>
      </c>
      <c r="AS13" s="453">
        <v>3018.0416129032269</v>
      </c>
      <c r="AT13" s="453">
        <v>2044.9996774193546</v>
      </c>
      <c r="AU13" s="453">
        <v>369.61070967741654</v>
      </c>
      <c r="AV13" s="453">
        <v>3500</v>
      </c>
      <c r="AW13" s="453">
        <v>1121.900322580635</v>
      </c>
      <c r="AX13" s="453">
        <v>1500</v>
      </c>
      <c r="AY13" s="453">
        <v>2499.7025806451697</v>
      </c>
      <c r="AZ13" s="453">
        <v>9000</v>
      </c>
      <c r="BA13" s="453">
        <v>4500</v>
      </c>
    </row>
    <row r="14" spans="1:73" s="439" customFormat="1" ht="19.899999999999999" customHeight="1">
      <c r="A14" s="624"/>
      <c r="B14" s="454">
        <f t="shared" si="3"/>
        <v>46060</v>
      </c>
      <c r="C14" s="454" t="str">
        <f t="shared" si="1"/>
        <v>Sab</v>
      </c>
      <c r="D14" s="455">
        <f t="shared" si="2"/>
        <v>180951.47038709672</v>
      </c>
      <c r="E14" s="456">
        <v>812.17000000000064</v>
      </c>
      <c r="F14" s="456">
        <v>3000</v>
      </c>
      <c r="G14" s="456">
        <v>1129.7312903225857</v>
      </c>
      <c r="H14" s="456">
        <v>3282.5161290322658</v>
      </c>
      <c r="I14" s="456">
        <v>644.02064516129087</v>
      </c>
      <c r="J14" s="456">
        <v>5500</v>
      </c>
      <c r="K14" s="456">
        <v>166.97064516129021</v>
      </c>
      <c r="L14" s="456">
        <v>603.76322580644887</v>
      </c>
      <c r="M14" s="456">
        <v>673.27548387096704</v>
      </c>
      <c r="N14" s="456">
        <v>4514.1990322580623</v>
      </c>
      <c r="O14" s="456">
        <v>8000.0622580645213</v>
      </c>
      <c r="P14" s="456">
        <v>2874.3264516129029</v>
      </c>
      <c r="Q14" s="456">
        <v>11659.554548387085</v>
      </c>
      <c r="R14" s="456">
        <v>3600</v>
      </c>
      <c r="S14" s="552">
        <v>9000.0570967741915</v>
      </c>
      <c r="T14" s="456">
        <v>4482.689677419351</v>
      </c>
      <c r="U14" s="456">
        <v>5500</v>
      </c>
      <c r="V14" s="456">
        <v>3500</v>
      </c>
      <c r="W14" s="456">
        <v>500</v>
      </c>
      <c r="X14" s="456">
        <v>926.09448387096802</v>
      </c>
      <c r="Y14" s="456">
        <v>5500</v>
      </c>
      <c r="Z14" s="456">
        <v>70.054838709677327</v>
      </c>
      <c r="AA14" s="456">
        <v>89.451612903225808</v>
      </c>
      <c r="AB14" s="456">
        <v>3500</v>
      </c>
      <c r="AC14" s="456">
        <v>4000.4806451612722</v>
      </c>
      <c r="AD14" s="456">
        <v>0</v>
      </c>
      <c r="AE14" s="456">
        <v>2020.8603225806426</v>
      </c>
      <c r="AF14" s="456">
        <v>678.69999999999834</v>
      </c>
      <c r="AG14" s="456">
        <v>7121.8519354838745</v>
      </c>
      <c r="AH14" s="456">
        <v>2443.876774193548</v>
      </c>
      <c r="AI14" s="456">
        <v>2043.2745161290325</v>
      </c>
      <c r="AJ14" s="456">
        <v>1439.5303225806451</v>
      </c>
      <c r="AK14" s="456">
        <v>260.97419354838746</v>
      </c>
      <c r="AL14" s="456">
        <v>11007.047419354845</v>
      </c>
      <c r="AM14" s="456">
        <v>1519.5448387096778</v>
      </c>
      <c r="AN14" s="573">
        <v>3999.6741935483842</v>
      </c>
      <c r="AO14" s="556">
        <v>26500</v>
      </c>
      <c r="AP14" s="556">
        <v>8000</v>
      </c>
      <c r="AQ14" s="556">
        <v>2105.6477419354865</v>
      </c>
      <c r="AR14" s="456">
        <v>726.8151612903232</v>
      </c>
      <c r="AS14" s="456">
        <v>3018.0416129032269</v>
      </c>
      <c r="AT14" s="456">
        <v>2044.9996774193546</v>
      </c>
      <c r="AU14" s="456">
        <v>369.61070967741654</v>
      </c>
      <c r="AV14" s="456">
        <v>3500</v>
      </c>
      <c r="AW14" s="456">
        <v>1121.900322580635</v>
      </c>
      <c r="AX14" s="456">
        <v>1500</v>
      </c>
      <c r="AY14" s="456">
        <v>2499.7025806451697</v>
      </c>
      <c r="AZ14" s="456">
        <v>9000</v>
      </c>
      <c r="BA14" s="456">
        <v>4500</v>
      </c>
    </row>
    <row r="15" spans="1:73" s="439" customFormat="1" ht="19.899999999999999" customHeight="1">
      <c r="A15" s="624"/>
      <c r="B15" s="454">
        <f t="shared" si="3"/>
        <v>46061</v>
      </c>
      <c r="C15" s="454" t="str">
        <f t="shared" si="1"/>
        <v>Mgg</v>
      </c>
      <c r="D15" s="455">
        <f t="shared" si="2"/>
        <v>180951.47038709672</v>
      </c>
      <c r="E15" s="456">
        <v>812.17000000000064</v>
      </c>
      <c r="F15" s="456">
        <v>3000</v>
      </c>
      <c r="G15" s="456">
        <v>1129.7312903225857</v>
      </c>
      <c r="H15" s="456">
        <v>3282.5161290322658</v>
      </c>
      <c r="I15" s="456">
        <v>644.02064516129087</v>
      </c>
      <c r="J15" s="456">
        <v>5500</v>
      </c>
      <c r="K15" s="456">
        <v>166.97064516129021</v>
      </c>
      <c r="L15" s="456">
        <v>603.76322580644887</v>
      </c>
      <c r="M15" s="456">
        <v>673.27548387096704</v>
      </c>
      <c r="N15" s="456">
        <v>4514.1990322580623</v>
      </c>
      <c r="O15" s="456">
        <v>8000.0622580645213</v>
      </c>
      <c r="P15" s="456">
        <v>2874.3264516129029</v>
      </c>
      <c r="Q15" s="456">
        <v>11659.554548387085</v>
      </c>
      <c r="R15" s="456">
        <v>3600</v>
      </c>
      <c r="S15" s="552">
        <v>9000.0570967741915</v>
      </c>
      <c r="T15" s="456">
        <v>4482.689677419351</v>
      </c>
      <c r="U15" s="456">
        <v>5500</v>
      </c>
      <c r="V15" s="456">
        <v>3500</v>
      </c>
      <c r="W15" s="456">
        <v>500</v>
      </c>
      <c r="X15" s="456">
        <v>926.09448387096802</v>
      </c>
      <c r="Y15" s="456">
        <v>5500</v>
      </c>
      <c r="Z15" s="456">
        <v>70.054838709677327</v>
      </c>
      <c r="AA15" s="456">
        <v>89.451612903225808</v>
      </c>
      <c r="AB15" s="456">
        <v>3500</v>
      </c>
      <c r="AC15" s="456">
        <v>4000.4806451612722</v>
      </c>
      <c r="AD15" s="456">
        <v>0</v>
      </c>
      <c r="AE15" s="456">
        <v>2020.8603225806426</v>
      </c>
      <c r="AF15" s="456">
        <v>678.69999999999834</v>
      </c>
      <c r="AG15" s="456">
        <v>7121.8519354838745</v>
      </c>
      <c r="AH15" s="456">
        <v>2443.876774193548</v>
      </c>
      <c r="AI15" s="456">
        <v>2043.2745161290325</v>
      </c>
      <c r="AJ15" s="456">
        <v>1439.5303225806451</v>
      </c>
      <c r="AK15" s="456">
        <v>260.97419354838746</v>
      </c>
      <c r="AL15" s="456">
        <v>11007.047419354845</v>
      </c>
      <c r="AM15" s="456">
        <v>1519.5448387096778</v>
      </c>
      <c r="AN15" s="573">
        <v>3999.6741935483842</v>
      </c>
      <c r="AO15" s="556">
        <v>26500</v>
      </c>
      <c r="AP15" s="556">
        <v>8000</v>
      </c>
      <c r="AQ15" s="556">
        <v>2105.6477419354865</v>
      </c>
      <c r="AR15" s="456">
        <v>726.8151612903232</v>
      </c>
      <c r="AS15" s="456">
        <v>3018.0416129032269</v>
      </c>
      <c r="AT15" s="456">
        <v>2044.9996774193546</v>
      </c>
      <c r="AU15" s="456">
        <v>369.61070967741654</v>
      </c>
      <c r="AV15" s="456">
        <v>3500</v>
      </c>
      <c r="AW15" s="456">
        <v>1121.900322580635</v>
      </c>
      <c r="AX15" s="456">
        <v>1500</v>
      </c>
      <c r="AY15" s="456">
        <v>2499.7025806451697</v>
      </c>
      <c r="AZ15" s="456">
        <v>9000</v>
      </c>
      <c r="BA15" s="456">
        <v>4500</v>
      </c>
    </row>
    <row r="16" spans="1:73" s="439" customFormat="1" ht="19.899999999999999" customHeight="1">
      <c r="A16" s="624"/>
      <c r="B16" s="457" t="s">
        <v>18</v>
      </c>
      <c r="C16" s="451"/>
      <c r="D16" s="548">
        <f>SUM(D9:D15)</f>
        <v>1266660.292709677</v>
      </c>
      <c r="E16" s="458">
        <f t="shared" ref="E16:BA16" si="4">SUM(E9:E15)</f>
        <v>5685.1900000000051</v>
      </c>
      <c r="F16" s="458">
        <f t="shared" si="4"/>
        <v>21000</v>
      </c>
      <c r="G16" s="458">
        <f t="shared" si="4"/>
        <v>7908.1190322580997</v>
      </c>
      <c r="H16" s="458">
        <f t="shared" si="4"/>
        <v>22977.612903225858</v>
      </c>
      <c r="I16" s="458">
        <f t="shared" si="4"/>
        <v>4508.1445161290358</v>
      </c>
      <c r="J16" s="458">
        <f t="shared" si="4"/>
        <v>38500</v>
      </c>
      <c r="K16" s="458">
        <f t="shared" si="4"/>
        <v>1168.7945161290315</v>
      </c>
      <c r="L16" s="458">
        <f t="shared" si="4"/>
        <v>4226.3425806451414</v>
      </c>
      <c r="M16" s="458">
        <f t="shared" si="4"/>
        <v>4712.9283870967693</v>
      </c>
      <c r="N16" s="458">
        <f t="shared" si="4"/>
        <v>31599.393225806431</v>
      </c>
      <c r="O16" s="458">
        <f t="shared" si="4"/>
        <v>56000.435806451649</v>
      </c>
      <c r="P16" s="458">
        <f t="shared" si="4"/>
        <v>20120.285161290318</v>
      </c>
      <c r="Q16" s="458">
        <f t="shared" si="4"/>
        <v>81616.881838709582</v>
      </c>
      <c r="R16" s="458">
        <f t="shared" si="4"/>
        <v>25200</v>
      </c>
      <c r="S16" s="570">
        <f t="shared" si="4"/>
        <v>63000.399677419351</v>
      </c>
      <c r="T16" s="458">
        <f t="shared" si="4"/>
        <v>31378.82774193546</v>
      </c>
      <c r="U16" s="458">
        <f t="shared" si="4"/>
        <v>38500</v>
      </c>
      <c r="V16" s="458">
        <f t="shared" si="4"/>
        <v>24500</v>
      </c>
      <c r="W16" s="458">
        <f t="shared" si="4"/>
        <v>3500</v>
      </c>
      <c r="X16" s="458">
        <f t="shared" si="4"/>
        <v>6482.6613870967767</v>
      </c>
      <c r="Y16" s="458">
        <f t="shared" si="4"/>
        <v>38500</v>
      </c>
      <c r="Z16" s="458">
        <f t="shared" si="4"/>
        <v>490.38387096774125</v>
      </c>
      <c r="AA16" s="458">
        <f t="shared" si="4"/>
        <v>626.16129032258073</v>
      </c>
      <c r="AB16" s="458">
        <f t="shared" si="4"/>
        <v>24500</v>
      </c>
      <c r="AC16" s="458">
        <f t="shared" si="4"/>
        <v>28003.364516128902</v>
      </c>
      <c r="AD16" s="458">
        <f t="shared" si="4"/>
        <v>0</v>
      </c>
      <c r="AE16" s="458">
        <f t="shared" si="4"/>
        <v>14146.022258064497</v>
      </c>
      <c r="AF16" s="458">
        <f t="shared" si="4"/>
        <v>4750.8999999999887</v>
      </c>
      <c r="AG16" s="458">
        <f t="shared" si="4"/>
        <v>49852.963548387117</v>
      </c>
      <c r="AH16" s="458">
        <f t="shared" si="4"/>
        <v>17107.137419354836</v>
      </c>
      <c r="AI16" s="458">
        <f t="shared" si="4"/>
        <v>14302.921612903228</v>
      </c>
      <c r="AJ16" s="458">
        <f t="shared" si="4"/>
        <v>10076.712258064517</v>
      </c>
      <c r="AK16" s="458">
        <f t="shared" si="4"/>
        <v>1826.8193548387126</v>
      </c>
      <c r="AL16" s="458">
        <f t="shared" si="4"/>
        <v>77049.331935483919</v>
      </c>
      <c r="AM16" s="458">
        <f t="shared" si="4"/>
        <v>10636.813870967746</v>
      </c>
      <c r="AN16" s="571">
        <f t="shared" si="4"/>
        <v>27997.719354838689</v>
      </c>
      <c r="AO16" s="571">
        <f t="shared" si="4"/>
        <v>185500</v>
      </c>
      <c r="AP16" s="571">
        <f t="shared" si="4"/>
        <v>56000</v>
      </c>
      <c r="AQ16" s="571">
        <f t="shared" si="4"/>
        <v>14739.534193548407</v>
      </c>
      <c r="AR16" s="458">
        <f t="shared" si="4"/>
        <v>5087.7061290322617</v>
      </c>
      <c r="AS16" s="458">
        <f t="shared" si="4"/>
        <v>21126.291290322588</v>
      </c>
      <c r="AT16" s="458">
        <f t="shared" si="4"/>
        <v>14314.997741935484</v>
      </c>
      <c r="AU16" s="458">
        <f t="shared" si="4"/>
        <v>2587.274967741916</v>
      </c>
      <c r="AV16" s="458">
        <f t="shared" si="4"/>
        <v>24500</v>
      </c>
      <c r="AW16" s="458">
        <f t="shared" si="4"/>
        <v>7853.3022580644465</v>
      </c>
      <c r="AX16" s="458">
        <f t="shared" si="4"/>
        <v>10500</v>
      </c>
      <c r="AY16" s="458">
        <f t="shared" si="4"/>
        <v>17497.918064516187</v>
      </c>
      <c r="AZ16" s="458">
        <f t="shared" si="4"/>
        <v>63000</v>
      </c>
      <c r="BA16" s="458">
        <f t="shared" si="4"/>
        <v>31500</v>
      </c>
    </row>
    <row r="17" spans="1:53" s="440" customFormat="1" ht="19.899999999999999" customHeight="1">
      <c r="A17" s="549"/>
      <c r="B17" s="454"/>
      <c r="C17" s="454"/>
      <c r="D17" s="455"/>
      <c r="E17" s="456"/>
      <c r="F17" s="456"/>
      <c r="G17" s="456"/>
      <c r="H17" s="456"/>
      <c r="I17" s="456"/>
      <c r="J17" s="456"/>
      <c r="K17" s="456"/>
      <c r="L17" s="456"/>
      <c r="M17" s="456"/>
      <c r="N17" s="456"/>
      <c r="O17" s="456"/>
      <c r="P17" s="456"/>
      <c r="Q17" s="456"/>
      <c r="R17" s="456"/>
      <c r="S17" s="552"/>
      <c r="T17" s="456"/>
      <c r="U17" s="456"/>
      <c r="V17" s="456"/>
      <c r="W17" s="456"/>
      <c r="X17" s="456"/>
      <c r="Y17" s="456"/>
      <c r="Z17" s="456"/>
      <c r="AA17" s="456"/>
      <c r="AB17" s="456"/>
      <c r="AC17" s="456"/>
      <c r="AD17" s="456"/>
      <c r="AE17" s="456"/>
      <c r="AF17" s="456"/>
      <c r="AG17" s="456"/>
      <c r="AH17" s="456"/>
      <c r="AI17" s="456"/>
      <c r="AJ17" s="456"/>
      <c r="AK17" s="456"/>
      <c r="AL17" s="456"/>
      <c r="AM17" s="456"/>
      <c r="AN17" s="556"/>
      <c r="AO17" s="556"/>
      <c r="AP17" s="556"/>
      <c r="AQ17" s="556"/>
      <c r="AR17" s="456"/>
      <c r="AS17" s="456"/>
      <c r="AT17" s="456"/>
      <c r="AU17" s="456"/>
      <c r="AV17" s="456"/>
      <c r="AW17" s="456"/>
      <c r="AX17" s="456"/>
      <c r="AY17" s="456"/>
      <c r="AZ17" s="456"/>
      <c r="BA17" s="456"/>
    </row>
    <row r="18" spans="1:53" s="440" customFormat="1" ht="19.899999999999999" customHeight="1">
      <c r="A18" s="624">
        <f>WEEKNUM(B23)</f>
        <v>7</v>
      </c>
      <c r="B18" s="451">
        <f>B15+1</f>
        <v>46062</v>
      </c>
      <c r="C18" s="451" t="str">
        <f t="shared" ref="C18:C24" si="5">TEXT(B18,"ddd")</f>
        <v>Sen</v>
      </c>
      <c r="D18" s="452">
        <f t="shared" ref="D18:D24" si="6">SUM(E18:BA18)</f>
        <v>175574.47038709672</v>
      </c>
      <c r="E18" s="453">
        <v>812.17000000000064</v>
      </c>
      <c r="F18" s="453">
        <v>2500</v>
      </c>
      <c r="G18" s="453">
        <v>1129.7312903225857</v>
      </c>
      <c r="H18" s="453">
        <v>3282.5161290322658</v>
      </c>
      <c r="I18" s="453">
        <v>644.02064516129087</v>
      </c>
      <c r="J18" s="453">
        <v>2000</v>
      </c>
      <c r="K18" s="453">
        <v>166.97064516129021</v>
      </c>
      <c r="L18" s="453">
        <v>603.76322580644887</v>
      </c>
      <c r="M18" s="453">
        <v>673.27548387096704</v>
      </c>
      <c r="N18" s="453">
        <v>5514.1990322580623</v>
      </c>
      <c r="O18" s="453">
        <v>6000.0622580645213</v>
      </c>
      <c r="P18" s="453">
        <v>2874.3264516129029</v>
      </c>
      <c r="Q18" s="453">
        <v>15659.554548387085</v>
      </c>
      <c r="R18" s="453">
        <v>1500</v>
      </c>
      <c r="S18" s="599">
        <v>11000.057096774191</v>
      </c>
      <c r="T18" s="453">
        <v>3999.689677419351</v>
      </c>
      <c r="U18" s="453">
        <v>3500</v>
      </c>
      <c r="V18" s="453">
        <v>3500</v>
      </c>
      <c r="W18" s="453">
        <v>1500</v>
      </c>
      <c r="X18" s="453">
        <v>926.09448387096802</v>
      </c>
      <c r="Y18" s="453">
        <v>4500</v>
      </c>
      <c r="Z18" s="453">
        <v>70.054838709677327</v>
      </c>
      <c r="AA18" s="453">
        <v>89.451612903225808</v>
      </c>
      <c r="AB18" s="453">
        <v>3500</v>
      </c>
      <c r="AC18" s="453">
        <v>4000.4806451612722</v>
      </c>
      <c r="AD18" s="453">
        <v>0</v>
      </c>
      <c r="AE18" s="453">
        <v>2020.8603225806426</v>
      </c>
      <c r="AF18" s="453">
        <v>678.69999999999834</v>
      </c>
      <c r="AG18" s="453">
        <v>7121.8519354838745</v>
      </c>
      <c r="AH18" s="453">
        <v>3499.876774193548</v>
      </c>
      <c r="AI18" s="453">
        <v>1500.2745161290325</v>
      </c>
      <c r="AJ18" s="453">
        <v>2139.5303225806451</v>
      </c>
      <c r="AK18" s="453">
        <v>1260.9741935483876</v>
      </c>
      <c r="AL18" s="453">
        <v>10000.047419354845</v>
      </c>
      <c r="AM18" s="453">
        <v>1519.5448387096778</v>
      </c>
      <c r="AN18" s="572">
        <v>3999.6741935483842</v>
      </c>
      <c r="AO18" s="572">
        <v>26500</v>
      </c>
      <c r="AP18" s="572">
        <v>5000</v>
      </c>
      <c r="AQ18" s="572">
        <v>2105.6477419354865</v>
      </c>
      <c r="AR18" s="453">
        <v>726.8151612903232</v>
      </c>
      <c r="AS18" s="453">
        <v>3018.0416129032269</v>
      </c>
      <c r="AT18" s="453">
        <v>2044.9996774193546</v>
      </c>
      <c r="AU18" s="453">
        <v>369.61070967741654</v>
      </c>
      <c r="AV18" s="453">
        <v>3500</v>
      </c>
      <c r="AW18" s="453">
        <v>1121.900322580635</v>
      </c>
      <c r="AX18" s="453">
        <v>1500</v>
      </c>
      <c r="AY18" s="453">
        <v>2499.7025806451697</v>
      </c>
      <c r="AZ18" s="453">
        <v>9000</v>
      </c>
      <c r="BA18" s="453">
        <v>4500</v>
      </c>
    </row>
    <row r="19" spans="1:53" s="398" customFormat="1" ht="19.899999999999999" customHeight="1">
      <c r="A19" s="624"/>
      <c r="B19" s="451">
        <f t="shared" ref="B19:B24" si="7">B18+1</f>
        <v>46063</v>
      </c>
      <c r="C19" s="451" t="str">
        <f t="shared" si="5"/>
        <v>Sel</v>
      </c>
      <c r="D19" s="452">
        <f t="shared" si="6"/>
        <v>175574.47038709672</v>
      </c>
      <c r="E19" s="453">
        <v>812.17000000000064</v>
      </c>
      <c r="F19" s="453">
        <v>2500</v>
      </c>
      <c r="G19" s="453">
        <v>1129.7312903225857</v>
      </c>
      <c r="H19" s="453">
        <v>3282.5161290322658</v>
      </c>
      <c r="I19" s="453">
        <v>644.02064516129087</v>
      </c>
      <c r="J19" s="453">
        <v>2000</v>
      </c>
      <c r="K19" s="453">
        <v>166.97064516129021</v>
      </c>
      <c r="L19" s="453">
        <v>603.76322580644887</v>
      </c>
      <c r="M19" s="453">
        <v>673.27548387096704</v>
      </c>
      <c r="N19" s="453">
        <v>5514.1990322580623</v>
      </c>
      <c r="O19" s="453">
        <v>6000.0622580645213</v>
      </c>
      <c r="P19" s="453">
        <v>2874.3264516129029</v>
      </c>
      <c r="Q19" s="453">
        <v>15659.554548387085</v>
      </c>
      <c r="R19" s="453">
        <v>1500</v>
      </c>
      <c r="S19" s="572">
        <v>11000.057096774191</v>
      </c>
      <c r="T19" s="453">
        <v>3999.689677419351</v>
      </c>
      <c r="U19" s="453">
        <v>3500</v>
      </c>
      <c r="V19" s="453">
        <v>3500</v>
      </c>
      <c r="W19" s="453">
        <v>1500</v>
      </c>
      <c r="X19" s="453">
        <v>926.09448387096802</v>
      </c>
      <c r="Y19" s="453">
        <v>4500</v>
      </c>
      <c r="Z19" s="453">
        <v>70.054838709677327</v>
      </c>
      <c r="AA19" s="453">
        <v>89.451612903225808</v>
      </c>
      <c r="AB19" s="453">
        <v>3500</v>
      </c>
      <c r="AC19" s="453">
        <v>4000.4806451612722</v>
      </c>
      <c r="AD19" s="453">
        <v>0</v>
      </c>
      <c r="AE19" s="453">
        <v>2020.8603225806426</v>
      </c>
      <c r="AF19" s="453">
        <v>678.69999999999834</v>
      </c>
      <c r="AG19" s="453">
        <v>7121.8519354838745</v>
      </c>
      <c r="AH19" s="453">
        <v>3499.876774193548</v>
      </c>
      <c r="AI19" s="453">
        <v>1500.2745161290325</v>
      </c>
      <c r="AJ19" s="453">
        <v>2139.5303225806451</v>
      </c>
      <c r="AK19" s="453">
        <v>1260.9741935483876</v>
      </c>
      <c r="AL19" s="453">
        <v>10000.047419354845</v>
      </c>
      <c r="AM19" s="453">
        <v>1519.5448387096778</v>
      </c>
      <c r="AN19" s="572">
        <v>3999.6741935483842</v>
      </c>
      <c r="AO19" s="572">
        <v>26500</v>
      </c>
      <c r="AP19" s="572">
        <v>5000</v>
      </c>
      <c r="AQ19" s="572">
        <v>2105.6477419354865</v>
      </c>
      <c r="AR19" s="453">
        <v>726.8151612903232</v>
      </c>
      <c r="AS19" s="453">
        <v>3018.0416129032269</v>
      </c>
      <c r="AT19" s="453">
        <v>2044.9996774193546</v>
      </c>
      <c r="AU19" s="453">
        <v>369.61070967741654</v>
      </c>
      <c r="AV19" s="453">
        <v>3500</v>
      </c>
      <c r="AW19" s="453">
        <v>1121.900322580635</v>
      </c>
      <c r="AX19" s="453">
        <v>1500</v>
      </c>
      <c r="AY19" s="453">
        <v>2499.7025806451697</v>
      </c>
      <c r="AZ19" s="453">
        <v>9000</v>
      </c>
      <c r="BA19" s="453">
        <v>4500</v>
      </c>
    </row>
    <row r="20" spans="1:53" s="398" customFormat="1" ht="19.899999999999999" customHeight="1">
      <c r="A20" s="624"/>
      <c r="B20" s="451">
        <f t="shared" si="7"/>
        <v>46064</v>
      </c>
      <c r="C20" s="451" t="str">
        <f t="shared" si="5"/>
        <v>Rab</v>
      </c>
      <c r="D20" s="452">
        <f t="shared" si="6"/>
        <v>175574.47038709672</v>
      </c>
      <c r="E20" s="453">
        <v>812.17000000000064</v>
      </c>
      <c r="F20" s="453">
        <v>2500</v>
      </c>
      <c r="G20" s="453">
        <v>1129.7312903225857</v>
      </c>
      <c r="H20" s="453">
        <v>3282.5161290322658</v>
      </c>
      <c r="I20" s="453">
        <v>644.02064516129087</v>
      </c>
      <c r="J20" s="453">
        <v>2000</v>
      </c>
      <c r="K20" s="453">
        <v>166.97064516129021</v>
      </c>
      <c r="L20" s="453">
        <v>603.76322580644887</v>
      </c>
      <c r="M20" s="453">
        <v>673.27548387096704</v>
      </c>
      <c r="N20" s="453">
        <v>5514.1990322580623</v>
      </c>
      <c r="O20" s="453">
        <v>6000.0622580645213</v>
      </c>
      <c r="P20" s="453">
        <v>2874.3264516129029</v>
      </c>
      <c r="Q20" s="453">
        <v>15659.554548387085</v>
      </c>
      <c r="R20" s="453">
        <v>1500</v>
      </c>
      <c r="S20" s="572">
        <v>11000.057096774191</v>
      </c>
      <c r="T20" s="453">
        <v>3999.689677419351</v>
      </c>
      <c r="U20" s="453">
        <v>3500</v>
      </c>
      <c r="V20" s="453">
        <v>3500</v>
      </c>
      <c r="W20" s="453">
        <v>1500</v>
      </c>
      <c r="X20" s="453">
        <v>926.09448387096802</v>
      </c>
      <c r="Y20" s="453">
        <v>4500</v>
      </c>
      <c r="Z20" s="453">
        <v>70.054838709677327</v>
      </c>
      <c r="AA20" s="453">
        <v>89.451612903225808</v>
      </c>
      <c r="AB20" s="453">
        <v>3500</v>
      </c>
      <c r="AC20" s="453">
        <v>4000.4806451612722</v>
      </c>
      <c r="AD20" s="453">
        <v>0</v>
      </c>
      <c r="AE20" s="453">
        <v>2020.8603225806426</v>
      </c>
      <c r="AF20" s="453">
        <v>678.69999999999834</v>
      </c>
      <c r="AG20" s="453">
        <v>7121.8519354838745</v>
      </c>
      <c r="AH20" s="453">
        <v>3499.876774193548</v>
      </c>
      <c r="AI20" s="453">
        <v>1500.2745161290325</v>
      </c>
      <c r="AJ20" s="453">
        <v>2139.5303225806451</v>
      </c>
      <c r="AK20" s="453">
        <v>1260.9741935483876</v>
      </c>
      <c r="AL20" s="453">
        <v>10000.047419354845</v>
      </c>
      <c r="AM20" s="453">
        <v>1519.5448387096778</v>
      </c>
      <c r="AN20" s="572">
        <v>3999.6741935483842</v>
      </c>
      <c r="AO20" s="572">
        <v>26500</v>
      </c>
      <c r="AP20" s="572">
        <v>5000</v>
      </c>
      <c r="AQ20" s="572">
        <v>2105.6477419354865</v>
      </c>
      <c r="AR20" s="453">
        <v>726.8151612903232</v>
      </c>
      <c r="AS20" s="453">
        <v>3018.0416129032269</v>
      </c>
      <c r="AT20" s="453">
        <v>2044.9996774193546</v>
      </c>
      <c r="AU20" s="453">
        <v>369.61070967741654</v>
      </c>
      <c r="AV20" s="453">
        <v>3500</v>
      </c>
      <c r="AW20" s="453">
        <v>1121.900322580635</v>
      </c>
      <c r="AX20" s="453">
        <v>1500</v>
      </c>
      <c r="AY20" s="453">
        <v>2499.7025806451697</v>
      </c>
      <c r="AZ20" s="453">
        <v>9000</v>
      </c>
      <c r="BA20" s="453">
        <v>4500</v>
      </c>
    </row>
    <row r="21" spans="1:53" s="439" customFormat="1" ht="19.899999999999999" customHeight="1">
      <c r="A21" s="624"/>
      <c r="B21" s="451">
        <f t="shared" si="7"/>
        <v>46065</v>
      </c>
      <c r="C21" s="451" t="str">
        <f t="shared" si="5"/>
        <v>Kam</v>
      </c>
      <c r="D21" s="452">
        <f t="shared" si="6"/>
        <v>175574.47038709672</v>
      </c>
      <c r="E21" s="453">
        <v>812.17000000000064</v>
      </c>
      <c r="F21" s="453">
        <v>2500</v>
      </c>
      <c r="G21" s="453">
        <v>1129.7312903225857</v>
      </c>
      <c r="H21" s="453">
        <v>3282.5161290322658</v>
      </c>
      <c r="I21" s="453">
        <v>644.02064516129087</v>
      </c>
      <c r="J21" s="453">
        <v>2000</v>
      </c>
      <c r="K21" s="453">
        <v>166.97064516129021</v>
      </c>
      <c r="L21" s="453">
        <v>603.76322580644887</v>
      </c>
      <c r="M21" s="453">
        <v>673.27548387096704</v>
      </c>
      <c r="N21" s="453">
        <v>5514.1990322580623</v>
      </c>
      <c r="O21" s="453">
        <v>6000.0622580645213</v>
      </c>
      <c r="P21" s="453">
        <v>2874.3264516129029</v>
      </c>
      <c r="Q21" s="453">
        <v>15659.554548387085</v>
      </c>
      <c r="R21" s="453">
        <v>1500</v>
      </c>
      <c r="S21" s="599">
        <v>11000.057096774191</v>
      </c>
      <c r="T21" s="453">
        <v>3999.689677419351</v>
      </c>
      <c r="U21" s="453">
        <v>3500</v>
      </c>
      <c r="V21" s="453">
        <v>3500</v>
      </c>
      <c r="W21" s="453">
        <v>1500</v>
      </c>
      <c r="X21" s="453">
        <v>926.09448387096802</v>
      </c>
      <c r="Y21" s="453">
        <v>4500</v>
      </c>
      <c r="Z21" s="453">
        <v>70.054838709677327</v>
      </c>
      <c r="AA21" s="453">
        <v>89.451612903225808</v>
      </c>
      <c r="AB21" s="453">
        <v>3500</v>
      </c>
      <c r="AC21" s="453">
        <v>4000.4806451612722</v>
      </c>
      <c r="AD21" s="453">
        <v>0</v>
      </c>
      <c r="AE21" s="453">
        <v>2020.8603225806426</v>
      </c>
      <c r="AF21" s="453">
        <v>678.69999999999834</v>
      </c>
      <c r="AG21" s="453">
        <v>7121.8519354838745</v>
      </c>
      <c r="AH21" s="453">
        <v>3499.876774193548</v>
      </c>
      <c r="AI21" s="453">
        <v>1500.2745161290325</v>
      </c>
      <c r="AJ21" s="453">
        <v>2139.5303225806451</v>
      </c>
      <c r="AK21" s="453">
        <v>1260.9741935483876</v>
      </c>
      <c r="AL21" s="453">
        <v>10000.047419354845</v>
      </c>
      <c r="AM21" s="453">
        <v>1519.5448387096778</v>
      </c>
      <c r="AN21" s="572">
        <v>3999.6741935483842</v>
      </c>
      <c r="AO21" s="572">
        <v>26500</v>
      </c>
      <c r="AP21" s="572">
        <v>5000</v>
      </c>
      <c r="AQ21" s="572">
        <v>2105.6477419354865</v>
      </c>
      <c r="AR21" s="453">
        <v>726.8151612903232</v>
      </c>
      <c r="AS21" s="453">
        <v>3018.0416129032269</v>
      </c>
      <c r="AT21" s="453">
        <v>2044.9996774193546</v>
      </c>
      <c r="AU21" s="453">
        <v>369.61070967741654</v>
      </c>
      <c r="AV21" s="453">
        <v>3500</v>
      </c>
      <c r="AW21" s="453">
        <v>1121.900322580635</v>
      </c>
      <c r="AX21" s="453">
        <v>1500</v>
      </c>
      <c r="AY21" s="453">
        <v>2499.7025806451697</v>
      </c>
      <c r="AZ21" s="453">
        <v>9000</v>
      </c>
      <c r="BA21" s="453">
        <v>4500</v>
      </c>
    </row>
    <row r="22" spans="1:53" s="439" customFormat="1" ht="19.899999999999999" customHeight="1">
      <c r="A22" s="624"/>
      <c r="B22" s="451">
        <f t="shared" si="7"/>
        <v>46066</v>
      </c>
      <c r="C22" s="451" t="str">
        <f t="shared" si="5"/>
        <v>Jum</v>
      </c>
      <c r="D22" s="452">
        <f t="shared" si="6"/>
        <v>175574.47038709672</v>
      </c>
      <c r="E22" s="453">
        <v>812.17000000000064</v>
      </c>
      <c r="F22" s="453">
        <v>2500</v>
      </c>
      <c r="G22" s="453">
        <v>1129.7312903225857</v>
      </c>
      <c r="H22" s="453">
        <v>3282.5161290322658</v>
      </c>
      <c r="I22" s="453">
        <v>644.02064516129087</v>
      </c>
      <c r="J22" s="453">
        <v>2000</v>
      </c>
      <c r="K22" s="453">
        <v>166.97064516129021</v>
      </c>
      <c r="L22" s="453">
        <v>603.76322580644887</v>
      </c>
      <c r="M22" s="453">
        <v>673.27548387096704</v>
      </c>
      <c r="N22" s="453">
        <v>5514.1990322580623</v>
      </c>
      <c r="O22" s="453">
        <v>6000.0622580645213</v>
      </c>
      <c r="P22" s="453">
        <v>2874.3264516129029</v>
      </c>
      <c r="Q22" s="453">
        <v>15659.554548387085</v>
      </c>
      <c r="R22" s="453">
        <v>1500</v>
      </c>
      <c r="S22" s="599">
        <v>11000.057096774191</v>
      </c>
      <c r="T22" s="453">
        <v>3999.689677419351</v>
      </c>
      <c r="U22" s="453">
        <v>3500</v>
      </c>
      <c r="V22" s="453">
        <v>3500</v>
      </c>
      <c r="W22" s="453">
        <v>1500</v>
      </c>
      <c r="X22" s="453">
        <v>926.09448387096802</v>
      </c>
      <c r="Y22" s="453">
        <v>4500</v>
      </c>
      <c r="Z22" s="453">
        <v>70.054838709677327</v>
      </c>
      <c r="AA22" s="453">
        <v>89.451612903225808</v>
      </c>
      <c r="AB22" s="453">
        <v>3500</v>
      </c>
      <c r="AC22" s="453">
        <v>4000.4806451612722</v>
      </c>
      <c r="AD22" s="453">
        <v>0</v>
      </c>
      <c r="AE22" s="453">
        <v>2020.8603225806426</v>
      </c>
      <c r="AF22" s="453">
        <v>678.69999999999834</v>
      </c>
      <c r="AG22" s="453">
        <v>7121.8519354838745</v>
      </c>
      <c r="AH22" s="453">
        <v>3499.876774193548</v>
      </c>
      <c r="AI22" s="453">
        <v>1500.2745161290325</v>
      </c>
      <c r="AJ22" s="453">
        <v>2139.5303225806451</v>
      </c>
      <c r="AK22" s="453">
        <v>1260.9741935483876</v>
      </c>
      <c r="AL22" s="453">
        <v>10000.047419354845</v>
      </c>
      <c r="AM22" s="453">
        <v>1519.5448387096778</v>
      </c>
      <c r="AN22" s="572">
        <v>3999.6741935483842</v>
      </c>
      <c r="AO22" s="572">
        <v>26500</v>
      </c>
      <c r="AP22" s="572">
        <v>5000</v>
      </c>
      <c r="AQ22" s="572">
        <v>2105.6477419354865</v>
      </c>
      <c r="AR22" s="453">
        <v>726.8151612903232</v>
      </c>
      <c r="AS22" s="453">
        <v>3018.0416129032269</v>
      </c>
      <c r="AT22" s="453">
        <v>2044.9996774193546</v>
      </c>
      <c r="AU22" s="453">
        <v>369.61070967741654</v>
      </c>
      <c r="AV22" s="453">
        <v>3500</v>
      </c>
      <c r="AW22" s="453">
        <v>1121.900322580635</v>
      </c>
      <c r="AX22" s="453">
        <v>1500</v>
      </c>
      <c r="AY22" s="453">
        <v>2499.7025806451697</v>
      </c>
      <c r="AZ22" s="453">
        <v>9000</v>
      </c>
      <c r="BA22" s="453">
        <v>4500</v>
      </c>
    </row>
    <row r="23" spans="1:53" s="439" customFormat="1" ht="19.899999999999999" customHeight="1">
      <c r="A23" s="624"/>
      <c r="B23" s="454">
        <f t="shared" si="7"/>
        <v>46067</v>
      </c>
      <c r="C23" s="454" t="str">
        <f t="shared" si="5"/>
        <v>Sab</v>
      </c>
      <c r="D23" s="455">
        <f t="shared" si="6"/>
        <v>165174.59361290318</v>
      </c>
      <c r="E23" s="456">
        <v>812.17000000000064</v>
      </c>
      <c r="F23" s="456">
        <v>2000</v>
      </c>
      <c r="G23" s="456">
        <v>729.73129032258566</v>
      </c>
      <c r="H23" s="456">
        <v>3282.5161290322658</v>
      </c>
      <c r="I23" s="456">
        <v>644.02064516129087</v>
      </c>
      <c r="J23" s="456">
        <v>2000</v>
      </c>
      <c r="K23" s="456">
        <v>166.97064516129021</v>
      </c>
      <c r="L23" s="456">
        <v>603.76322580644887</v>
      </c>
      <c r="M23" s="456">
        <v>673.27548387096704</v>
      </c>
      <c r="N23" s="456">
        <v>4514.1990322580623</v>
      </c>
      <c r="O23" s="456">
        <v>6000.0622580645213</v>
      </c>
      <c r="P23" s="456">
        <v>2874.3264516129029</v>
      </c>
      <c r="Q23" s="456">
        <v>15659.554548387085</v>
      </c>
      <c r="R23" s="456">
        <v>1500</v>
      </c>
      <c r="S23" s="600">
        <v>9000.0570967741915</v>
      </c>
      <c r="T23" s="456">
        <v>3999.689677419351</v>
      </c>
      <c r="U23" s="456">
        <v>3500</v>
      </c>
      <c r="V23" s="456">
        <v>3500</v>
      </c>
      <c r="W23" s="456">
        <v>1500</v>
      </c>
      <c r="X23" s="456">
        <v>926.09448387096802</v>
      </c>
      <c r="Y23" s="456">
        <v>4500</v>
      </c>
      <c r="Z23" s="456">
        <v>70.054838709677327</v>
      </c>
      <c r="AA23" s="456">
        <v>89.451612903225808</v>
      </c>
      <c r="AB23" s="456">
        <v>3500</v>
      </c>
      <c r="AC23" s="456">
        <v>4000.4806451612722</v>
      </c>
      <c r="AD23" s="456">
        <v>0</v>
      </c>
      <c r="AE23" s="456">
        <v>2020.8603225806426</v>
      </c>
      <c r="AF23" s="456">
        <v>678.69999999999834</v>
      </c>
      <c r="AG23" s="456">
        <v>4121.8519354838745</v>
      </c>
      <c r="AH23" s="456">
        <v>0</v>
      </c>
      <c r="AI23" s="456">
        <v>1500.2745161290325</v>
      </c>
      <c r="AJ23" s="456">
        <v>2139.5303225806451</v>
      </c>
      <c r="AK23" s="456">
        <v>1260.9741935483876</v>
      </c>
      <c r="AL23" s="456">
        <v>10000.047419354845</v>
      </c>
      <c r="AM23" s="456">
        <v>1519.5448387096778</v>
      </c>
      <c r="AN23" s="573">
        <v>3999.6741935483842</v>
      </c>
      <c r="AO23" s="573">
        <v>26500</v>
      </c>
      <c r="AP23" s="573">
        <v>5000</v>
      </c>
      <c r="AQ23" s="573">
        <v>2105.6477419354865</v>
      </c>
      <c r="AR23" s="456">
        <v>726.8151612903232</v>
      </c>
      <c r="AS23" s="456">
        <v>3018.0416129032269</v>
      </c>
      <c r="AT23" s="456">
        <v>2044.9996774193546</v>
      </c>
      <c r="AU23" s="456">
        <v>369.61070967741654</v>
      </c>
      <c r="AV23" s="456">
        <v>3500</v>
      </c>
      <c r="AW23" s="456">
        <v>1121.900322580635</v>
      </c>
      <c r="AX23" s="456">
        <v>1500</v>
      </c>
      <c r="AY23" s="456">
        <v>2499.7025806451697</v>
      </c>
      <c r="AZ23" s="456">
        <v>9000</v>
      </c>
      <c r="BA23" s="456">
        <v>4500</v>
      </c>
    </row>
    <row r="24" spans="1:53" s="439" customFormat="1" ht="19.899999999999999" customHeight="1">
      <c r="A24" s="624"/>
      <c r="B24" s="454">
        <f t="shared" si="7"/>
        <v>46068</v>
      </c>
      <c r="C24" s="454" t="str">
        <f t="shared" si="5"/>
        <v>Mgg</v>
      </c>
      <c r="D24" s="455">
        <f t="shared" si="6"/>
        <v>156619.42393548382</v>
      </c>
      <c r="E24" s="456">
        <v>812.17000000000064</v>
      </c>
      <c r="F24" s="456">
        <v>500</v>
      </c>
      <c r="G24" s="456">
        <v>729.73129032258566</v>
      </c>
      <c r="H24" s="456">
        <v>3282.5161290322658</v>
      </c>
      <c r="I24" s="456">
        <v>644.02064516129087</v>
      </c>
      <c r="J24" s="456">
        <v>2000</v>
      </c>
      <c r="K24" s="456">
        <v>0</v>
      </c>
      <c r="L24" s="456">
        <v>603.76322580644887</v>
      </c>
      <c r="M24" s="456">
        <v>673.27548387096704</v>
      </c>
      <c r="N24" s="456">
        <v>0</v>
      </c>
      <c r="O24" s="456">
        <v>6000.0622580645213</v>
      </c>
      <c r="P24" s="456">
        <v>500.32645161290293</v>
      </c>
      <c r="Q24" s="456">
        <v>6659.5545483870847</v>
      </c>
      <c r="R24" s="456">
        <v>1500</v>
      </c>
      <c r="S24" s="600">
        <v>6000.0570967741915</v>
      </c>
      <c r="T24" s="456">
        <v>3999.689677419351</v>
      </c>
      <c r="U24" s="456">
        <v>3500</v>
      </c>
      <c r="V24" s="456">
        <v>3500</v>
      </c>
      <c r="W24" s="456">
        <v>1500</v>
      </c>
      <c r="X24" s="456">
        <v>926.09448387096802</v>
      </c>
      <c r="Y24" s="456">
        <v>2500</v>
      </c>
      <c r="Z24" s="456">
        <v>70.054838709677327</v>
      </c>
      <c r="AA24" s="456">
        <v>89.451612903225808</v>
      </c>
      <c r="AB24" s="456">
        <v>3500</v>
      </c>
      <c r="AC24" s="456">
        <v>1000.4806451612722</v>
      </c>
      <c r="AD24" s="456">
        <v>0</v>
      </c>
      <c r="AE24" s="456">
        <v>2020.8603225806426</v>
      </c>
      <c r="AF24" s="456">
        <v>678.69999999999834</v>
      </c>
      <c r="AG24" s="456">
        <v>2121.8519354838745</v>
      </c>
      <c r="AH24" s="456">
        <v>0</v>
      </c>
      <c r="AI24" s="456">
        <v>1500.2745161290325</v>
      </c>
      <c r="AJ24" s="456">
        <v>2139.5303225806451</v>
      </c>
      <c r="AK24" s="456">
        <v>1260.9741935483876</v>
      </c>
      <c r="AL24" s="456">
        <v>10000.047419354845</v>
      </c>
      <c r="AM24" s="456">
        <v>1519.5448387096778</v>
      </c>
      <c r="AN24" s="573">
        <v>3999.6741935483842</v>
      </c>
      <c r="AO24" s="573">
        <v>45500</v>
      </c>
      <c r="AP24" s="573">
        <v>5000</v>
      </c>
      <c r="AQ24" s="573">
        <v>2105.6477419354865</v>
      </c>
      <c r="AR24" s="456">
        <v>726.8151612903232</v>
      </c>
      <c r="AS24" s="456">
        <v>3018.0416129032269</v>
      </c>
      <c r="AT24" s="456">
        <v>2044.9996774193546</v>
      </c>
      <c r="AU24" s="456">
        <v>369.61070967741654</v>
      </c>
      <c r="AV24" s="456">
        <v>3500</v>
      </c>
      <c r="AW24" s="456">
        <v>1121.900322580635</v>
      </c>
      <c r="AX24" s="456">
        <v>1500</v>
      </c>
      <c r="AY24" s="456">
        <v>2499.7025806451697</v>
      </c>
      <c r="AZ24" s="456">
        <v>9000</v>
      </c>
      <c r="BA24" s="456">
        <v>4500</v>
      </c>
    </row>
    <row r="25" spans="1:53" s="439" customFormat="1" ht="19.899999999999999" customHeight="1">
      <c r="A25" s="624"/>
      <c r="B25" s="457" t="s">
        <v>18</v>
      </c>
      <c r="C25" s="457"/>
      <c r="D25" s="548">
        <f>SUM(D18:D24)</f>
        <v>1199666.3694838707</v>
      </c>
      <c r="E25" s="458">
        <f t="shared" ref="E25:BA25" si="8">SUM(E18:E24)</f>
        <v>5685.1900000000051</v>
      </c>
      <c r="F25" s="458">
        <f t="shared" si="8"/>
        <v>15000</v>
      </c>
      <c r="G25" s="458">
        <f t="shared" si="8"/>
        <v>7108.1190322580997</v>
      </c>
      <c r="H25" s="458">
        <f t="shared" si="8"/>
        <v>22977.612903225858</v>
      </c>
      <c r="I25" s="458">
        <f t="shared" si="8"/>
        <v>4508.1445161290358</v>
      </c>
      <c r="J25" s="458">
        <f t="shared" si="8"/>
        <v>14000</v>
      </c>
      <c r="K25" s="458">
        <f t="shared" si="8"/>
        <v>1001.8238709677413</v>
      </c>
      <c r="L25" s="458">
        <f t="shared" si="8"/>
        <v>4226.3425806451414</v>
      </c>
      <c r="M25" s="458">
        <f t="shared" si="8"/>
        <v>4712.9283870967693</v>
      </c>
      <c r="N25" s="458">
        <f t="shared" si="8"/>
        <v>32085.19419354837</v>
      </c>
      <c r="O25" s="458">
        <f t="shared" si="8"/>
        <v>42000.435806451649</v>
      </c>
      <c r="P25" s="458">
        <f t="shared" si="8"/>
        <v>17746.285161290318</v>
      </c>
      <c r="Q25" s="458">
        <f t="shared" si="8"/>
        <v>100616.88183870958</v>
      </c>
      <c r="R25" s="458">
        <f t="shared" si="8"/>
        <v>10500</v>
      </c>
      <c r="S25" s="570">
        <f t="shared" si="8"/>
        <v>70000.399677419351</v>
      </c>
      <c r="T25" s="458">
        <f t="shared" si="8"/>
        <v>27997.82774193546</v>
      </c>
      <c r="U25" s="458">
        <f t="shared" si="8"/>
        <v>24500</v>
      </c>
      <c r="V25" s="458">
        <f t="shared" si="8"/>
        <v>24500</v>
      </c>
      <c r="W25" s="458">
        <f t="shared" si="8"/>
        <v>10500</v>
      </c>
      <c r="X25" s="458">
        <f t="shared" si="8"/>
        <v>6482.6613870967767</v>
      </c>
      <c r="Y25" s="458">
        <f t="shared" si="8"/>
        <v>29500</v>
      </c>
      <c r="Z25" s="458">
        <f t="shared" si="8"/>
        <v>490.38387096774125</v>
      </c>
      <c r="AA25" s="458">
        <f t="shared" si="8"/>
        <v>626.16129032258073</v>
      </c>
      <c r="AB25" s="458">
        <f t="shared" si="8"/>
        <v>24500</v>
      </c>
      <c r="AC25" s="458">
        <f t="shared" si="8"/>
        <v>25003.364516128902</v>
      </c>
      <c r="AD25" s="458">
        <f t="shared" si="8"/>
        <v>0</v>
      </c>
      <c r="AE25" s="458">
        <f t="shared" si="8"/>
        <v>14146.022258064497</v>
      </c>
      <c r="AF25" s="458">
        <f t="shared" si="8"/>
        <v>4750.8999999999887</v>
      </c>
      <c r="AG25" s="458">
        <f t="shared" si="8"/>
        <v>41852.963548387117</v>
      </c>
      <c r="AH25" s="458">
        <f t="shared" si="8"/>
        <v>17499.38387096774</v>
      </c>
      <c r="AI25" s="458">
        <f t="shared" si="8"/>
        <v>10501.921612903228</v>
      </c>
      <c r="AJ25" s="458">
        <f t="shared" si="8"/>
        <v>14976.712258064517</v>
      </c>
      <c r="AK25" s="458">
        <f t="shared" si="8"/>
        <v>8826.8193548387117</v>
      </c>
      <c r="AL25" s="458">
        <f t="shared" si="8"/>
        <v>70000.331935483919</v>
      </c>
      <c r="AM25" s="458">
        <f t="shared" si="8"/>
        <v>10636.813870967746</v>
      </c>
      <c r="AN25" s="571">
        <f t="shared" si="8"/>
        <v>27997.719354838689</v>
      </c>
      <c r="AO25" s="571">
        <f t="shared" si="8"/>
        <v>204500</v>
      </c>
      <c r="AP25" s="571">
        <f t="shared" si="8"/>
        <v>35000</v>
      </c>
      <c r="AQ25" s="571">
        <f t="shared" si="8"/>
        <v>14739.534193548407</v>
      </c>
      <c r="AR25" s="458">
        <f t="shared" si="8"/>
        <v>5087.7061290322617</v>
      </c>
      <c r="AS25" s="458">
        <f t="shared" si="8"/>
        <v>21126.291290322588</v>
      </c>
      <c r="AT25" s="458">
        <f t="shared" si="8"/>
        <v>14314.997741935484</v>
      </c>
      <c r="AU25" s="458">
        <f t="shared" si="8"/>
        <v>2587.274967741916</v>
      </c>
      <c r="AV25" s="458">
        <f t="shared" si="8"/>
        <v>24500</v>
      </c>
      <c r="AW25" s="458">
        <f t="shared" si="8"/>
        <v>7853.3022580644465</v>
      </c>
      <c r="AX25" s="458">
        <f t="shared" si="8"/>
        <v>10500</v>
      </c>
      <c r="AY25" s="458">
        <f t="shared" si="8"/>
        <v>17497.918064516187</v>
      </c>
      <c r="AZ25" s="458">
        <f t="shared" si="8"/>
        <v>63000</v>
      </c>
      <c r="BA25" s="458">
        <f t="shared" si="8"/>
        <v>31500</v>
      </c>
    </row>
    <row r="26" spans="1:53" s="440" customFormat="1" ht="19.899999999999999" customHeight="1">
      <c r="A26" s="549"/>
      <c r="B26" s="454"/>
      <c r="C26" s="454"/>
      <c r="D26" s="455"/>
      <c r="E26" s="456"/>
      <c r="F26" s="456"/>
      <c r="G26" s="456"/>
      <c r="H26" s="456"/>
      <c r="I26" s="456"/>
      <c r="J26" s="456"/>
      <c r="K26" s="456"/>
      <c r="L26" s="456"/>
      <c r="M26" s="456"/>
      <c r="N26" s="456"/>
      <c r="O26" s="456"/>
      <c r="P26" s="456"/>
      <c r="Q26" s="456"/>
      <c r="R26" s="456"/>
      <c r="S26" s="552"/>
      <c r="T26" s="456"/>
      <c r="U26" s="456"/>
      <c r="V26" s="456"/>
      <c r="W26" s="456"/>
      <c r="X26" s="456"/>
      <c r="Y26" s="456"/>
      <c r="Z26" s="456"/>
      <c r="AA26" s="456"/>
      <c r="AB26" s="456"/>
      <c r="AC26" s="456"/>
      <c r="AD26" s="456"/>
      <c r="AE26" s="456"/>
      <c r="AF26" s="456"/>
      <c r="AG26" s="456"/>
      <c r="AH26" s="456"/>
      <c r="AI26" s="456"/>
      <c r="AJ26" s="456"/>
      <c r="AK26" s="456"/>
      <c r="AL26" s="456"/>
      <c r="AM26" s="456"/>
      <c r="AN26" s="556"/>
      <c r="AO26" s="556"/>
      <c r="AP26" s="556"/>
      <c r="AQ26" s="556"/>
      <c r="AR26" s="456"/>
      <c r="AS26" s="456"/>
      <c r="AT26" s="456"/>
      <c r="AU26" s="456"/>
      <c r="AV26" s="456"/>
      <c r="AW26" s="456"/>
      <c r="AX26" s="456"/>
      <c r="AY26" s="456"/>
      <c r="AZ26" s="456"/>
      <c r="BA26" s="456"/>
    </row>
    <row r="27" spans="1:53" s="440" customFormat="1" ht="19.899999999999999" customHeight="1">
      <c r="A27" s="624">
        <f>WEEKNUM(B32)</f>
        <v>8</v>
      </c>
      <c r="B27" s="451">
        <f>B24+1</f>
        <v>46069</v>
      </c>
      <c r="C27" s="451" t="str">
        <f t="shared" ref="C27:C33" si="9">TEXT(B27,"ddd")</f>
        <v>Sen</v>
      </c>
      <c r="D27" s="452">
        <f t="shared" ref="D27:D33" si="10">SUM(E27:BA27)</f>
        <v>149971.02135483871</v>
      </c>
      <c r="E27" s="453">
        <v>812.17000000000064</v>
      </c>
      <c r="F27" s="453">
        <v>500</v>
      </c>
      <c r="G27" s="453">
        <v>629.73129032258566</v>
      </c>
      <c r="H27" s="453">
        <v>0</v>
      </c>
      <c r="I27" s="453">
        <v>644.02064516129087</v>
      </c>
      <c r="J27" s="453">
        <v>0</v>
      </c>
      <c r="K27" s="453">
        <v>0</v>
      </c>
      <c r="L27" s="453">
        <v>603.76322580644887</v>
      </c>
      <c r="M27" s="453">
        <v>673.27548387096704</v>
      </c>
      <c r="N27" s="453">
        <v>0</v>
      </c>
      <c r="O27" s="453">
        <v>6000.0622580645213</v>
      </c>
      <c r="P27" s="453">
        <v>874.32645161290293</v>
      </c>
      <c r="Q27" s="453">
        <v>11659.554548387085</v>
      </c>
      <c r="R27" s="453">
        <v>1500</v>
      </c>
      <c r="S27" s="599">
        <v>6000.0570967741915</v>
      </c>
      <c r="T27" s="453">
        <v>3999.689677419351</v>
      </c>
      <c r="U27" s="453">
        <v>3500</v>
      </c>
      <c r="V27" s="453">
        <v>3500</v>
      </c>
      <c r="W27" s="453">
        <v>1500</v>
      </c>
      <c r="X27" s="453">
        <v>926.09448387096802</v>
      </c>
      <c r="Y27" s="453">
        <v>4500</v>
      </c>
      <c r="Z27" s="453">
        <v>70.054838709677327</v>
      </c>
      <c r="AA27" s="453">
        <v>89.451612903225808</v>
      </c>
      <c r="AB27" s="453">
        <v>0</v>
      </c>
      <c r="AC27" s="453">
        <v>0</v>
      </c>
      <c r="AD27" s="453">
        <v>0</v>
      </c>
      <c r="AE27" s="453">
        <v>2020.8603225806426</v>
      </c>
      <c r="AF27" s="453">
        <v>678.69999999999834</v>
      </c>
      <c r="AG27" s="453">
        <v>0</v>
      </c>
      <c r="AH27" s="453">
        <v>2443.876774193548</v>
      </c>
      <c r="AI27" s="453">
        <v>1500.2745161290325</v>
      </c>
      <c r="AJ27" s="453">
        <v>0</v>
      </c>
      <c r="AK27" s="453">
        <v>260.97419354838746</v>
      </c>
      <c r="AL27" s="453">
        <v>10000.047419354845</v>
      </c>
      <c r="AM27" s="453">
        <v>1519.5448387096778</v>
      </c>
      <c r="AN27" s="572">
        <v>3999.6741935483842</v>
      </c>
      <c r="AO27" s="572">
        <v>36000</v>
      </c>
      <c r="AP27" s="572">
        <v>5000</v>
      </c>
      <c r="AQ27" s="572">
        <v>2105.6477419354865</v>
      </c>
      <c r="AR27" s="453">
        <v>726.8151612903232</v>
      </c>
      <c r="AS27" s="453">
        <v>3018.0416129032269</v>
      </c>
      <c r="AT27" s="453">
        <v>2044.9996774193546</v>
      </c>
      <c r="AU27" s="453">
        <v>369.61070967741654</v>
      </c>
      <c r="AV27" s="453">
        <v>3500</v>
      </c>
      <c r="AW27" s="453">
        <v>0</v>
      </c>
      <c r="AX27" s="453">
        <v>1800</v>
      </c>
      <c r="AY27" s="453">
        <v>2499.7025806451697</v>
      </c>
      <c r="AZ27" s="453">
        <v>13500</v>
      </c>
      <c r="BA27" s="453">
        <v>9000</v>
      </c>
    </row>
    <row r="28" spans="1:53" s="398" customFormat="1" ht="19.899999999999999" customHeight="1">
      <c r="A28" s="624"/>
      <c r="B28" s="454">
        <f t="shared" ref="B28:B33" si="11">B27+1</f>
        <v>46070</v>
      </c>
      <c r="C28" s="454" t="str">
        <f t="shared" si="9"/>
        <v>Sel</v>
      </c>
      <c r="D28" s="455">
        <f t="shared" si="10"/>
        <v>142271.46103225806</v>
      </c>
      <c r="E28" s="456">
        <v>812.17000000000064</v>
      </c>
      <c r="F28" s="456">
        <v>500</v>
      </c>
      <c r="G28" s="456">
        <v>629.73129032258566</v>
      </c>
      <c r="H28" s="456">
        <v>0</v>
      </c>
      <c r="I28" s="456">
        <v>644.02064516129087</v>
      </c>
      <c r="J28" s="456">
        <v>0</v>
      </c>
      <c r="K28" s="456">
        <v>0</v>
      </c>
      <c r="L28" s="456">
        <v>603.76322580644887</v>
      </c>
      <c r="M28" s="456">
        <v>673.27548387096704</v>
      </c>
      <c r="N28" s="456">
        <v>0</v>
      </c>
      <c r="O28" s="456">
        <v>6000.0622580645213</v>
      </c>
      <c r="P28" s="456">
        <v>874.32645161290293</v>
      </c>
      <c r="Q28" s="456">
        <v>11659.554548387085</v>
      </c>
      <c r="R28" s="456">
        <v>1500</v>
      </c>
      <c r="S28" s="573">
        <v>6000.0570967741915</v>
      </c>
      <c r="T28" s="456">
        <v>3999.689677419351</v>
      </c>
      <c r="U28" s="456">
        <v>0</v>
      </c>
      <c r="V28" s="456">
        <v>3500</v>
      </c>
      <c r="W28" s="456">
        <v>0</v>
      </c>
      <c r="X28" s="456">
        <v>926.09448387096802</v>
      </c>
      <c r="Y28" s="456">
        <v>4500</v>
      </c>
      <c r="Z28" s="456">
        <v>70.054838709677327</v>
      </c>
      <c r="AA28" s="456">
        <v>89.451612903225808</v>
      </c>
      <c r="AB28" s="456">
        <v>0</v>
      </c>
      <c r="AC28" s="456">
        <v>0</v>
      </c>
      <c r="AD28" s="456">
        <v>0</v>
      </c>
      <c r="AE28" s="456">
        <v>0</v>
      </c>
      <c r="AF28" s="456">
        <v>0</v>
      </c>
      <c r="AG28" s="456">
        <v>0</v>
      </c>
      <c r="AH28" s="456">
        <v>2443.876774193548</v>
      </c>
      <c r="AI28" s="456">
        <v>1500.2745161290325</v>
      </c>
      <c r="AJ28" s="456">
        <v>0</v>
      </c>
      <c r="AK28" s="456">
        <v>260.97419354838746</v>
      </c>
      <c r="AL28" s="456">
        <v>10000.047419354845</v>
      </c>
      <c r="AM28" s="456">
        <v>1519.5448387096778</v>
      </c>
      <c r="AN28" s="573">
        <v>3999.6741935483842</v>
      </c>
      <c r="AO28" s="573">
        <v>36000</v>
      </c>
      <c r="AP28" s="573">
        <v>5000</v>
      </c>
      <c r="AQ28" s="573">
        <v>2105.6477419354865</v>
      </c>
      <c r="AR28" s="456">
        <v>726.8151612903232</v>
      </c>
      <c r="AS28" s="456">
        <v>3018.0416129032269</v>
      </c>
      <c r="AT28" s="456">
        <v>2044.9996774193546</v>
      </c>
      <c r="AU28" s="456">
        <v>369.61070967741654</v>
      </c>
      <c r="AV28" s="456">
        <v>3500</v>
      </c>
      <c r="AW28" s="456">
        <v>0</v>
      </c>
      <c r="AX28" s="456">
        <v>1800</v>
      </c>
      <c r="AY28" s="456">
        <v>2499.7025806451697</v>
      </c>
      <c r="AZ28" s="456">
        <v>13500</v>
      </c>
      <c r="BA28" s="456">
        <v>9000</v>
      </c>
    </row>
    <row r="29" spans="1:53" s="398" customFormat="1" ht="19.899999999999999" customHeight="1">
      <c r="A29" s="624"/>
      <c r="B29" s="451">
        <f t="shared" si="11"/>
        <v>46071</v>
      </c>
      <c r="C29" s="451" t="str">
        <f t="shared" si="9"/>
        <v>Rab</v>
      </c>
      <c r="D29" s="452">
        <f t="shared" si="10"/>
        <v>184874.47038709672</v>
      </c>
      <c r="E29" s="453">
        <v>812.17000000000064</v>
      </c>
      <c r="F29" s="453">
        <v>2500</v>
      </c>
      <c r="G29" s="453">
        <v>1129.7312903225857</v>
      </c>
      <c r="H29" s="453">
        <v>3282.5161290322658</v>
      </c>
      <c r="I29" s="453">
        <v>644.02064516129087</v>
      </c>
      <c r="J29" s="453">
        <v>2000</v>
      </c>
      <c r="K29" s="453">
        <v>166.97064516129021</v>
      </c>
      <c r="L29" s="453">
        <v>603.76322580644887</v>
      </c>
      <c r="M29" s="453">
        <v>673.27548387096704</v>
      </c>
      <c r="N29" s="453">
        <v>5514.1990322580623</v>
      </c>
      <c r="O29" s="453">
        <v>6000.0622580645213</v>
      </c>
      <c r="P29" s="453">
        <v>2874.3264516129029</v>
      </c>
      <c r="Q29" s="453">
        <v>15659.554548387085</v>
      </c>
      <c r="R29" s="453">
        <v>1500</v>
      </c>
      <c r="S29" s="572">
        <v>11000.057096774191</v>
      </c>
      <c r="T29" s="453">
        <v>3999.689677419351</v>
      </c>
      <c r="U29" s="453">
        <v>3500</v>
      </c>
      <c r="V29" s="453">
        <v>3500</v>
      </c>
      <c r="W29" s="453">
        <v>1500</v>
      </c>
      <c r="X29" s="453">
        <v>926.09448387096802</v>
      </c>
      <c r="Y29" s="453">
        <v>4500</v>
      </c>
      <c r="Z29" s="453">
        <v>70.054838709677327</v>
      </c>
      <c r="AA29" s="453">
        <v>89.451612903225808</v>
      </c>
      <c r="AB29" s="453">
        <v>3500</v>
      </c>
      <c r="AC29" s="453">
        <v>4000.4806451612722</v>
      </c>
      <c r="AD29" s="453">
        <v>0</v>
      </c>
      <c r="AE29" s="453">
        <v>2020.8603225806426</v>
      </c>
      <c r="AF29" s="453">
        <v>678.69999999999834</v>
      </c>
      <c r="AG29" s="453">
        <v>7121.8519354838745</v>
      </c>
      <c r="AH29" s="453">
        <v>3499.876774193548</v>
      </c>
      <c r="AI29" s="453">
        <v>1500.2745161290325</v>
      </c>
      <c r="AJ29" s="453">
        <v>2139.5303225806451</v>
      </c>
      <c r="AK29" s="453">
        <v>1260.9741935483876</v>
      </c>
      <c r="AL29" s="453">
        <v>10000.047419354845</v>
      </c>
      <c r="AM29" s="453">
        <v>1519.5448387096778</v>
      </c>
      <c r="AN29" s="572">
        <v>3999.6741935483842</v>
      </c>
      <c r="AO29" s="572">
        <v>26500</v>
      </c>
      <c r="AP29" s="572">
        <v>5000</v>
      </c>
      <c r="AQ29" s="572">
        <v>2105.6477419354865</v>
      </c>
      <c r="AR29" s="453">
        <v>726.8151612903232</v>
      </c>
      <c r="AS29" s="453">
        <v>3018.0416129032269</v>
      </c>
      <c r="AT29" s="453">
        <v>2044.9996774193546</v>
      </c>
      <c r="AU29" s="453">
        <v>369.61070967741654</v>
      </c>
      <c r="AV29" s="453">
        <v>3500</v>
      </c>
      <c r="AW29" s="453">
        <v>1121.900322580635</v>
      </c>
      <c r="AX29" s="453">
        <v>1800</v>
      </c>
      <c r="AY29" s="453">
        <v>2499.7025806451697</v>
      </c>
      <c r="AZ29" s="453">
        <v>13500</v>
      </c>
      <c r="BA29" s="453">
        <v>9000</v>
      </c>
    </row>
    <row r="30" spans="1:53" s="439" customFormat="1" ht="19.899999999999999" customHeight="1">
      <c r="A30" s="624"/>
      <c r="B30" s="451">
        <f t="shared" si="11"/>
        <v>46072</v>
      </c>
      <c r="C30" s="451" t="str">
        <f t="shared" si="9"/>
        <v>Kam</v>
      </c>
      <c r="D30" s="452">
        <f t="shared" si="10"/>
        <v>184874.47038709672</v>
      </c>
      <c r="E30" s="453">
        <v>812.17000000000064</v>
      </c>
      <c r="F30" s="453">
        <v>2500</v>
      </c>
      <c r="G30" s="453">
        <v>1129.7312903225857</v>
      </c>
      <c r="H30" s="453">
        <v>3282.5161290322658</v>
      </c>
      <c r="I30" s="453">
        <v>644.02064516129087</v>
      </c>
      <c r="J30" s="453">
        <v>2000</v>
      </c>
      <c r="K30" s="453">
        <v>166.97064516129021</v>
      </c>
      <c r="L30" s="453">
        <v>603.76322580644887</v>
      </c>
      <c r="M30" s="453">
        <v>673.27548387096704</v>
      </c>
      <c r="N30" s="453">
        <v>5514.1990322580623</v>
      </c>
      <c r="O30" s="453">
        <v>6000.0622580645213</v>
      </c>
      <c r="P30" s="453">
        <v>2874.3264516129029</v>
      </c>
      <c r="Q30" s="453">
        <v>15659.554548387085</v>
      </c>
      <c r="R30" s="453">
        <v>1500</v>
      </c>
      <c r="S30" s="599">
        <v>11000.057096774191</v>
      </c>
      <c r="T30" s="453">
        <v>3999.689677419351</v>
      </c>
      <c r="U30" s="453">
        <v>3500</v>
      </c>
      <c r="V30" s="453">
        <v>3500</v>
      </c>
      <c r="W30" s="453">
        <v>1500</v>
      </c>
      <c r="X30" s="453">
        <v>926.09448387096802</v>
      </c>
      <c r="Y30" s="453">
        <v>4500</v>
      </c>
      <c r="Z30" s="453">
        <v>70.054838709677327</v>
      </c>
      <c r="AA30" s="453">
        <v>89.451612903225808</v>
      </c>
      <c r="AB30" s="453">
        <v>3500</v>
      </c>
      <c r="AC30" s="453">
        <v>4000.4806451612722</v>
      </c>
      <c r="AD30" s="453">
        <v>0</v>
      </c>
      <c r="AE30" s="453">
        <v>2020.8603225806426</v>
      </c>
      <c r="AF30" s="453">
        <v>678.69999999999834</v>
      </c>
      <c r="AG30" s="453">
        <v>7121.8519354838745</v>
      </c>
      <c r="AH30" s="453">
        <v>3499.876774193548</v>
      </c>
      <c r="AI30" s="453">
        <v>1500.2745161290325</v>
      </c>
      <c r="AJ30" s="453">
        <v>2139.5303225806451</v>
      </c>
      <c r="AK30" s="453">
        <v>1260.9741935483876</v>
      </c>
      <c r="AL30" s="453">
        <v>10000.047419354845</v>
      </c>
      <c r="AM30" s="453">
        <v>1519.5448387096778</v>
      </c>
      <c r="AN30" s="572">
        <v>3999.6741935483842</v>
      </c>
      <c r="AO30" s="572">
        <v>26500</v>
      </c>
      <c r="AP30" s="572">
        <v>5000</v>
      </c>
      <c r="AQ30" s="572">
        <v>2105.6477419354865</v>
      </c>
      <c r="AR30" s="453">
        <v>726.8151612903232</v>
      </c>
      <c r="AS30" s="453">
        <v>3018.0416129032269</v>
      </c>
      <c r="AT30" s="453">
        <v>2044.9996774193546</v>
      </c>
      <c r="AU30" s="453">
        <v>369.61070967741654</v>
      </c>
      <c r="AV30" s="453">
        <v>3500</v>
      </c>
      <c r="AW30" s="453">
        <v>1121.900322580635</v>
      </c>
      <c r="AX30" s="453">
        <v>1800</v>
      </c>
      <c r="AY30" s="453">
        <v>2499.7025806451697</v>
      </c>
      <c r="AZ30" s="453">
        <v>13500</v>
      </c>
      <c r="BA30" s="453">
        <v>9000</v>
      </c>
    </row>
    <row r="31" spans="1:53" s="439" customFormat="1" ht="19.899999999999999" customHeight="1">
      <c r="A31" s="624"/>
      <c r="B31" s="451">
        <f t="shared" si="11"/>
        <v>46073</v>
      </c>
      <c r="C31" s="451" t="str">
        <f t="shared" si="9"/>
        <v>Jum</v>
      </c>
      <c r="D31" s="452">
        <f t="shared" si="10"/>
        <v>184874.47038709672</v>
      </c>
      <c r="E31" s="453">
        <v>812.17000000000064</v>
      </c>
      <c r="F31" s="453">
        <v>2500</v>
      </c>
      <c r="G31" s="453">
        <v>1129.7312903225857</v>
      </c>
      <c r="H31" s="453">
        <v>3282.5161290322658</v>
      </c>
      <c r="I31" s="453">
        <v>644.02064516129087</v>
      </c>
      <c r="J31" s="453">
        <v>2000</v>
      </c>
      <c r="K31" s="453">
        <v>166.97064516129021</v>
      </c>
      <c r="L31" s="453">
        <v>603.76322580644887</v>
      </c>
      <c r="M31" s="453">
        <v>673.27548387096704</v>
      </c>
      <c r="N31" s="453">
        <v>5514.1990322580623</v>
      </c>
      <c r="O31" s="453">
        <v>6000.0622580645213</v>
      </c>
      <c r="P31" s="453">
        <v>2874.3264516129029</v>
      </c>
      <c r="Q31" s="453">
        <v>15659.554548387085</v>
      </c>
      <c r="R31" s="453">
        <v>1500</v>
      </c>
      <c r="S31" s="599">
        <v>11000.057096774191</v>
      </c>
      <c r="T31" s="453">
        <v>3999.689677419351</v>
      </c>
      <c r="U31" s="453">
        <v>3500</v>
      </c>
      <c r="V31" s="453">
        <v>3500</v>
      </c>
      <c r="W31" s="453">
        <v>1500</v>
      </c>
      <c r="X31" s="453">
        <v>926.09448387096802</v>
      </c>
      <c r="Y31" s="453">
        <v>4500</v>
      </c>
      <c r="Z31" s="453">
        <v>70.054838709677327</v>
      </c>
      <c r="AA31" s="453">
        <v>89.451612903225808</v>
      </c>
      <c r="AB31" s="453">
        <v>3500</v>
      </c>
      <c r="AC31" s="453">
        <v>4000.4806451612722</v>
      </c>
      <c r="AD31" s="453">
        <v>0</v>
      </c>
      <c r="AE31" s="453">
        <v>2020.8603225806426</v>
      </c>
      <c r="AF31" s="453">
        <v>678.69999999999834</v>
      </c>
      <c r="AG31" s="453">
        <v>7121.8519354838745</v>
      </c>
      <c r="AH31" s="453">
        <v>3499.876774193548</v>
      </c>
      <c r="AI31" s="453">
        <v>1500.2745161290325</v>
      </c>
      <c r="AJ31" s="453">
        <v>2139.5303225806451</v>
      </c>
      <c r="AK31" s="453">
        <v>1260.9741935483876</v>
      </c>
      <c r="AL31" s="453">
        <v>10000.047419354845</v>
      </c>
      <c r="AM31" s="453">
        <v>1519.5448387096778</v>
      </c>
      <c r="AN31" s="572">
        <v>3999.6741935483842</v>
      </c>
      <c r="AO31" s="572">
        <v>26500</v>
      </c>
      <c r="AP31" s="572">
        <v>5000</v>
      </c>
      <c r="AQ31" s="572">
        <v>2105.6477419354865</v>
      </c>
      <c r="AR31" s="453">
        <v>726.8151612903232</v>
      </c>
      <c r="AS31" s="453">
        <v>3018.0416129032269</v>
      </c>
      <c r="AT31" s="453">
        <v>2044.9996774193546</v>
      </c>
      <c r="AU31" s="453">
        <v>369.61070967741654</v>
      </c>
      <c r="AV31" s="453">
        <v>3500</v>
      </c>
      <c r="AW31" s="453">
        <v>1121.900322580635</v>
      </c>
      <c r="AX31" s="453">
        <v>1800</v>
      </c>
      <c r="AY31" s="453">
        <v>2499.7025806451697</v>
      </c>
      <c r="AZ31" s="453">
        <v>13500</v>
      </c>
      <c r="BA31" s="453">
        <v>9000</v>
      </c>
    </row>
    <row r="32" spans="1:53" s="439" customFormat="1" ht="19.899999999999999" customHeight="1">
      <c r="A32" s="624"/>
      <c r="B32" s="454">
        <f t="shared" si="11"/>
        <v>46074</v>
      </c>
      <c r="C32" s="454" t="str">
        <f t="shared" si="9"/>
        <v>Sab</v>
      </c>
      <c r="D32" s="455">
        <f t="shared" si="10"/>
        <v>173474.59361290318</v>
      </c>
      <c r="E32" s="456">
        <v>812.17000000000064</v>
      </c>
      <c r="F32" s="456">
        <v>2000</v>
      </c>
      <c r="G32" s="456">
        <v>729.73129032258566</v>
      </c>
      <c r="H32" s="456">
        <v>2282.5161290322658</v>
      </c>
      <c r="I32" s="456">
        <v>644.02064516129087</v>
      </c>
      <c r="J32" s="456">
        <v>2000</v>
      </c>
      <c r="K32" s="456">
        <v>166.97064516129021</v>
      </c>
      <c r="L32" s="456">
        <v>603.76322580644887</v>
      </c>
      <c r="M32" s="456">
        <v>673.27548387096704</v>
      </c>
      <c r="N32" s="456">
        <v>4514.1990322580623</v>
      </c>
      <c r="O32" s="456">
        <v>6000.0622580645213</v>
      </c>
      <c r="P32" s="456">
        <v>2874.3264516129029</v>
      </c>
      <c r="Q32" s="456">
        <v>15659.554548387085</v>
      </c>
      <c r="R32" s="456">
        <v>1500</v>
      </c>
      <c r="S32" s="600">
        <v>9000.0570967741915</v>
      </c>
      <c r="T32" s="456">
        <v>3999.689677419351</v>
      </c>
      <c r="U32" s="456">
        <v>3500</v>
      </c>
      <c r="V32" s="456">
        <v>3500</v>
      </c>
      <c r="W32" s="456">
        <v>1500</v>
      </c>
      <c r="X32" s="456">
        <v>926.09448387096802</v>
      </c>
      <c r="Y32" s="456">
        <v>4500</v>
      </c>
      <c r="Z32" s="456">
        <v>70.054838709677327</v>
      </c>
      <c r="AA32" s="456">
        <v>89.451612903225808</v>
      </c>
      <c r="AB32" s="456">
        <v>3500</v>
      </c>
      <c r="AC32" s="456">
        <v>4000.4806451612722</v>
      </c>
      <c r="AD32" s="456">
        <v>0</v>
      </c>
      <c r="AE32" s="456">
        <v>2020.8603225806426</v>
      </c>
      <c r="AF32" s="456">
        <v>678.69999999999834</v>
      </c>
      <c r="AG32" s="456">
        <v>4121.8519354838745</v>
      </c>
      <c r="AH32" s="456">
        <v>0</v>
      </c>
      <c r="AI32" s="456">
        <v>1500.2745161290325</v>
      </c>
      <c r="AJ32" s="456">
        <v>2139.5303225806451</v>
      </c>
      <c r="AK32" s="456">
        <v>1260.9741935483876</v>
      </c>
      <c r="AL32" s="456">
        <v>10000.047419354845</v>
      </c>
      <c r="AM32" s="456">
        <v>1519.5448387096778</v>
      </c>
      <c r="AN32" s="573">
        <v>3999.6741935483842</v>
      </c>
      <c r="AO32" s="573">
        <v>26500</v>
      </c>
      <c r="AP32" s="573">
        <v>5000</v>
      </c>
      <c r="AQ32" s="573">
        <v>2105.6477419354865</v>
      </c>
      <c r="AR32" s="456">
        <v>726.8151612903232</v>
      </c>
      <c r="AS32" s="456">
        <v>3018.0416129032269</v>
      </c>
      <c r="AT32" s="456">
        <v>2044.9996774193546</v>
      </c>
      <c r="AU32" s="456">
        <v>369.61070967741654</v>
      </c>
      <c r="AV32" s="456">
        <v>3500</v>
      </c>
      <c r="AW32" s="456">
        <v>1121.900322580635</v>
      </c>
      <c r="AX32" s="456">
        <v>1800</v>
      </c>
      <c r="AY32" s="456">
        <v>2499.7025806451697</v>
      </c>
      <c r="AZ32" s="456">
        <v>13500</v>
      </c>
      <c r="BA32" s="456">
        <v>9000</v>
      </c>
    </row>
    <row r="33" spans="1:157" s="439" customFormat="1" ht="19.899999999999999" customHeight="1">
      <c r="A33" s="624"/>
      <c r="B33" s="454">
        <f t="shared" si="11"/>
        <v>46075</v>
      </c>
      <c r="C33" s="454" t="str">
        <f t="shared" si="9"/>
        <v>Mgg</v>
      </c>
      <c r="D33" s="455">
        <f t="shared" si="10"/>
        <v>163636.42393548385</v>
      </c>
      <c r="E33" s="456">
        <v>812.17000000000064</v>
      </c>
      <c r="F33" s="456">
        <v>500</v>
      </c>
      <c r="G33" s="456">
        <v>729.73129032258566</v>
      </c>
      <c r="H33" s="456">
        <v>999.51612903226578</v>
      </c>
      <c r="I33" s="456">
        <v>644.02064516129087</v>
      </c>
      <c r="J33" s="456">
        <v>2000</v>
      </c>
      <c r="K33" s="456">
        <v>0</v>
      </c>
      <c r="L33" s="456">
        <v>603.76322580644887</v>
      </c>
      <c r="M33" s="456">
        <v>673.27548387096704</v>
      </c>
      <c r="N33" s="456">
        <v>0</v>
      </c>
      <c r="O33" s="456">
        <v>6000.0622580645213</v>
      </c>
      <c r="P33" s="456">
        <v>500.32645161290293</v>
      </c>
      <c r="Q33" s="456">
        <v>6659.5545483870847</v>
      </c>
      <c r="R33" s="456">
        <v>1500</v>
      </c>
      <c r="S33" s="600">
        <v>6000.0570967741915</v>
      </c>
      <c r="T33" s="456">
        <v>3999.689677419351</v>
      </c>
      <c r="U33" s="456">
        <v>3500</v>
      </c>
      <c r="V33" s="456">
        <v>3500</v>
      </c>
      <c r="W33" s="456">
        <v>1500</v>
      </c>
      <c r="X33" s="456">
        <v>926.09448387096802</v>
      </c>
      <c r="Y33" s="456">
        <v>2500</v>
      </c>
      <c r="Z33" s="456">
        <v>70.054838709677327</v>
      </c>
      <c r="AA33" s="456">
        <v>89.451612903225808</v>
      </c>
      <c r="AB33" s="456">
        <v>3500</v>
      </c>
      <c r="AC33" s="456">
        <v>1000.4806451612722</v>
      </c>
      <c r="AD33" s="456">
        <v>0</v>
      </c>
      <c r="AE33" s="456">
        <v>2020.8603225806426</v>
      </c>
      <c r="AF33" s="456">
        <v>678.69999999999834</v>
      </c>
      <c r="AG33" s="456">
        <v>2121.8519354838745</v>
      </c>
      <c r="AH33" s="456">
        <v>0</v>
      </c>
      <c r="AI33" s="456">
        <v>1500.2745161290325</v>
      </c>
      <c r="AJ33" s="456">
        <v>2139.5303225806451</v>
      </c>
      <c r="AK33" s="456">
        <v>1260.9741935483876</v>
      </c>
      <c r="AL33" s="456">
        <v>10000.047419354845</v>
      </c>
      <c r="AM33" s="456">
        <v>1519.5448387096778</v>
      </c>
      <c r="AN33" s="573">
        <v>3999.6741935483842</v>
      </c>
      <c r="AO33" s="573">
        <v>45500</v>
      </c>
      <c r="AP33" s="573">
        <v>5000</v>
      </c>
      <c r="AQ33" s="573">
        <v>2105.6477419354865</v>
      </c>
      <c r="AR33" s="456">
        <v>726.8151612903232</v>
      </c>
      <c r="AS33" s="456">
        <v>3018.0416129032269</v>
      </c>
      <c r="AT33" s="456">
        <v>2044.9996774193546</v>
      </c>
      <c r="AU33" s="456">
        <v>369.61070967741654</v>
      </c>
      <c r="AV33" s="456">
        <v>3500</v>
      </c>
      <c r="AW33" s="456">
        <v>1121.900322580635</v>
      </c>
      <c r="AX33" s="456">
        <v>1800</v>
      </c>
      <c r="AY33" s="456">
        <v>2499.7025806451697</v>
      </c>
      <c r="AZ33" s="456">
        <v>13500</v>
      </c>
      <c r="BA33" s="456">
        <v>9000</v>
      </c>
    </row>
    <row r="34" spans="1:157" s="439" customFormat="1" ht="19.899999999999999" customHeight="1">
      <c r="A34" s="624"/>
      <c r="B34" s="457" t="s">
        <v>18</v>
      </c>
      <c r="C34" s="457"/>
      <c r="D34" s="548">
        <f>SUM(D27:D33)</f>
        <v>1183976.911096774</v>
      </c>
      <c r="E34" s="458">
        <f t="shared" ref="E34:BA34" si="12">SUM(E27:E33)</f>
        <v>5685.1900000000051</v>
      </c>
      <c r="F34" s="458">
        <f t="shared" si="12"/>
        <v>11000</v>
      </c>
      <c r="G34" s="458">
        <f t="shared" si="12"/>
        <v>6108.1190322580997</v>
      </c>
      <c r="H34" s="458">
        <f t="shared" si="12"/>
        <v>13129.580645161328</v>
      </c>
      <c r="I34" s="458">
        <f t="shared" si="12"/>
        <v>4508.1445161290358</v>
      </c>
      <c r="J34" s="458">
        <f t="shared" si="12"/>
        <v>10000</v>
      </c>
      <c r="K34" s="458">
        <f t="shared" si="12"/>
        <v>667.88258064516083</v>
      </c>
      <c r="L34" s="458">
        <f t="shared" si="12"/>
        <v>4226.3425806451414</v>
      </c>
      <c r="M34" s="458">
        <f t="shared" si="12"/>
        <v>4712.9283870967693</v>
      </c>
      <c r="N34" s="458">
        <f t="shared" si="12"/>
        <v>21056.796129032249</v>
      </c>
      <c r="O34" s="458">
        <f t="shared" si="12"/>
        <v>42000.435806451649</v>
      </c>
      <c r="P34" s="458">
        <f t="shared" si="12"/>
        <v>13746.285161290318</v>
      </c>
      <c r="Q34" s="458">
        <f t="shared" si="12"/>
        <v>92616.881838709582</v>
      </c>
      <c r="R34" s="458">
        <f t="shared" si="12"/>
        <v>10500</v>
      </c>
      <c r="S34" s="570">
        <f t="shared" si="12"/>
        <v>60000.399677419351</v>
      </c>
      <c r="T34" s="458">
        <f t="shared" si="12"/>
        <v>27997.82774193546</v>
      </c>
      <c r="U34" s="458">
        <f t="shared" si="12"/>
        <v>21000</v>
      </c>
      <c r="V34" s="458">
        <f t="shared" si="12"/>
        <v>24500</v>
      </c>
      <c r="W34" s="458">
        <f t="shared" si="12"/>
        <v>9000</v>
      </c>
      <c r="X34" s="458">
        <f t="shared" si="12"/>
        <v>6482.6613870967767</v>
      </c>
      <c r="Y34" s="458">
        <f t="shared" si="12"/>
        <v>29500</v>
      </c>
      <c r="Z34" s="458">
        <f t="shared" si="12"/>
        <v>490.38387096774125</v>
      </c>
      <c r="AA34" s="458">
        <f t="shared" si="12"/>
        <v>626.16129032258073</v>
      </c>
      <c r="AB34" s="458">
        <f t="shared" si="12"/>
        <v>17500</v>
      </c>
      <c r="AC34" s="458">
        <f t="shared" si="12"/>
        <v>17002.40322580636</v>
      </c>
      <c r="AD34" s="458">
        <f t="shared" si="12"/>
        <v>0</v>
      </c>
      <c r="AE34" s="458">
        <f t="shared" si="12"/>
        <v>12125.161935483855</v>
      </c>
      <c r="AF34" s="458">
        <f t="shared" si="12"/>
        <v>4072.1999999999903</v>
      </c>
      <c r="AG34" s="458">
        <f t="shared" si="12"/>
        <v>27609.259677419373</v>
      </c>
      <c r="AH34" s="458">
        <f t="shared" si="12"/>
        <v>15387.38387096774</v>
      </c>
      <c r="AI34" s="458">
        <f t="shared" si="12"/>
        <v>10501.921612903228</v>
      </c>
      <c r="AJ34" s="458">
        <f t="shared" si="12"/>
        <v>10697.651612903226</v>
      </c>
      <c r="AK34" s="458">
        <f t="shared" si="12"/>
        <v>6826.8193548387117</v>
      </c>
      <c r="AL34" s="458">
        <f t="shared" si="12"/>
        <v>70000.331935483919</v>
      </c>
      <c r="AM34" s="458">
        <f t="shared" si="12"/>
        <v>10636.813870967746</v>
      </c>
      <c r="AN34" s="571">
        <f t="shared" si="12"/>
        <v>27997.719354838689</v>
      </c>
      <c r="AO34" s="571">
        <f t="shared" si="12"/>
        <v>223500</v>
      </c>
      <c r="AP34" s="571">
        <f t="shared" si="12"/>
        <v>35000</v>
      </c>
      <c r="AQ34" s="571">
        <f t="shared" si="12"/>
        <v>14739.534193548407</v>
      </c>
      <c r="AR34" s="458">
        <f t="shared" si="12"/>
        <v>5087.7061290322617</v>
      </c>
      <c r="AS34" s="458">
        <f t="shared" si="12"/>
        <v>21126.291290322588</v>
      </c>
      <c r="AT34" s="458">
        <f t="shared" si="12"/>
        <v>14314.997741935484</v>
      </c>
      <c r="AU34" s="458">
        <f t="shared" si="12"/>
        <v>2587.274967741916</v>
      </c>
      <c r="AV34" s="458">
        <f t="shared" si="12"/>
        <v>24500</v>
      </c>
      <c r="AW34" s="458">
        <f t="shared" si="12"/>
        <v>5609.5016129031756</v>
      </c>
      <c r="AX34" s="458">
        <f t="shared" si="12"/>
        <v>12600</v>
      </c>
      <c r="AY34" s="458">
        <f t="shared" si="12"/>
        <v>17497.918064516187</v>
      </c>
      <c r="AZ34" s="458">
        <f t="shared" si="12"/>
        <v>94500</v>
      </c>
      <c r="BA34" s="458">
        <f t="shared" si="12"/>
        <v>63000</v>
      </c>
    </row>
    <row r="35" spans="1:157" s="440" customFormat="1" ht="19.899999999999999" customHeight="1">
      <c r="A35" s="549"/>
      <c r="B35" s="454"/>
      <c r="C35" s="454"/>
      <c r="D35" s="455"/>
      <c r="E35" s="456"/>
      <c r="F35" s="456"/>
      <c r="G35" s="456"/>
      <c r="H35" s="456"/>
      <c r="I35" s="456"/>
      <c r="J35" s="456"/>
      <c r="K35" s="456"/>
      <c r="L35" s="456"/>
      <c r="M35" s="456"/>
      <c r="N35" s="456"/>
      <c r="O35" s="456"/>
      <c r="P35" s="456"/>
      <c r="Q35" s="456"/>
      <c r="R35" s="456"/>
      <c r="S35" s="552"/>
      <c r="T35" s="456"/>
      <c r="U35" s="456"/>
      <c r="V35" s="456"/>
      <c r="W35" s="456"/>
      <c r="X35" s="456"/>
      <c r="Y35" s="456"/>
      <c r="Z35" s="456"/>
      <c r="AA35" s="456"/>
      <c r="AB35" s="456"/>
      <c r="AC35" s="456"/>
      <c r="AD35" s="456"/>
      <c r="AE35" s="456"/>
      <c r="AF35" s="456"/>
      <c r="AG35" s="456"/>
      <c r="AH35" s="456"/>
      <c r="AI35" s="456"/>
      <c r="AJ35" s="456"/>
      <c r="AK35" s="456"/>
      <c r="AL35" s="456"/>
      <c r="AM35" s="456"/>
      <c r="AN35" s="556"/>
      <c r="AO35" s="556"/>
      <c r="AP35" s="556"/>
      <c r="AQ35" s="556"/>
      <c r="AR35" s="456"/>
      <c r="AS35" s="456"/>
      <c r="AT35" s="456"/>
      <c r="AU35" s="456"/>
      <c r="AV35" s="456"/>
      <c r="AW35" s="456"/>
      <c r="AX35" s="456"/>
      <c r="AY35" s="456"/>
      <c r="AZ35" s="456"/>
      <c r="BA35" s="456"/>
    </row>
    <row r="36" spans="1:157" s="440" customFormat="1" ht="19.899999999999999" customHeight="1">
      <c r="A36" s="624">
        <f>WEEKNUM(B41)</f>
        <v>9</v>
      </c>
      <c r="B36" s="451">
        <f>B33+1</f>
        <v>46076</v>
      </c>
      <c r="C36" s="451" t="str">
        <f t="shared" ref="C36:C41" si="13">TEXT(B36,"ddd")</f>
        <v>Sen</v>
      </c>
      <c r="D36" s="452">
        <f t="shared" ref="D36:D41" si="14">SUM(E36:BA36)</f>
        <v>188374.47038709672</v>
      </c>
      <c r="E36" s="453">
        <v>812.17000000000064</v>
      </c>
      <c r="F36" s="453">
        <v>2500</v>
      </c>
      <c r="G36" s="453">
        <v>1129.7312903225857</v>
      </c>
      <c r="H36" s="453">
        <v>3282.5161290322658</v>
      </c>
      <c r="I36" s="453">
        <v>644.02064516129087</v>
      </c>
      <c r="J36" s="453">
        <v>5500</v>
      </c>
      <c r="K36" s="453">
        <v>166.97064516129021</v>
      </c>
      <c r="L36" s="453">
        <v>603.76322580644887</v>
      </c>
      <c r="M36" s="453">
        <v>673.27548387096704</v>
      </c>
      <c r="N36" s="453">
        <v>5514.1990322580623</v>
      </c>
      <c r="O36" s="453">
        <v>6000.0622580645213</v>
      </c>
      <c r="P36" s="453">
        <v>2874.3264516129029</v>
      </c>
      <c r="Q36" s="453">
        <v>15659.554548387085</v>
      </c>
      <c r="R36" s="453">
        <v>1500</v>
      </c>
      <c r="S36" s="599">
        <v>11000.057096774191</v>
      </c>
      <c r="T36" s="453">
        <v>3999.689677419351</v>
      </c>
      <c r="U36" s="453">
        <v>3500</v>
      </c>
      <c r="V36" s="453">
        <v>3500</v>
      </c>
      <c r="W36" s="453">
        <v>1500</v>
      </c>
      <c r="X36" s="453">
        <v>926.09448387096802</v>
      </c>
      <c r="Y36" s="453">
        <v>4500</v>
      </c>
      <c r="Z36" s="453">
        <v>70.054838709677327</v>
      </c>
      <c r="AA36" s="453">
        <v>89.451612903225808</v>
      </c>
      <c r="AB36" s="453">
        <v>3500</v>
      </c>
      <c r="AC36" s="453">
        <v>4000.4806451612722</v>
      </c>
      <c r="AD36" s="453">
        <v>0</v>
      </c>
      <c r="AE36" s="453">
        <v>2020.8603225806426</v>
      </c>
      <c r="AF36" s="453">
        <v>678.69999999999834</v>
      </c>
      <c r="AG36" s="453">
        <v>7121.8519354838745</v>
      </c>
      <c r="AH36" s="453">
        <v>3499.876774193548</v>
      </c>
      <c r="AI36" s="453">
        <v>1500.2745161290325</v>
      </c>
      <c r="AJ36" s="453">
        <v>2139.5303225806451</v>
      </c>
      <c r="AK36" s="453">
        <v>1260.9741935483876</v>
      </c>
      <c r="AL36" s="453">
        <v>10000.047419354845</v>
      </c>
      <c r="AM36" s="453">
        <v>1519.5448387096778</v>
      </c>
      <c r="AN36" s="572">
        <v>3999.6741935483842</v>
      </c>
      <c r="AO36" s="572">
        <v>26500</v>
      </c>
      <c r="AP36" s="572">
        <v>5000</v>
      </c>
      <c r="AQ36" s="572">
        <v>2105.6477419354865</v>
      </c>
      <c r="AR36" s="453">
        <v>726.8151612903232</v>
      </c>
      <c r="AS36" s="453">
        <v>3018.0416129032269</v>
      </c>
      <c r="AT36" s="453">
        <v>2044.9996774193546</v>
      </c>
      <c r="AU36" s="453">
        <v>369.61070967741654</v>
      </c>
      <c r="AV36" s="453">
        <v>3500</v>
      </c>
      <c r="AW36" s="453">
        <v>1121.900322580635</v>
      </c>
      <c r="AX36" s="453">
        <v>1800</v>
      </c>
      <c r="AY36" s="453">
        <v>2499.7025806451697</v>
      </c>
      <c r="AZ36" s="453">
        <v>13500</v>
      </c>
      <c r="BA36" s="453">
        <v>9000</v>
      </c>
    </row>
    <row r="37" spans="1:157" s="398" customFormat="1" ht="19.899999999999999" customHeight="1">
      <c r="A37" s="624"/>
      <c r="B37" s="451">
        <f t="shared" ref="B37:B41" si="15">B36+1</f>
        <v>46077</v>
      </c>
      <c r="C37" s="451" t="str">
        <f t="shared" si="13"/>
        <v>Sel</v>
      </c>
      <c r="D37" s="452">
        <f t="shared" si="14"/>
        <v>188374.47038709672</v>
      </c>
      <c r="E37" s="453">
        <v>812.17000000000064</v>
      </c>
      <c r="F37" s="453">
        <v>2500</v>
      </c>
      <c r="G37" s="453">
        <v>1129.7312903225857</v>
      </c>
      <c r="H37" s="453">
        <v>3282.5161290322658</v>
      </c>
      <c r="I37" s="453">
        <v>644.02064516129087</v>
      </c>
      <c r="J37" s="453">
        <v>5500</v>
      </c>
      <c r="K37" s="453">
        <v>166.97064516129021</v>
      </c>
      <c r="L37" s="453">
        <v>603.76322580644887</v>
      </c>
      <c r="M37" s="453">
        <v>673.27548387096704</v>
      </c>
      <c r="N37" s="453">
        <v>5514.1990322580623</v>
      </c>
      <c r="O37" s="453">
        <v>6000.0622580645213</v>
      </c>
      <c r="P37" s="453">
        <v>2874.3264516129029</v>
      </c>
      <c r="Q37" s="453">
        <v>15659.554548387085</v>
      </c>
      <c r="R37" s="453">
        <v>1500</v>
      </c>
      <c r="S37" s="572">
        <v>11000.057096774191</v>
      </c>
      <c r="T37" s="453">
        <v>3999.689677419351</v>
      </c>
      <c r="U37" s="453">
        <v>3500</v>
      </c>
      <c r="V37" s="453">
        <v>3500</v>
      </c>
      <c r="W37" s="453">
        <v>1500</v>
      </c>
      <c r="X37" s="453">
        <v>926.09448387096802</v>
      </c>
      <c r="Y37" s="453">
        <v>4500</v>
      </c>
      <c r="Z37" s="453">
        <v>70.054838709677327</v>
      </c>
      <c r="AA37" s="453">
        <v>89.451612903225808</v>
      </c>
      <c r="AB37" s="453">
        <v>3500</v>
      </c>
      <c r="AC37" s="453">
        <v>4000.4806451612722</v>
      </c>
      <c r="AD37" s="453">
        <v>0</v>
      </c>
      <c r="AE37" s="453">
        <v>2020.8603225806426</v>
      </c>
      <c r="AF37" s="453">
        <v>678.69999999999834</v>
      </c>
      <c r="AG37" s="453">
        <v>7121.8519354838745</v>
      </c>
      <c r="AH37" s="453">
        <v>3499.876774193548</v>
      </c>
      <c r="AI37" s="453">
        <v>1500.2745161290325</v>
      </c>
      <c r="AJ37" s="453">
        <v>2139.5303225806451</v>
      </c>
      <c r="AK37" s="453">
        <v>1260.9741935483876</v>
      </c>
      <c r="AL37" s="453">
        <v>10000.047419354845</v>
      </c>
      <c r="AM37" s="453">
        <v>1519.5448387096778</v>
      </c>
      <c r="AN37" s="572">
        <v>3999.6741935483842</v>
      </c>
      <c r="AO37" s="572">
        <v>26500</v>
      </c>
      <c r="AP37" s="572">
        <v>5000</v>
      </c>
      <c r="AQ37" s="572">
        <v>2105.6477419354865</v>
      </c>
      <c r="AR37" s="453">
        <v>726.8151612903232</v>
      </c>
      <c r="AS37" s="453">
        <v>3018.0416129032269</v>
      </c>
      <c r="AT37" s="453">
        <v>2044.9996774193546</v>
      </c>
      <c r="AU37" s="453">
        <v>369.61070967741654</v>
      </c>
      <c r="AV37" s="453">
        <v>3500</v>
      </c>
      <c r="AW37" s="453">
        <v>1121.900322580635</v>
      </c>
      <c r="AX37" s="453">
        <v>1800</v>
      </c>
      <c r="AY37" s="453">
        <v>2499.7025806451697</v>
      </c>
      <c r="AZ37" s="453">
        <v>13500</v>
      </c>
      <c r="BA37" s="453">
        <v>9000</v>
      </c>
    </row>
    <row r="38" spans="1:157" s="398" customFormat="1" ht="19.899999999999999" customHeight="1">
      <c r="A38" s="624"/>
      <c r="B38" s="451">
        <f t="shared" si="15"/>
        <v>46078</v>
      </c>
      <c r="C38" s="451" t="str">
        <f t="shared" si="13"/>
        <v>Rab</v>
      </c>
      <c r="D38" s="452">
        <f t="shared" si="14"/>
        <v>188374.47038709672</v>
      </c>
      <c r="E38" s="453">
        <v>812.17000000000064</v>
      </c>
      <c r="F38" s="453">
        <v>2500</v>
      </c>
      <c r="G38" s="453">
        <v>1129.7312903225857</v>
      </c>
      <c r="H38" s="453">
        <v>3282.5161290322658</v>
      </c>
      <c r="I38" s="453">
        <v>644.02064516129087</v>
      </c>
      <c r="J38" s="453">
        <v>5500</v>
      </c>
      <c r="K38" s="453">
        <v>166.97064516129021</v>
      </c>
      <c r="L38" s="453">
        <v>603.76322580644887</v>
      </c>
      <c r="M38" s="453">
        <v>673.27548387096704</v>
      </c>
      <c r="N38" s="453">
        <v>5514.1990322580623</v>
      </c>
      <c r="O38" s="453">
        <v>6000.0622580645213</v>
      </c>
      <c r="P38" s="453">
        <v>2874.3264516129029</v>
      </c>
      <c r="Q38" s="453">
        <v>15659.554548387085</v>
      </c>
      <c r="R38" s="453">
        <v>1500</v>
      </c>
      <c r="S38" s="572">
        <v>11000.057096774191</v>
      </c>
      <c r="T38" s="453">
        <v>3999.689677419351</v>
      </c>
      <c r="U38" s="453">
        <v>3500</v>
      </c>
      <c r="V38" s="453">
        <v>3500</v>
      </c>
      <c r="W38" s="453">
        <v>1500</v>
      </c>
      <c r="X38" s="453">
        <v>926.09448387096802</v>
      </c>
      <c r="Y38" s="453">
        <v>4500</v>
      </c>
      <c r="Z38" s="453">
        <v>70.054838709677327</v>
      </c>
      <c r="AA38" s="453">
        <v>89.451612903225808</v>
      </c>
      <c r="AB38" s="453">
        <v>3500</v>
      </c>
      <c r="AC38" s="453">
        <v>4000.4806451612722</v>
      </c>
      <c r="AD38" s="453">
        <v>0</v>
      </c>
      <c r="AE38" s="453">
        <v>2020.8603225806426</v>
      </c>
      <c r="AF38" s="453">
        <v>678.69999999999834</v>
      </c>
      <c r="AG38" s="453">
        <v>7121.8519354838745</v>
      </c>
      <c r="AH38" s="453">
        <v>3499.876774193548</v>
      </c>
      <c r="AI38" s="453">
        <v>1500.2745161290325</v>
      </c>
      <c r="AJ38" s="453">
        <v>2139.5303225806451</v>
      </c>
      <c r="AK38" s="453">
        <v>1260.9741935483876</v>
      </c>
      <c r="AL38" s="453">
        <v>10000.047419354845</v>
      </c>
      <c r="AM38" s="453">
        <v>1519.5448387096778</v>
      </c>
      <c r="AN38" s="572">
        <v>3999.6741935483842</v>
      </c>
      <c r="AO38" s="572">
        <v>26500</v>
      </c>
      <c r="AP38" s="572">
        <v>5000</v>
      </c>
      <c r="AQ38" s="572">
        <v>2105.6477419354865</v>
      </c>
      <c r="AR38" s="453">
        <v>726.8151612903232</v>
      </c>
      <c r="AS38" s="453">
        <v>3018.0416129032269</v>
      </c>
      <c r="AT38" s="453">
        <v>2044.9996774193546</v>
      </c>
      <c r="AU38" s="453">
        <v>369.61070967741654</v>
      </c>
      <c r="AV38" s="453">
        <v>3500</v>
      </c>
      <c r="AW38" s="453">
        <v>1121.900322580635</v>
      </c>
      <c r="AX38" s="453">
        <v>1800</v>
      </c>
      <c r="AY38" s="453">
        <v>2499.7025806451697</v>
      </c>
      <c r="AZ38" s="453">
        <v>13500</v>
      </c>
      <c r="BA38" s="453">
        <v>9000</v>
      </c>
    </row>
    <row r="39" spans="1:157" s="439" customFormat="1" ht="19.899999999999999" customHeight="1">
      <c r="A39" s="624"/>
      <c r="B39" s="451">
        <f t="shared" si="15"/>
        <v>46079</v>
      </c>
      <c r="C39" s="451" t="str">
        <f t="shared" si="13"/>
        <v>Kam</v>
      </c>
      <c r="D39" s="452">
        <f t="shared" si="14"/>
        <v>188374.47038709672</v>
      </c>
      <c r="E39" s="453">
        <v>812.17000000000064</v>
      </c>
      <c r="F39" s="453">
        <v>2500</v>
      </c>
      <c r="G39" s="453">
        <v>1129.7312903225857</v>
      </c>
      <c r="H39" s="453">
        <v>3282.5161290322658</v>
      </c>
      <c r="I39" s="453">
        <v>644.02064516129087</v>
      </c>
      <c r="J39" s="453">
        <v>5500</v>
      </c>
      <c r="K39" s="453">
        <v>166.97064516129021</v>
      </c>
      <c r="L39" s="453">
        <v>603.76322580644887</v>
      </c>
      <c r="M39" s="453">
        <v>673.27548387096704</v>
      </c>
      <c r="N39" s="453">
        <v>5514.1990322580623</v>
      </c>
      <c r="O39" s="453">
        <v>6000.0622580645213</v>
      </c>
      <c r="P39" s="453">
        <v>2874.3264516129029</v>
      </c>
      <c r="Q39" s="453">
        <v>15659.554548387085</v>
      </c>
      <c r="R39" s="453">
        <v>1500</v>
      </c>
      <c r="S39" s="599">
        <v>11000.057096774191</v>
      </c>
      <c r="T39" s="453">
        <v>3999.689677419351</v>
      </c>
      <c r="U39" s="453">
        <v>3500</v>
      </c>
      <c r="V39" s="453">
        <v>3500</v>
      </c>
      <c r="W39" s="453">
        <v>1500</v>
      </c>
      <c r="X39" s="453">
        <v>926.09448387096802</v>
      </c>
      <c r="Y39" s="453">
        <v>4500</v>
      </c>
      <c r="Z39" s="453">
        <v>70.054838709677327</v>
      </c>
      <c r="AA39" s="453">
        <v>89.451612903225808</v>
      </c>
      <c r="AB39" s="453">
        <v>3500</v>
      </c>
      <c r="AC39" s="453">
        <v>4000.4806451612722</v>
      </c>
      <c r="AD39" s="453">
        <v>0</v>
      </c>
      <c r="AE39" s="453">
        <v>2020.8603225806426</v>
      </c>
      <c r="AF39" s="453">
        <v>678.69999999999834</v>
      </c>
      <c r="AG39" s="453">
        <v>7121.8519354838745</v>
      </c>
      <c r="AH39" s="453">
        <v>3499.876774193548</v>
      </c>
      <c r="AI39" s="453">
        <v>1500.2745161290325</v>
      </c>
      <c r="AJ39" s="453">
        <v>2139.5303225806451</v>
      </c>
      <c r="AK39" s="453">
        <v>1260.9741935483876</v>
      </c>
      <c r="AL39" s="453">
        <v>10000.047419354845</v>
      </c>
      <c r="AM39" s="453">
        <v>1519.5448387096778</v>
      </c>
      <c r="AN39" s="572">
        <v>3999.6741935483842</v>
      </c>
      <c r="AO39" s="572">
        <v>26500</v>
      </c>
      <c r="AP39" s="572">
        <v>5000</v>
      </c>
      <c r="AQ39" s="572">
        <v>2105.6477419354865</v>
      </c>
      <c r="AR39" s="453">
        <v>726.8151612903232</v>
      </c>
      <c r="AS39" s="453">
        <v>3018.0416129032269</v>
      </c>
      <c r="AT39" s="453">
        <v>2044.9996774193546</v>
      </c>
      <c r="AU39" s="453">
        <v>369.61070967741654</v>
      </c>
      <c r="AV39" s="453">
        <v>3500</v>
      </c>
      <c r="AW39" s="453">
        <v>1121.900322580635</v>
      </c>
      <c r="AX39" s="453">
        <v>1800</v>
      </c>
      <c r="AY39" s="453">
        <v>2499.7025806451697</v>
      </c>
      <c r="AZ39" s="453">
        <v>13500</v>
      </c>
      <c r="BA39" s="453">
        <v>9000</v>
      </c>
    </row>
    <row r="40" spans="1:157" s="439" customFormat="1" ht="19.899999999999999" customHeight="1">
      <c r="A40" s="624"/>
      <c r="B40" s="451">
        <f t="shared" si="15"/>
        <v>46080</v>
      </c>
      <c r="C40" s="451" t="str">
        <f t="shared" si="13"/>
        <v>Jum</v>
      </c>
      <c r="D40" s="452">
        <f t="shared" si="14"/>
        <v>188374.47038709672</v>
      </c>
      <c r="E40" s="453">
        <v>812.17000000000064</v>
      </c>
      <c r="F40" s="453">
        <v>2500</v>
      </c>
      <c r="G40" s="453">
        <v>1129.7312903225857</v>
      </c>
      <c r="H40" s="453">
        <v>3282.5161290322658</v>
      </c>
      <c r="I40" s="453">
        <v>644.02064516129087</v>
      </c>
      <c r="J40" s="453">
        <v>5500</v>
      </c>
      <c r="K40" s="453">
        <v>166.97064516129021</v>
      </c>
      <c r="L40" s="453">
        <v>603.76322580644887</v>
      </c>
      <c r="M40" s="453">
        <v>673.27548387096704</v>
      </c>
      <c r="N40" s="453">
        <v>5514.1990322580623</v>
      </c>
      <c r="O40" s="453">
        <v>6000.0622580645213</v>
      </c>
      <c r="P40" s="453">
        <v>2874.3264516129029</v>
      </c>
      <c r="Q40" s="453">
        <v>15659.554548387085</v>
      </c>
      <c r="R40" s="453">
        <v>1500</v>
      </c>
      <c r="S40" s="599">
        <v>11000.057096774191</v>
      </c>
      <c r="T40" s="453">
        <v>3999.689677419351</v>
      </c>
      <c r="U40" s="453">
        <v>3500</v>
      </c>
      <c r="V40" s="453">
        <v>3500</v>
      </c>
      <c r="W40" s="453">
        <v>1500</v>
      </c>
      <c r="X40" s="453">
        <v>926.09448387096802</v>
      </c>
      <c r="Y40" s="453">
        <v>4500</v>
      </c>
      <c r="Z40" s="453">
        <v>70.054838709677327</v>
      </c>
      <c r="AA40" s="453">
        <v>89.451612903225808</v>
      </c>
      <c r="AB40" s="453">
        <v>3500</v>
      </c>
      <c r="AC40" s="453">
        <v>4000.4806451612722</v>
      </c>
      <c r="AD40" s="453">
        <v>0</v>
      </c>
      <c r="AE40" s="453">
        <v>2020.8603225806426</v>
      </c>
      <c r="AF40" s="453">
        <v>678.69999999999834</v>
      </c>
      <c r="AG40" s="453">
        <v>7121.8519354838745</v>
      </c>
      <c r="AH40" s="453">
        <v>3499.876774193548</v>
      </c>
      <c r="AI40" s="453">
        <v>1500.2745161290325</v>
      </c>
      <c r="AJ40" s="453">
        <v>2139.5303225806451</v>
      </c>
      <c r="AK40" s="453">
        <v>1260.9741935483876</v>
      </c>
      <c r="AL40" s="453">
        <v>10000.047419354845</v>
      </c>
      <c r="AM40" s="453">
        <v>1519.5448387096778</v>
      </c>
      <c r="AN40" s="572">
        <v>3999.6741935483842</v>
      </c>
      <c r="AO40" s="572">
        <v>26500</v>
      </c>
      <c r="AP40" s="572">
        <v>5000</v>
      </c>
      <c r="AQ40" s="572">
        <v>2105.6477419354865</v>
      </c>
      <c r="AR40" s="453">
        <v>726.8151612903232</v>
      </c>
      <c r="AS40" s="453">
        <v>3018.0416129032269</v>
      </c>
      <c r="AT40" s="453">
        <v>2044.9996774193546</v>
      </c>
      <c r="AU40" s="453">
        <v>369.61070967741654</v>
      </c>
      <c r="AV40" s="453">
        <v>3500</v>
      </c>
      <c r="AW40" s="453">
        <v>1121.900322580635</v>
      </c>
      <c r="AX40" s="453">
        <v>1800</v>
      </c>
      <c r="AY40" s="453">
        <v>2499.7025806451697</v>
      </c>
      <c r="AZ40" s="453">
        <v>13500</v>
      </c>
      <c r="BA40" s="453">
        <v>9000</v>
      </c>
    </row>
    <row r="41" spans="1:157" s="439" customFormat="1" ht="19.899999999999999" customHeight="1">
      <c r="A41" s="624"/>
      <c r="B41" s="454">
        <f t="shared" si="15"/>
        <v>46081</v>
      </c>
      <c r="C41" s="454" t="str">
        <f t="shared" si="13"/>
        <v>Sab</v>
      </c>
      <c r="D41" s="455">
        <f t="shared" si="14"/>
        <v>176974.59361290318</v>
      </c>
      <c r="E41" s="456">
        <v>812.17000000000064</v>
      </c>
      <c r="F41" s="456">
        <v>2000</v>
      </c>
      <c r="G41" s="456">
        <v>729.73129032258566</v>
      </c>
      <c r="H41" s="456">
        <v>2282.5161290322658</v>
      </c>
      <c r="I41" s="456">
        <v>644.02064516129087</v>
      </c>
      <c r="J41" s="456">
        <v>5500</v>
      </c>
      <c r="K41" s="456">
        <v>166.97064516129021</v>
      </c>
      <c r="L41" s="456">
        <v>603.76322580644887</v>
      </c>
      <c r="M41" s="456">
        <v>673.27548387096704</v>
      </c>
      <c r="N41" s="456">
        <v>4514.1990322580623</v>
      </c>
      <c r="O41" s="456">
        <v>6000.0622580645213</v>
      </c>
      <c r="P41" s="456">
        <v>2874.3264516129029</v>
      </c>
      <c r="Q41" s="456">
        <v>15659.554548387085</v>
      </c>
      <c r="R41" s="456">
        <v>1500</v>
      </c>
      <c r="S41" s="600">
        <v>9000.0570967741915</v>
      </c>
      <c r="T41" s="456">
        <v>3999.689677419351</v>
      </c>
      <c r="U41" s="456">
        <v>3500</v>
      </c>
      <c r="V41" s="456">
        <v>3500</v>
      </c>
      <c r="W41" s="456">
        <v>1500</v>
      </c>
      <c r="X41" s="456">
        <v>926.09448387096802</v>
      </c>
      <c r="Y41" s="456">
        <v>4500</v>
      </c>
      <c r="Z41" s="456">
        <v>70.054838709677327</v>
      </c>
      <c r="AA41" s="456">
        <v>89.451612903225808</v>
      </c>
      <c r="AB41" s="456">
        <v>3500</v>
      </c>
      <c r="AC41" s="456">
        <v>4000.4806451612722</v>
      </c>
      <c r="AD41" s="456">
        <v>0</v>
      </c>
      <c r="AE41" s="456">
        <v>2020.8603225806426</v>
      </c>
      <c r="AF41" s="456">
        <v>678.69999999999834</v>
      </c>
      <c r="AG41" s="456">
        <v>4121.8519354838745</v>
      </c>
      <c r="AH41" s="456">
        <v>0</v>
      </c>
      <c r="AI41" s="456">
        <v>1500.2745161290325</v>
      </c>
      <c r="AJ41" s="456">
        <v>2139.5303225806451</v>
      </c>
      <c r="AK41" s="456">
        <v>1260.9741935483876</v>
      </c>
      <c r="AL41" s="456">
        <v>10000.047419354845</v>
      </c>
      <c r="AM41" s="456">
        <v>1519.5448387096778</v>
      </c>
      <c r="AN41" s="573">
        <v>3999.6741935483842</v>
      </c>
      <c r="AO41" s="573">
        <v>26500</v>
      </c>
      <c r="AP41" s="573">
        <v>5000</v>
      </c>
      <c r="AQ41" s="573">
        <v>2105.6477419354865</v>
      </c>
      <c r="AR41" s="456">
        <v>726.8151612903232</v>
      </c>
      <c r="AS41" s="456">
        <v>3018.0416129032269</v>
      </c>
      <c r="AT41" s="456">
        <v>2044.9996774193546</v>
      </c>
      <c r="AU41" s="456">
        <v>369.61070967741654</v>
      </c>
      <c r="AV41" s="456">
        <v>3500</v>
      </c>
      <c r="AW41" s="456">
        <v>1121.900322580635</v>
      </c>
      <c r="AX41" s="456">
        <v>1800</v>
      </c>
      <c r="AY41" s="456">
        <v>2499.7025806451697</v>
      </c>
      <c r="AZ41" s="456">
        <v>13500</v>
      </c>
      <c r="BA41" s="456">
        <v>9000</v>
      </c>
    </row>
    <row r="42" spans="1:157" s="439" customFormat="1" ht="19.899999999999999" customHeight="1">
      <c r="A42" s="624"/>
      <c r="B42" s="457" t="s">
        <v>18</v>
      </c>
      <c r="C42" s="457"/>
      <c r="D42" s="548">
        <f>SUM(D36:D41)</f>
        <v>1118846.9455483868</v>
      </c>
      <c r="E42" s="458">
        <f t="shared" ref="E42:BA42" si="16">SUM(E36:E41)</f>
        <v>4873.0200000000041</v>
      </c>
      <c r="F42" s="458">
        <f t="shared" si="16"/>
        <v>14500</v>
      </c>
      <c r="G42" s="458">
        <f t="shared" si="16"/>
        <v>6378.387741935514</v>
      </c>
      <c r="H42" s="458">
        <f t="shared" si="16"/>
        <v>18695.096774193593</v>
      </c>
      <c r="I42" s="458">
        <f t="shared" si="16"/>
        <v>3864.123870967745</v>
      </c>
      <c r="J42" s="458">
        <f t="shared" si="16"/>
        <v>33000</v>
      </c>
      <c r="K42" s="458">
        <f t="shared" si="16"/>
        <v>1001.8238709677413</v>
      </c>
      <c r="L42" s="458">
        <f t="shared" si="16"/>
        <v>3622.5793548386928</v>
      </c>
      <c r="M42" s="458">
        <f t="shared" si="16"/>
        <v>4039.6529032258022</v>
      </c>
      <c r="N42" s="458">
        <f t="shared" si="16"/>
        <v>32085.19419354837</v>
      </c>
      <c r="O42" s="458">
        <f t="shared" si="16"/>
        <v>36000.373548387128</v>
      </c>
      <c r="P42" s="458">
        <f t="shared" si="16"/>
        <v>17245.958709677416</v>
      </c>
      <c r="Q42" s="458">
        <f t="shared" si="16"/>
        <v>93957.327290322501</v>
      </c>
      <c r="R42" s="458">
        <f t="shared" si="16"/>
        <v>9000</v>
      </c>
      <c r="S42" s="570">
        <f t="shared" si="16"/>
        <v>64000.342580645156</v>
      </c>
      <c r="T42" s="458">
        <f t="shared" si="16"/>
        <v>23998.138064516108</v>
      </c>
      <c r="U42" s="458">
        <f t="shared" si="16"/>
        <v>21000</v>
      </c>
      <c r="V42" s="458">
        <f t="shared" si="16"/>
        <v>21000</v>
      </c>
      <c r="W42" s="458">
        <f t="shared" si="16"/>
        <v>9000</v>
      </c>
      <c r="X42" s="458">
        <f t="shared" si="16"/>
        <v>5556.5669032258083</v>
      </c>
      <c r="Y42" s="458">
        <f t="shared" si="16"/>
        <v>27000</v>
      </c>
      <c r="Z42" s="458">
        <f t="shared" si="16"/>
        <v>420.32903225806393</v>
      </c>
      <c r="AA42" s="458">
        <f t="shared" si="16"/>
        <v>536.70967741935488</v>
      </c>
      <c r="AB42" s="458">
        <f t="shared" si="16"/>
        <v>21000</v>
      </c>
      <c r="AC42" s="458">
        <f t="shared" si="16"/>
        <v>24002.883870967631</v>
      </c>
      <c r="AD42" s="458">
        <f t="shared" si="16"/>
        <v>0</v>
      </c>
      <c r="AE42" s="458">
        <f t="shared" si="16"/>
        <v>12125.161935483855</v>
      </c>
      <c r="AF42" s="458">
        <f t="shared" si="16"/>
        <v>4072.1999999999903</v>
      </c>
      <c r="AG42" s="458">
        <f t="shared" si="16"/>
        <v>39731.111612903245</v>
      </c>
      <c r="AH42" s="458">
        <f t="shared" si="16"/>
        <v>17499.38387096774</v>
      </c>
      <c r="AI42" s="458">
        <f t="shared" si="16"/>
        <v>9001.6470967741952</v>
      </c>
      <c r="AJ42" s="458">
        <f t="shared" si="16"/>
        <v>12837.181935483872</v>
      </c>
      <c r="AK42" s="458">
        <f t="shared" si="16"/>
        <v>7565.8451612903245</v>
      </c>
      <c r="AL42" s="458">
        <f t="shared" si="16"/>
        <v>60000.284516129068</v>
      </c>
      <c r="AM42" s="458">
        <f t="shared" si="16"/>
        <v>9117.2690322580675</v>
      </c>
      <c r="AN42" s="571">
        <f t="shared" si="16"/>
        <v>23998.045161290305</v>
      </c>
      <c r="AO42" s="571">
        <f t="shared" si="16"/>
        <v>159000</v>
      </c>
      <c r="AP42" s="571">
        <f t="shared" si="16"/>
        <v>30000</v>
      </c>
      <c r="AQ42" s="571">
        <f t="shared" si="16"/>
        <v>12633.88645161292</v>
      </c>
      <c r="AR42" s="458">
        <f t="shared" si="16"/>
        <v>4360.8909677419388</v>
      </c>
      <c r="AS42" s="458">
        <f t="shared" si="16"/>
        <v>18108.249677419361</v>
      </c>
      <c r="AT42" s="458">
        <f t="shared" si="16"/>
        <v>12269.998064516129</v>
      </c>
      <c r="AU42" s="458">
        <f t="shared" si="16"/>
        <v>2217.6642580644993</v>
      </c>
      <c r="AV42" s="458">
        <f t="shared" si="16"/>
        <v>21000</v>
      </c>
      <c r="AW42" s="458">
        <f t="shared" si="16"/>
        <v>6731.401935483811</v>
      </c>
      <c r="AX42" s="458">
        <f t="shared" si="16"/>
        <v>10800</v>
      </c>
      <c r="AY42" s="458">
        <f t="shared" si="16"/>
        <v>14998.215483871018</v>
      </c>
      <c r="AZ42" s="458">
        <f t="shared" si="16"/>
        <v>81000</v>
      </c>
      <c r="BA42" s="458">
        <f t="shared" si="16"/>
        <v>54000</v>
      </c>
    </row>
    <row r="43" spans="1:157" s="439" customFormat="1" ht="19.899999999999999" customHeight="1">
      <c r="A43" s="549"/>
      <c r="B43" s="451"/>
      <c r="C43" s="451"/>
      <c r="D43" s="548"/>
      <c r="E43" s="453"/>
      <c r="F43" s="453"/>
      <c r="G43" s="453"/>
      <c r="H43" s="453"/>
      <c r="I43" s="453"/>
      <c r="J43" s="453"/>
      <c r="K43" s="453"/>
      <c r="L43" s="453"/>
      <c r="M43" s="453"/>
      <c r="N43" s="453"/>
      <c r="O43" s="453"/>
      <c r="P43" s="453"/>
      <c r="Q43" s="453"/>
      <c r="R43" s="453"/>
      <c r="S43" s="553"/>
      <c r="T43" s="453"/>
      <c r="U43" s="453"/>
      <c r="V43" s="453"/>
      <c r="W43" s="453"/>
      <c r="X43" s="453"/>
      <c r="Y43" s="453"/>
      <c r="Z43" s="453"/>
      <c r="AA43" s="453"/>
      <c r="AB43" s="453"/>
      <c r="AC43" s="453"/>
      <c r="AD43" s="453"/>
      <c r="AE43" s="453"/>
      <c r="AF43" s="453"/>
      <c r="AG43" s="453"/>
      <c r="AH43" s="453"/>
      <c r="AI43" s="453"/>
      <c r="AJ43" s="453"/>
      <c r="AK43" s="453"/>
      <c r="AL43" s="453"/>
      <c r="AM43" s="453"/>
      <c r="AN43" s="453"/>
      <c r="AO43" s="453"/>
      <c r="AP43" s="453"/>
      <c r="AQ43" s="453"/>
      <c r="AR43" s="453"/>
      <c r="AS43" s="453"/>
      <c r="AT43" s="453"/>
      <c r="AU43" s="453"/>
      <c r="AV43" s="453"/>
      <c r="AW43" s="453"/>
      <c r="AX43" s="453"/>
      <c r="AY43" s="453"/>
      <c r="AZ43" s="453"/>
      <c r="BA43" s="453"/>
    </row>
    <row r="44" spans="1:157" s="440" customFormat="1" ht="19.899999999999999" customHeight="1">
      <c r="A44" s="550"/>
      <c r="B44" s="454"/>
      <c r="C44" s="454"/>
      <c r="D44" s="455"/>
      <c r="E44" s="456"/>
      <c r="F44" s="456"/>
      <c r="G44" s="456"/>
      <c r="H44" s="456"/>
      <c r="I44" s="456"/>
      <c r="J44" s="456"/>
      <c r="K44" s="456"/>
      <c r="L44" s="456"/>
      <c r="M44" s="456"/>
      <c r="N44" s="456"/>
      <c r="O44" s="456"/>
      <c r="P44" s="456"/>
      <c r="Q44" s="456"/>
      <c r="R44" s="456"/>
      <c r="S44" s="455"/>
      <c r="T44" s="456"/>
      <c r="U44" s="456"/>
      <c r="V44" s="456"/>
      <c r="W44" s="456"/>
      <c r="X44" s="456"/>
      <c r="Y44" s="456"/>
      <c r="Z44" s="456"/>
      <c r="AA44" s="456"/>
      <c r="AB44" s="456"/>
      <c r="AC44" s="456"/>
      <c r="AD44" s="456"/>
      <c r="AE44" s="456"/>
      <c r="AF44" s="456"/>
      <c r="AG44" s="456"/>
      <c r="AH44" s="456"/>
      <c r="AI44" s="456"/>
      <c r="AJ44" s="456"/>
      <c r="AK44" s="456"/>
      <c r="AL44" s="456"/>
      <c r="AM44" s="456"/>
      <c r="AN44" s="456"/>
      <c r="AO44" s="456"/>
      <c r="AP44" s="456"/>
      <c r="AQ44" s="456"/>
      <c r="AR44" s="456"/>
      <c r="AS44" s="456"/>
      <c r="AT44" s="456"/>
      <c r="AU44" s="456"/>
      <c r="AV44" s="456"/>
      <c r="AW44" s="456"/>
      <c r="AX44" s="456"/>
      <c r="AY44" s="456"/>
      <c r="AZ44" s="456"/>
      <c r="BA44" s="456"/>
    </row>
    <row r="45" spans="1:157" s="398" customFormat="1" ht="19.899999999999999" customHeight="1" thickBot="1">
      <c r="A45" s="459"/>
      <c r="B45" s="460"/>
      <c r="C45" s="460"/>
      <c r="D45" s="460"/>
      <c r="E45" s="460"/>
      <c r="F45" s="460"/>
      <c r="G45" s="460"/>
      <c r="H45" s="460"/>
      <c r="I45" s="460"/>
      <c r="J45" s="460"/>
      <c r="K45" s="460"/>
      <c r="L45" s="460"/>
      <c r="M45" s="460"/>
      <c r="N45" s="460"/>
      <c r="O45" s="460"/>
      <c r="P45" s="460"/>
      <c r="Q45" s="460"/>
      <c r="R45" s="460"/>
      <c r="S45" s="460"/>
      <c r="T45" s="460"/>
      <c r="U45" s="460"/>
      <c r="V45" s="474"/>
      <c r="W45" s="460"/>
      <c r="X45" s="460"/>
      <c r="Y45" s="460"/>
      <c r="Z45" s="460"/>
      <c r="AA45" s="460"/>
      <c r="AB45" s="460"/>
      <c r="AC45" s="460"/>
      <c r="AD45" s="460"/>
      <c r="AE45" s="474"/>
      <c r="AF45" s="474"/>
      <c r="AG45" s="474"/>
      <c r="AH45" s="474"/>
      <c r="AI45" s="474"/>
      <c r="AJ45" s="474"/>
      <c r="AK45" s="474"/>
      <c r="AL45" s="474"/>
      <c r="AM45" s="474"/>
      <c r="AN45" s="474"/>
      <c r="AO45" s="474"/>
      <c r="AP45" s="474"/>
      <c r="AQ45" s="474"/>
      <c r="AR45" s="460"/>
      <c r="AS45" s="460"/>
      <c r="AT45" s="460"/>
      <c r="AU45" s="460"/>
      <c r="AV45" s="460"/>
      <c r="AW45" s="460"/>
      <c r="AX45" s="460"/>
      <c r="AY45" s="460"/>
      <c r="AZ45" s="460"/>
      <c r="BA45" s="460"/>
    </row>
    <row r="46" spans="1:157" s="398" customFormat="1" ht="19.899999999999999" customHeight="1" thickTop="1">
      <c r="A46" s="461"/>
      <c r="B46" s="462" t="s">
        <v>18</v>
      </c>
      <c r="C46" s="463"/>
      <c r="D46" s="464">
        <f>SUM(D42,D34,D25,D16,D7)</f>
        <v>4950101.9892258057</v>
      </c>
      <c r="E46" s="464">
        <f t="shared" ref="E46:BA46" si="17">SUM(E42,E34,E25,E16,E7)</f>
        <v>22740.760000000024</v>
      </c>
      <c r="F46" s="464">
        <f t="shared" si="17"/>
        <v>64500</v>
      </c>
      <c r="G46" s="464">
        <f t="shared" si="17"/>
        <v>28632.476129032399</v>
      </c>
      <c r="H46" s="464">
        <f t="shared" si="17"/>
        <v>81062.419354838916</v>
      </c>
      <c r="I46" s="464">
        <f t="shared" si="17"/>
        <v>18032.578064516143</v>
      </c>
      <c r="J46" s="464">
        <f t="shared" si="17"/>
        <v>101000</v>
      </c>
      <c r="K46" s="464">
        <f t="shared" si="17"/>
        <v>4007.2954838709647</v>
      </c>
      <c r="L46" s="464">
        <f t="shared" si="17"/>
        <v>16905.370322580566</v>
      </c>
      <c r="M46" s="464">
        <f t="shared" si="17"/>
        <v>18851.713548387077</v>
      </c>
      <c r="N46" s="464">
        <f t="shared" si="17"/>
        <v>121340.77677419349</v>
      </c>
      <c r="O46" s="464">
        <f t="shared" si="17"/>
        <v>184001.7432258066</v>
      </c>
      <c r="P46" s="464">
        <f t="shared" si="17"/>
        <v>71733.140645161271</v>
      </c>
      <c r="Q46" s="464">
        <f t="shared" si="17"/>
        <v>380467.52735483833</v>
      </c>
      <c r="R46" s="464">
        <f t="shared" si="17"/>
        <v>58800</v>
      </c>
      <c r="S46" s="464">
        <f t="shared" si="17"/>
        <v>266001.59870967735</v>
      </c>
      <c r="T46" s="464">
        <f t="shared" si="17"/>
        <v>115855.31096774183</v>
      </c>
      <c r="U46" s="464">
        <f t="shared" si="17"/>
        <v>110500</v>
      </c>
      <c r="V46" s="464">
        <f t="shared" ref="V46" si="18">SUM(V42,V34,V25,V16,V7)</f>
        <v>98000</v>
      </c>
      <c r="W46" s="464">
        <f t="shared" si="17"/>
        <v>32500</v>
      </c>
      <c r="X46" s="464">
        <f t="shared" si="17"/>
        <v>25930.64554838711</v>
      </c>
      <c r="Y46" s="464">
        <f t="shared" si="17"/>
        <v>130000</v>
      </c>
      <c r="Z46" s="464">
        <f t="shared" si="17"/>
        <v>1961.535483870965</v>
      </c>
      <c r="AA46" s="464">
        <f t="shared" si="17"/>
        <v>2504.6451612903229</v>
      </c>
      <c r="AB46" s="464">
        <f t="shared" si="17"/>
        <v>91000</v>
      </c>
      <c r="AC46" s="464">
        <f t="shared" si="17"/>
        <v>98012.49677419306</v>
      </c>
      <c r="AD46" s="464">
        <f t="shared" si="17"/>
        <v>0</v>
      </c>
      <c r="AE46" s="464">
        <f t="shared" si="17"/>
        <v>54563.228709677351</v>
      </c>
      <c r="AF46" s="464">
        <f t="shared" si="17"/>
        <v>18324.899999999958</v>
      </c>
      <c r="AG46" s="464">
        <f t="shared" si="17"/>
        <v>166168.15032258071</v>
      </c>
      <c r="AH46" s="464">
        <f t="shared" si="17"/>
        <v>69937.165806451609</v>
      </c>
      <c r="AI46" s="464">
        <f t="shared" si="17"/>
        <v>46351.686451612906</v>
      </c>
      <c r="AJ46" s="464">
        <f t="shared" si="17"/>
        <v>50027.788387096771</v>
      </c>
      <c r="AK46" s="464">
        <f t="shared" si="17"/>
        <v>25307.27741935485</v>
      </c>
      <c r="AL46" s="464">
        <f t="shared" si="17"/>
        <v>288057.32774193567</v>
      </c>
      <c r="AM46" s="464">
        <f t="shared" si="17"/>
        <v>42547.255483870977</v>
      </c>
      <c r="AN46" s="464">
        <f t="shared" si="17"/>
        <v>111990.87741935476</v>
      </c>
      <c r="AO46" s="464">
        <f t="shared" si="17"/>
        <v>799000</v>
      </c>
      <c r="AP46" s="464">
        <f t="shared" si="17"/>
        <v>164000</v>
      </c>
      <c r="AQ46" s="464">
        <f t="shared" si="17"/>
        <v>58958.136774193619</v>
      </c>
      <c r="AR46" s="464">
        <f t="shared" si="17"/>
        <v>20350.824516129047</v>
      </c>
      <c r="AS46" s="464">
        <f t="shared" si="17"/>
        <v>84505.165161290352</v>
      </c>
      <c r="AT46" s="464">
        <f t="shared" si="17"/>
        <v>57259.990967741935</v>
      </c>
      <c r="AU46" s="464">
        <f t="shared" si="17"/>
        <v>10349.099870967662</v>
      </c>
      <c r="AV46" s="464">
        <f t="shared" si="17"/>
        <v>98000</v>
      </c>
      <c r="AW46" s="464">
        <f t="shared" si="17"/>
        <v>29169.408387096515</v>
      </c>
      <c r="AX46" s="464">
        <f t="shared" si="17"/>
        <v>45900</v>
      </c>
      <c r="AY46" s="464">
        <f>SUM(AY42,AY34,AY25,AY16,AY7)</f>
        <v>69991.672258064747</v>
      </c>
      <c r="AZ46" s="464">
        <f t="shared" si="17"/>
        <v>310500</v>
      </c>
      <c r="BA46" s="464">
        <f t="shared" si="17"/>
        <v>184500</v>
      </c>
    </row>
    <row r="47" spans="1:157" s="398" customFormat="1" ht="19.899999999999999" customHeight="1" thickBot="1">
      <c r="A47" s="465"/>
      <c r="B47" s="466" t="s">
        <v>19</v>
      </c>
      <c r="C47" s="467"/>
      <c r="D47" s="468">
        <f>SUM(D27:D33,D18:D24,D9:D15,D6,D36:D41)</f>
        <v>4950101.989225802</v>
      </c>
      <c r="E47" s="468">
        <f t="shared" ref="E47:BA47" si="19">SUM(E27:E33,E18:E24,E9:E15,E6,E36:E41)</f>
        <v>22740.760000000024</v>
      </c>
      <c r="F47" s="468">
        <f t="shared" si="19"/>
        <v>64500</v>
      </c>
      <c r="G47" s="468">
        <f t="shared" si="19"/>
        <v>28632.476129032417</v>
      </c>
      <c r="H47" s="468">
        <f t="shared" si="19"/>
        <v>81062.41935483893</v>
      </c>
      <c r="I47" s="468">
        <f t="shared" si="19"/>
        <v>18032.578064516139</v>
      </c>
      <c r="J47" s="468">
        <f t="shared" si="19"/>
        <v>101000</v>
      </c>
      <c r="K47" s="468">
        <f t="shared" si="19"/>
        <v>4007.2954838709638</v>
      </c>
      <c r="L47" s="468">
        <f t="shared" si="19"/>
        <v>16905.370322580577</v>
      </c>
      <c r="M47" s="468">
        <f t="shared" si="19"/>
        <v>18851.713548387062</v>
      </c>
      <c r="N47" s="468">
        <f t="shared" si="19"/>
        <v>121340.77677419354</v>
      </c>
      <c r="O47" s="468">
        <f t="shared" si="19"/>
        <v>184001.74322580648</v>
      </c>
      <c r="P47" s="468">
        <f t="shared" si="19"/>
        <v>71733.140645161286</v>
      </c>
      <c r="Q47" s="468">
        <f t="shared" si="19"/>
        <v>380467.52735483833</v>
      </c>
      <c r="R47" s="468">
        <f t="shared" si="19"/>
        <v>58800</v>
      </c>
      <c r="S47" s="468">
        <f t="shared" si="19"/>
        <v>266001.5987096774</v>
      </c>
      <c r="T47" s="468">
        <f t="shared" si="19"/>
        <v>115855.31096774177</v>
      </c>
      <c r="U47" s="468">
        <f t="shared" si="19"/>
        <v>110500</v>
      </c>
      <c r="V47" s="468">
        <f t="shared" ref="V47" si="20">SUM(V27:V33,V18:V24,V9:V15,V6,V36:V41)</f>
        <v>98000</v>
      </c>
      <c r="W47" s="468">
        <f t="shared" si="19"/>
        <v>32500</v>
      </c>
      <c r="X47" s="468">
        <f t="shared" si="19"/>
        <v>25930.645548387114</v>
      </c>
      <c r="Y47" s="468">
        <f t="shared" si="19"/>
        <v>130000</v>
      </c>
      <c r="Z47" s="468">
        <f t="shared" si="19"/>
        <v>1961.5354838709659</v>
      </c>
      <c r="AA47" s="468">
        <f t="shared" si="19"/>
        <v>2504.6451612903234</v>
      </c>
      <c r="AB47" s="468">
        <f t="shared" si="19"/>
        <v>91000</v>
      </c>
      <c r="AC47" s="468">
        <f t="shared" si="19"/>
        <v>98012.49677419306</v>
      </c>
      <c r="AD47" s="468">
        <f t="shared" si="19"/>
        <v>0</v>
      </c>
      <c r="AE47" s="468">
        <f t="shared" si="19"/>
        <v>54563.228709677365</v>
      </c>
      <c r="AF47" s="468">
        <f t="shared" si="19"/>
        <v>18324.899999999958</v>
      </c>
      <c r="AG47" s="468">
        <f t="shared" si="19"/>
        <v>166168.15032258071</v>
      </c>
      <c r="AH47" s="468">
        <f t="shared" si="19"/>
        <v>69937.165806451565</v>
      </c>
      <c r="AI47" s="468">
        <f t="shared" si="19"/>
        <v>46351.686451612892</v>
      </c>
      <c r="AJ47" s="468">
        <f t="shared" si="19"/>
        <v>50027.788387096749</v>
      </c>
      <c r="AK47" s="468">
        <f t="shared" si="19"/>
        <v>25307.277419354843</v>
      </c>
      <c r="AL47" s="468">
        <f t="shared" si="19"/>
        <v>288057.32774193567</v>
      </c>
      <c r="AM47" s="468">
        <f t="shared" si="19"/>
        <v>42547.255483870962</v>
      </c>
      <c r="AN47" s="468">
        <f t="shared" si="19"/>
        <v>111990.87741935483</v>
      </c>
      <c r="AO47" s="468">
        <f t="shared" si="19"/>
        <v>799000</v>
      </c>
      <c r="AP47" s="468">
        <f t="shared" si="19"/>
        <v>164000</v>
      </c>
      <c r="AQ47" s="468">
        <f t="shared" si="19"/>
        <v>58958.136774193597</v>
      </c>
      <c r="AR47" s="468">
        <f t="shared" si="19"/>
        <v>20350.824516129058</v>
      </c>
      <c r="AS47" s="468">
        <f t="shared" si="19"/>
        <v>84505.165161290308</v>
      </c>
      <c r="AT47" s="468">
        <f t="shared" si="19"/>
        <v>57259.990967741949</v>
      </c>
      <c r="AU47" s="468">
        <f t="shared" si="19"/>
        <v>10349.099870967662</v>
      </c>
      <c r="AV47" s="468">
        <f t="shared" si="19"/>
        <v>98000</v>
      </c>
      <c r="AW47" s="468">
        <f t="shared" si="19"/>
        <v>29169.408387096501</v>
      </c>
      <c r="AX47" s="468">
        <f t="shared" si="19"/>
        <v>45900</v>
      </c>
      <c r="AY47" s="468">
        <f t="shared" si="19"/>
        <v>69991.672258064777</v>
      </c>
      <c r="AZ47" s="468">
        <f t="shared" si="19"/>
        <v>310500</v>
      </c>
      <c r="BA47" s="468">
        <f t="shared" si="19"/>
        <v>184500</v>
      </c>
    </row>
    <row r="48" spans="1:157" s="399" customFormat="1" ht="19.899999999999999" customHeight="1" thickTop="1">
      <c r="BT48" s="479"/>
      <c r="BU48" s="479"/>
      <c r="BV48" s="479"/>
      <c r="BW48" s="479"/>
      <c r="BX48" s="479"/>
      <c r="BY48" s="479"/>
      <c r="BZ48" s="479"/>
      <c r="CA48" s="479"/>
      <c r="CB48" s="479"/>
      <c r="CC48" s="479"/>
      <c r="CD48" s="479"/>
      <c r="CE48" s="479"/>
      <c r="CF48" s="479"/>
      <c r="CG48" s="479"/>
      <c r="CH48" s="479"/>
      <c r="CI48" s="479"/>
      <c r="CJ48" s="479"/>
      <c r="CK48" s="479"/>
      <c r="CL48" s="479"/>
      <c r="CM48" s="479"/>
      <c r="CN48" s="479"/>
      <c r="CO48" s="479"/>
      <c r="CP48" s="479"/>
      <c r="CQ48" s="479"/>
      <c r="CR48" s="479"/>
      <c r="CS48" s="479"/>
      <c r="CT48" s="479"/>
      <c r="CU48" s="479"/>
      <c r="CV48" s="479"/>
      <c r="CW48" s="479"/>
      <c r="CX48" s="479"/>
      <c r="CY48" s="479"/>
      <c r="CZ48" s="479"/>
      <c r="DA48" s="479"/>
      <c r="DB48" s="479"/>
      <c r="DC48" s="479"/>
      <c r="DD48" s="479"/>
      <c r="DE48" s="479"/>
      <c r="DF48" s="479"/>
      <c r="DG48" s="479"/>
      <c r="DH48" s="479"/>
      <c r="DI48" s="479"/>
      <c r="DJ48" s="479"/>
      <c r="DK48" s="479"/>
      <c r="DL48" s="479"/>
      <c r="DM48" s="479"/>
      <c r="DN48" s="479"/>
      <c r="DO48" s="479"/>
      <c r="DP48" s="479"/>
      <c r="DQ48" s="479"/>
      <c r="DR48" s="479"/>
      <c r="DS48" s="479"/>
      <c r="DT48" s="479"/>
      <c r="DU48" s="479"/>
      <c r="DV48" s="479"/>
      <c r="DW48" s="479"/>
      <c r="DX48" s="479"/>
      <c r="DY48" s="479"/>
      <c r="DZ48" s="479"/>
      <c r="EA48" s="479"/>
      <c r="EB48" s="479"/>
      <c r="EC48" s="479"/>
      <c r="ED48" s="479"/>
      <c r="EE48" s="479"/>
      <c r="EF48" s="479"/>
      <c r="EG48" s="479"/>
      <c r="EH48" s="479"/>
      <c r="EI48" s="479"/>
      <c r="EJ48" s="479"/>
      <c r="EK48" s="479"/>
      <c r="EL48" s="479"/>
      <c r="EM48" s="479"/>
      <c r="EN48" s="479"/>
      <c r="EO48" s="479"/>
      <c r="EP48" s="479"/>
      <c r="EQ48" s="479"/>
      <c r="ER48" s="479"/>
      <c r="ES48" s="479"/>
      <c r="ET48" s="479"/>
      <c r="EU48" s="479"/>
      <c r="EV48" s="479"/>
      <c r="EW48" s="479"/>
      <c r="EX48" s="479"/>
      <c r="EY48" s="479"/>
      <c r="EZ48" s="479"/>
      <c r="FA48" s="479"/>
    </row>
    <row r="49" spans="1:157" s="399" customFormat="1" ht="19.899999999999999" customHeight="1">
      <c r="BT49" s="479"/>
      <c r="BU49" s="479"/>
      <c r="BV49" s="479"/>
      <c r="BW49" s="479"/>
      <c r="BX49" s="479"/>
      <c r="BY49" s="479"/>
      <c r="BZ49" s="479"/>
      <c r="CA49" s="479"/>
      <c r="CB49" s="479"/>
      <c r="CC49" s="479"/>
      <c r="CD49" s="479"/>
      <c r="CE49" s="479"/>
      <c r="CF49" s="479"/>
      <c r="CG49" s="479"/>
      <c r="CH49" s="479"/>
      <c r="CI49" s="479"/>
      <c r="CJ49" s="479"/>
      <c r="CK49" s="479"/>
      <c r="CL49" s="479"/>
      <c r="CM49" s="479"/>
      <c r="CN49" s="479"/>
      <c r="CO49" s="479"/>
      <c r="CP49" s="479"/>
      <c r="CQ49" s="479"/>
      <c r="CR49" s="479"/>
      <c r="CS49" s="479"/>
      <c r="CT49" s="479"/>
      <c r="CU49" s="479"/>
      <c r="CV49" s="479"/>
      <c r="CW49" s="479"/>
      <c r="CX49" s="479"/>
      <c r="CY49" s="479"/>
      <c r="CZ49" s="479"/>
      <c r="DA49" s="479"/>
      <c r="DB49" s="479"/>
      <c r="DC49" s="479"/>
      <c r="DD49" s="479"/>
      <c r="DE49" s="479"/>
      <c r="DF49" s="479"/>
      <c r="DG49" s="479"/>
      <c r="DH49" s="479"/>
      <c r="DI49" s="479"/>
      <c r="DJ49" s="479"/>
      <c r="DK49" s="479"/>
      <c r="DL49" s="479"/>
      <c r="DM49" s="479"/>
      <c r="DN49" s="479"/>
      <c r="DO49" s="479"/>
      <c r="DP49" s="479"/>
      <c r="DQ49" s="479"/>
      <c r="DR49" s="479"/>
      <c r="DS49" s="479"/>
      <c r="DT49" s="479"/>
      <c r="DU49" s="479"/>
      <c r="DV49" s="479"/>
      <c r="DW49" s="479"/>
      <c r="DX49" s="479"/>
      <c r="DY49" s="479"/>
      <c r="DZ49" s="479"/>
      <c r="EA49" s="479"/>
      <c r="EB49" s="479"/>
      <c r="EC49" s="479"/>
      <c r="ED49" s="479"/>
      <c r="EE49" s="479"/>
      <c r="EF49" s="479"/>
      <c r="EG49" s="479"/>
      <c r="EH49" s="479"/>
      <c r="EI49" s="479"/>
      <c r="EJ49" s="479"/>
      <c r="EK49" s="479"/>
      <c r="EL49" s="479"/>
      <c r="EM49" s="479"/>
      <c r="EN49" s="479"/>
      <c r="EO49" s="479"/>
      <c r="EP49" s="479"/>
      <c r="EQ49" s="479"/>
      <c r="ER49" s="479"/>
      <c r="ES49" s="479"/>
      <c r="ET49" s="479"/>
      <c r="EU49" s="479"/>
      <c r="EV49" s="479"/>
      <c r="EW49" s="479"/>
      <c r="EX49" s="479"/>
      <c r="EY49" s="479"/>
      <c r="EZ49" s="479"/>
      <c r="FA49" s="479"/>
    </row>
    <row r="50" spans="1:157" s="399" customFormat="1" ht="19.899999999999999" customHeight="1">
      <c r="BT50" s="479"/>
      <c r="BU50" s="479"/>
      <c r="BV50" s="479"/>
      <c r="BW50" s="479"/>
      <c r="BX50" s="479"/>
      <c r="BY50" s="479"/>
      <c r="BZ50" s="479"/>
      <c r="CA50" s="479"/>
      <c r="CB50" s="479"/>
      <c r="CC50" s="479"/>
      <c r="CD50" s="479"/>
      <c r="CE50" s="479"/>
      <c r="CF50" s="479"/>
      <c r="CG50" s="479"/>
      <c r="CH50" s="479"/>
      <c r="CI50" s="479"/>
      <c r="CJ50" s="479"/>
      <c r="CK50" s="479"/>
      <c r="CL50" s="479"/>
      <c r="CM50" s="479"/>
      <c r="CN50" s="479"/>
      <c r="CO50" s="479"/>
      <c r="CP50" s="479"/>
      <c r="CQ50" s="479"/>
      <c r="CR50" s="479"/>
      <c r="CS50" s="479"/>
      <c r="CT50" s="479"/>
      <c r="CU50" s="479"/>
      <c r="CV50" s="479"/>
      <c r="CW50" s="479"/>
      <c r="CX50" s="479"/>
      <c r="CY50" s="479"/>
      <c r="CZ50" s="479"/>
      <c r="DA50" s="479"/>
      <c r="DB50" s="479"/>
      <c r="DC50" s="479"/>
      <c r="DD50" s="479"/>
      <c r="DE50" s="479"/>
      <c r="DF50" s="479"/>
      <c r="DG50" s="479"/>
      <c r="DH50" s="479"/>
      <c r="DI50" s="479"/>
      <c r="DJ50" s="479"/>
      <c r="DK50" s="479"/>
      <c r="DL50" s="479"/>
      <c r="DM50" s="479"/>
      <c r="DN50" s="479"/>
      <c r="DO50" s="479"/>
      <c r="DP50" s="479"/>
      <c r="DQ50" s="479"/>
      <c r="DR50" s="479"/>
      <c r="DS50" s="479"/>
      <c r="DT50" s="479"/>
      <c r="DU50" s="479"/>
      <c r="DV50" s="479"/>
      <c r="DW50" s="479"/>
      <c r="DX50" s="479"/>
      <c r="DY50" s="479"/>
      <c r="DZ50" s="479"/>
      <c r="EA50" s="479"/>
      <c r="EB50" s="479"/>
      <c r="EC50" s="479"/>
      <c r="ED50" s="479"/>
      <c r="EE50" s="479"/>
      <c r="EF50" s="479"/>
      <c r="EG50" s="479"/>
      <c r="EH50" s="479"/>
      <c r="EI50" s="479"/>
      <c r="EJ50" s="479"/>
      <c r="EK50" s="479"/>
      <c r="EL50" s="479"/>
      <c r="EM50" s="479"/>
      <c r="EN50" s="479"/>
      <c r="EO50" s="479"/>
      <c r="EP50" s="479"/>
      <c r="EQ50" s="479"/>
      <c r="ER50" s="479"/>
      <c r="ES50" s="479"/>
      <c r="ET50" s="479"/>
      <c r="EU50" s="479"/>
      <c r="EV50" s="479"/>
      <c r="EW50" s="479"/>
      <c r="EX50" s="479"/>
      <c r="EY50" s="479"/>
      <c r="EZ50" s="479"/>
      <c r="FA50" s="479"/>
    </row>
    <row r="51" spans="1:157" s="399" customFormat="1" ht="120" customHeight="1">
      <c r="BT51" s="479"/>
      <c r="BU51" s="479"/>
      <c r="BV51" s="479"/>
      <c r="BW51" s="479"/>
      <c r="BX51" s="479"/>
      <c r="BY51" s="479"/>
      <c r="BZ51" s="479"/>
      <c r="CA51" s="479"/>
      <c r="CB51" s="479"/>
      <c r="CC51" s="479"/>
      <c r="CD51" s="479"/>
      <c r="CE51" s="479"/>
      <c r="CF51" s="479"/>
      <c r="CG51" s="479"/>
      <c r="CH51" s="479"/>
      <c r="CI51" s="479"/>
      <c r="CJ51" s="479"/>
      <c r="CK51" s="479"/>
      <c r="CL51" s="479"/>
      <c r="CM51" s="479"/>
      <c r="CN51" s="479"/>
      <c r="CO51" s="479"/>
      <c r="CP51" s="479"/>
      <c r="CQ51" s="479"/>
      <c r="CR51" s="479"/>
      <c r="CS51" s="479"/>
      <c r="CT51" s="479"/>
      <c r="CU51" s="479"/>
      <c r="CV51" s="479"/>
      <c r="CW51" s="479"/>
      <c r="CX51" s="479"/>
      <c r="CY51" s="479"/>
      <c r="CZ51" s="479"/>
      <c r="DA51" s="479"/>
      <c r="DB51" s="479"/>
      <c r="DC51" s="479"/>
      <c r="DD51" s="479"/>
      <c r="DE51" s="479"/>
      <c r="DF51" s="479"/>
      <c r="DG51" s="479"/>
      <c r="DH51" s="479"/>
      <c r="DI51" s="479"/>
      <c r="DJ51" s="479"/>
      <c r="DK51" s="479"/>
      <c r="DL51" s="479"/>
      <c r="DM51" s="479"/>
      <c r="DN51" s="479"/>
      <c r="DO51" s="479"/>
      <c r="DP51" s="479"/>
      <c r="DQ51" s="479"/>
      <c r="DR51" s="479"/>
      <c r="DS51" s="479"/>
      <c r="DT51" s="479"/>
      <c r="DU51" s="479"/>
      <c r="DV51" s="479"/>
      <c r="DW51" s="479"/>
      <c r="DX51" s="479"/>
      <c r="DY51" s="479"/>
      <c r="DZ51" s="479"/>
      <c r="EA51" s="479"/>
      <c r="EB51" s="479"/>
      <c r="EC51" s="479"/>
      <c r="ED51" s="479"/>
      <c r="EE51" s="479"/>
      <c r="EF51" s="479"/>
      <c r="EG51" s="479"/>
      <c r="EH51" s="479"/>
      <c r="EI51" s="479"/>
      <c r="EJ51" s="479"/>
      <c r="EK51" s="479"/>
      <c r="EL51" s="479"/>
      <c r="EM51" s="479"/>
      <c r="EN51" s="479"/>
      <c r="EO51" s="479"/>
      <c r="EP51" s="479"/>
      <c r="EQ51" s="479"/>
      <c r="ER51" s="479"/>
      <c r="ES51" s="479"/>
      <c r="ET51" s="479"/>
      <c r="EU51" s="479"/>
      <c r="EV51" s="479"/>
      <c r="EW51" s="479"/>
      <c r="EX51" s="479"/>
      <c r="EY51" s="479"/>
      <c r="EZ51" s="479"/>
      <c r="FA51" s="479"/>
    </row>
    <row r="52" spans="1:157" s="438" customFormat="1" ht="120" customHeight="1"/>
    <row r="53" spans="1:157" s="438" customFormat="1" ht="120" customHeight="1"/>
    <row r="54" spans="1:157" s="398" customFormat="1" ht="120" customHeight="1">
      <c r="A54" s="438"/>
      <c r="B54" s="438"/>
      <c r="C54" s="438"/>
      <c r="D54" s="438"/>
      <c r="E54" s="438"/>
      <c r="F54" s="438"/>
      <c r="G54" s="438"/>
      <c r="H54" s="438"/>
      <c r="I54" s="438"/>
      <c r="J54" s="438"/>
      <c r="K54" s="438"/>
      <c r="L54" s="438"/>
      <c r="M54" s="438"/>
      <c r="N54" s="438"/>
      <c r="O54" s="438"/>
      <c r="P54" s="438"/>
      <c r="Q54" s="438"/>
      <c r="R54" s="438"/>
      <c r="S54" s="438"/>
      <c r="T54" s="438"/>
      <c r="U54" s="438"/>
      <c r="V54" s="438"/>
      <c r="W54" s="438"/>
      <c r="X54" s="438"/>
      <c r="Y54" s="438"/>
      <c r="Z54" s="438"/>
      <c r="AA54" s="438"/>
      <c r="AB54" s="438"/>
      <c r="AC54" s="438"/>
      <c r="AD54" s="438"/>
      <c r="AE54" s="438"/>
      <c r="AF54" s="438"/>
      <c r="AG54" s="438"/>
      <c r="AH54" s="438"/>
      <c r="AI54" s="438"/>
      <c r="AJ54" s="438"/>
      <c r="AK54" s="438"/>
      <c r="AL54" s="438"/>
      <c r="AM54" s="438"/>
      <c r="AN54" s="438"/>
      <c r="AO54" s="438"/>
      <c r="AP54" s="438"/>
      <c r="AQ54" s="438"/>
      <c r="AR54" s="438"/>
      <c r="AS54" s="438"/>
      <c r="AT54" s="438"/>
      <c r="AU54" s="438"/>
      <c r="AV54" s="438"/>
      <c r="AW54" s="438"/>
      <c r="AX54" s="438"/>
      <c r="AY54" s="438"/>
      <c r="AZ54" s="438"/>
      <c r="BA54" s="438"/>
      <c r="BB54" s="438"/>
      <c r="BC54" s="438"/>
      <c r="BD54" s="438"/>
      <c r="BE54" s="438"/>
      <c r="BF54" s="438"/>
      <c r="BG54" s="438"/>
      <c r="BH54" s="438"/>
      <c r="BI54" s="438"/>
      <c r="BJ54" s="438"/>
      <c r="BK54" s="438"/>
      <c r="BL54" s="438"/>
      <c r="BM54" s="438"/>
      <c r="BN54" s="438"/>
      <c r="BO54" s="438"/>
      <c r="BP54" s="438"/>
      <c r="BQ54" s="438"/>
    </row>
    <row r="55" spans="1:157" s="398" customFormat="1" ht="120" customHeight="1">
      <c r="A55" s="438"/>
      <c r="B55" s="438"/>
      <c r="C55" s="438"/>
      <c r="D55" s="438"/>
      <c r="E55" s="438"/>
      <c r="F55" s="438"/>
      <c r="G55" s="438"/>
      <c r="H55" s="438"/>
      <c r="I55" s="438"/>
      <c r="J55" s="438"/>
      <c r="K55" s="438"/>
      <c r="L55" s="438"/>
      <c r="M55" s="438"/>
      <c r="N55" s="438"/>
      <c r="O55" s="438"/>
      <c r="P55" s="438"/>
      <c r="Q55" s="438"/>
      <c r="R55" s="438"/>
      <c r="S55" s="438"/>
      <c r="T55" s="438"/>
      <c r="U55" s="438"/>
      <c r="V55" s="438"/>
      <c r="W55" s="438"/>
      <c r="X55" s="438"/>
      <c r="Y55" s="438"/>
      <c r="Z55" s="438"/>
      <c r="AA55" s="438"/>
      <c r="AB55" s="438"/>
      <c r="AC55" s="438"/>
      <c r="AD55" s="438"/>
      <c r="AE55" s="438"/>
      <c r="AF55" s="438"/>
      <c r="AG55" s="438"/>
      <c r="AH55" s="438"/>
      <c r="AI55" s="438"/>
      <c r="AJ55" s="438"/>
      <c r="AK55" s="438"/>
      <c r="AL55" s="438"/>
      <c r="AM55" s="438"/>
      <c r="AN55" s="438"/>
      <c r="AO55" s="438"/>
      <c r="AP55" s="438"/>
      <c r="AQ55" s="438"/>
      <c r="AR55" s="438"/>
      <c r="AS55" s="438"/>
      <c r="AT55" s="438"/>
      <c r="AU55" s="438"/>
      <c r="AV55" s="438"/>
      <c r="AW55" s="438"/>
      <c r="AX55" s="438"/>
      <c r="AY55" s="438"/>
      <c r="AZ55" s="438"/>
      <c r="BA55" s="438"/>
      <c r="BB55" s="438"/>
      <c r="BC55" s="438"/>
      <c r="BD55" s="438"/>
      <c r="BE55" s="438"/>
      <c r="BF55" s="438"/>
      <c r="BG55" s="438"/>
      <c r="BH55" s="438"/>
      <c r="BI55" s="438"/>
      <c r="BJ55" s="438"/>
      <c r="BK55" s="438"/>
      <c r="BL55" s="438"/>
      <c r="BM55" s="438"/>
      <c r="BN55" s="438"/>
      <c r="BO55" s="438"/>
      <c r="BP55" s="438"/>
      <c r="BQ55" s="438"/>
    </row>
    <row r="56" spans="1:157" ht="120" customHeight="1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Z56"/>
    </row>
    <row r="57" spans="1:157" ht="120" customHeight="1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Z57"/>
    </row>
    <row r="58" spans="1:157" ht="120" customHeight="1">
      <c r="B58" s="469" t="s">
        <v>80</v>
      </c>
      <c r="E58" s="470"/>
      <c r="AR58" s="398"/>
      <c r="AS58" s="398"/>
      <c r="AT58" s="398"/>
      <c r="AU58" s="398"/>
      <c r="AV58" s="398"/>
      <c r="AW58" s="398"/>
      <c r="AZ58" s="398"/>
    </row>
    <row r="59" spans="1:157" ht="120" customHeight="1">
      <c r="B59" s="469" t="s">
        <v>80</v>
      </c>
      <c r="E59" s="470"/>
      <c r="AR59" s="398"/>
      <c r="AS59" s="398"/>
      <c r="AT59" s="398"/>
      <c r="AU59" s="398"/>
      <c r="AV59" s="398"/>
      <c r="AW59" s="398"/>
      <c r="AZ59" s="398"/>
    </row>
    <row r="60" spans="1:157" ht="120" customHeight="1">
      <c r="B60" s="469" t="s">
        <v>80</v>
      </c>
      <c r="E60" s="470"/>
      <c r="AR60" s="398"/>
      <c r="AS60" s="398"/>
      <c r="AT60" s="398"/>
      <c r="AU60" s="398"/>
      <c r="AV60" s="398"/>
      <c r="AW60" s="398"/>
      <c r="AZ60" s="398"/>
    </row>
    <row r="61" spans="1:157" ht="120" customHeight="1">
      <c r="B61" s="469" t="s">
        <v>80</v>
      </c>
      <c r="E61" s="470"/>
      <c r="AR61" s="398"/>
      <c r="AS61" s="398"/>
      <c r="AT61" s="398"/>
      <c r="AU61" s="398"/>
      <c r="AV61" s="398"/>
      <c r="AW61" s="398"/>
      <c r="AZ61" s="398"/>
    </row>
    <row r="62" spans="1:157" ht="120" customHeight="1">
      <c r="B62" s="469" t="s">
        <v>80</v>
      </c>
      <c r="E62" s="470"/>
      <c r="AR62" s="398"/>
      <c r="AS62" s="398"/>
      <c r="AT62" s="398"/>
      <c r="AU62" s="398"/>
      <c r="AV62" s="398"/>
      <c r="AW62" s="398"/>
      <c r="AZ62" s="398"/>
    </row>
    <row r="63" spans="1:157" ht="120" customHeight="1">
      <c r="B63" s="469" t="s">
        <v>80</v>
      </c>
      <c r="E63" s="470"/>
      <c r="AR63" s="398"/>
      <c r="AS63" s="398"/>
      <c r="AT63" s="398"/>
      <c r="AU63" s="398"/>
      <c r="AV63" s="398"/>
      <c r="AW63" s="398"/>
      <c r="AZ63" s="398"/>
    </row>
    <row r="64" spans="1:157" ht="120" customHeight="1">
      <c r="B64" s="469" t="s">
        <v>80</v>
      </c>
      <c r="E64" s="470"/>
      <c r="AR64" s="398"/>
      <c r="AS64" s="398"/>
      <c r="AT64" s="398"/>
      <c r="AU64" s="398"/>
      <c r="AV64" s="398"/>
      <c r="AW64" s="398"/>
      <c r="AZ64" s="398"/>
    </row>
    <row r="65" spans="2:52" ht="120" customHeight="1">
      <c r="B65" s="469" t="s">
        <v>80</v>
      </c>
      <c r="E65" s="470"/>
      <c r="AR65" s="398"/>
      <c r="AS65" s="398"/>
      <c r="AT65" s="398"/>
      <c r="AU65" s="398"/>
      <c r="AV65" s="398"/>
      <c r="AW65" s="398"/>
      <c r="AZ65" s="398"/>
    </row>
    <row r="66" spans="2:52" ht="120" customHeight="1">
      <c r="B66" s="469" t="s">
        <v>80</v>
      </c>
      <c r="E66" s="470"/>
      <c r="AR66" s="398"/>
      <c r="AS66" s="398"/>
      <c r="AT66" s="398"/>
      <c r="AU66" s="398"/>
      <c r="AV66" s="398"/>
      <c r="AW66" s="398"/>
      <c r="AZ66" s="398"/>
    </row>
    <row r="67" spans="2:52" ht="120" customHeight="1">
      <c r="B67" s="469" t="s">
        <v>80</v>
      </c>
      <c r="E67" s="470"/>
      <c r="AR67" s="398"/>
      <c r="AS67" s="398"/>
      <c r="AT67" s="398"/>
      <c r="AU67" s="398"/>
      <c r="AV67" s="398"/>
      <c r="AW67" s="398"/>
      <c r="AZ67" s="398"/>
    </row>
    <row r="68" spans="2:52" ht="120" customHeight="1">
      <c r="B68" s="469" t="s">
        <v>80</v>
      </c>
      <c r="E68" s="470"/>
      <c r="AR68" s="398"/>
      <c r="AS68" s="398"/>
      <c r="AT68" s="398"/>
      <c r="AU68" s="398"/>
      <c r="AV68" s="398"/>
      <c r="AW68" s="398"/>
      <c r="AZ68" s="398"/>
    </row>
    <row r="69" spans="2:52" ht="120" customHeight="1">
      <c r="B69" s="469" t="s">
        <v>80</v>
      </c>
      <c r="E69" s="470"/>
      <c r="AR69" s="398"/>
      <c r="AS69" s="398"/>
      <c r="AT69" s="398"/>
      <c r="AU69" s="398"/>
      <c r="AV69" s="398"/>
      <c r="AW69" s="398"/>
      <c r="AZ69" s="398"/>
    </row>
    <row r="70" spans="2:52" ht="120" customHeight="1">
      <c r="B70" s="469" t="s">
        <v>80</v>
      </c>
      <c r="E70" s="470"/>
      <c r="AR70" s="398"/>
      <c r="AS70" s="398"/>
      <c r="AT70" s="398"/>
      <c r="AU70" s="398"/>
      <c r="AV70" s="398"/>
      <c r="AW70" s="398"/>
      <c r="AZ70" s="398"/>
    </row>
    <row r="71" spans="2:52" ht="120" customHeight="1">
      <c r="B71" s="469" t="s">
        <v>80</v>
      </c>
      <c r="E71" s="470"/>
      <c r="AR71" s="398"/>
      <c r="AS71" s="398"/>
      <c r="AT71" s="398"/>
      <c r="AU71" s="398"/>
      <c r="AV71" s="398"/>
      <c r="AW71" s="398"/>
      <c r="AZ71" s="398"/>
    </row>
    <row r="72" spans="2:52" ht="120" customHeight="1">
      <c r="B72" s="469" t="s">
        <v>80</v>
      </c>
      <c r="E72" s="470"/>
      <c r="AR72" s="398"/>
      <c r="AS72" s="398"/>
      <c r="AT72" s="398"/>
      <c r="AU72" s="398"/>
      <c r="AV72" s="398"/>
      <c r="AW72" s="398"/>
      <c r="AZ72" s="398"/>
    </row>
    <row r="73" spans="2:52" ht="120" customHeight="1">
      <c r="B73" s="469" t="s">
        <v>80</v>
      </c>
      <c r="E73" s="470"/>
      <c r="AR73" s="398"/>
      <c r="AS73" s="398"/>
      <c r="AT73" s="398"/>
      <c r="AU73" s="398"/>
      <c r="AV73" s="398"/>
      <c r="AW73" s="398"/>
      <c r="AZ73" s="398"/>
    </row>
    <row r="74" spans="2:52" ht="120" customHeight="1">
      <c r="B74" s="469" t="s">
        <v>80</v>
      </c>
      <c r="E74" s="470"/>
      <c r="AR74" s="398"/>
      <c r="AS74" s="398"/>
      <c r="AT74" s="398"/>
      <c r="AU74" s="398"/>
      <c r="AV74" s="398"/>
      <c r="AW74" s="398"/>
      <c r="AZ74" s="398"/>
    </row>
    <row r="75" spans="2:52" ht="120" customHeight="1">
      <c r="B75" s="469" t="s">
        <v>80</v>
      </c>
      <c r="E75" s="470"/>
      <c r="AR75" s="398"/>
      <c r="AS75" s="398"/>
      <c r="AT75" s="398"/>
      <c r="AU75" s="398"/>
      <c r="AV75" s="398"/>
      <c r="AW75" s="398"/>
      <c r="AZ75" s="398"/>
    </row>
    <row r="76" spans="2:52" ht="120" customHeight="1">
      <c r="B76" s="469" t="s">
        <v>81</v>
      </c>
      <c r="E76" s="470"/>
      <c r="AR76" s="398"/>
      <c r="AS76" s="398"/>
      <c r="AT76" s="398"/>
      <c r="AU76" s="398"/>
      <c r="AV76" s="398"/>
      <c r="AW76" s="398"/>
      <c r="AZ76" s="398"/>
    </row>
    <row r="77" spans="2:52" ht="120" customHeight="1">
      <c r="E77" s="470"/>
      <c r="AR77" s="398"/>
      <c r="AS77" s="398"/>
      <c r="AT77" s="398"/>
      <c r="AU77" s="398"/>
      <c r="AV77" s="398"/>
      <c r="AW77" s="398"/>
      <c r="AZ77" s="398"/>
    </row>
    <row r="78" spans="2:52" ht="120" customHeight="1">
      <c r="E78" s="470"/>
      <c r="AS78" s="398"/>
      <c r="AT78" s="398"/>
      <c r="AU78" s="398"/>
      <c r="AV78" s="398"/>
      <c r="AW78" s="398"/>
      <c r="AZ78" s="398"/>
    </row>
    <row r="79" spans="2:52" ht="120" customHeight="1"/>
    <row r="80" spans="2:52" ht="120" customHeight="1"/>
    <row r="81" spans="1:69" s="441" customFormat="1" ht="120" customHeight="1">
      <c r="A81" s="442"/>
      <c r="B81" s="398"/>
      <c r="C81" s="398"/>
      <c r="D81" s="399"/>
      <c r="E81" s="399"/>
      <c r="F81" s="399"/>
      <c r="G81" s="399"/>
      <c r="H81" s="399"/>
      <c r="I81" s="399"/>
      <c r="J81" s="399"/>
      <c r="K81" s="399"/>
      <c r="L81" s="399"/>
      <c r="M81" s="399"/>
      <c r="N81" s="399"/>
      <c r="O81" s="399"/>
      <c r="P81" s="399"/>
      <c r="Q81" s="399"/>
      <c r="R81" s="399"/>
      <c r="S81" s="399"/>
      <c r="T81" s="399"/>
      <c r="U81" s="399"/>
      <c r="V81" s="399"/>
      <c r="W81" s="399"/>
      <c r="X81" s="399"/>
      <c r="Y81" s="399"/>
      <c r="Z81" s="399"/>
      <c r="AA81" s="399"/>
      <c r="AB81" s="399"/>
      <c r="AC81" s="399"/>
      <c r="AD81" s="399"/>
      <c r="AE81" s="399"/>
      <c r="AF81" s="399"/>
      <c r="AG81" s="399"/>
      <c r="AH81" s="399"/>
      <c r="AI81" s="399"/>
      <c r="AJ81" s="399"/>
      <c r="AK81" s="399"/>
      <c r="AL81" s="399"/>
      <c r="AM81" s="399"/>
      <c r="AN81" s="399"/>
      <c r="AO81" s="399"/>
      <c r="AP81" s="399"/>
      <c r="AQ81" s="399"/>
      <c r="AR81" s="399"/>
      <c r="AS81" s="438"/>
      <c r="AT81" s="438"/>
      <c r="AU81" s="438"/>
      <c r="AV81" s="438"/>
      <c r="AW81" s="438"/>
      <c r="AX81" s="480"/>
      <c r="AY81" s="480"/>
      <c r="AZ81" s="438"/>
      <c r="BA81" s="480"/>
      <c r="BB81" s="480"/>
      <c r="BC81" s="480"/>
      <c r="BD81" s="480"/>
      <c r="BE81" s="480"/>
      <c r="BF81" s="480"/>
      <c r="BG81" s="480"/>
      <c r="BH81" s="480"/>
      <c r="BI81" s="480"/>
      <c r="BJ81" s="480"/>
      <c r="BK81" s="480"/>
      <c r="BL81" s="480"/>
      <c r="BM81" s="480"/>
      <c r="BN81" s="480"/>
      <c r="BO81" s="480"/>
      <c r="BP81" s="480"/>
      <c r="BQ81" s="480"/>
    </row>
    <row r="82" spans="1:69" s="441" customFormat="1" ht="120" customHeight="1">
      <c r="A82" s="442"/>
      <c r="B82" s="398"/>
      <c r="C82" s="398"/>
      <c r="D82" s="399"/>
      <c r="E82" s="399"/>
      <c r="F82" s="399"/>
      <c r="G82" s="399"/>
      <c r="H82" s="399"/>
      <c r="I82" s="399"/>
      <c r="J82" s="399"/>
      <c r="K82" s="399"/>
      <c r="L82" s="399"/>
      <c r="M82" s="399"/>
      <c r="N82" s="399"/>
      <c r="O82" s="399"/>
      <c r="P82" s="399"/>
      <c r="Q82" s="399"/>
      <c r="R82" s="399"/>
      <c r="S82" s="399"/>
      <c r="T82" s="399"/>
      <c r="U82" s="399"/>
      <c r="V82" s="399"/>
      <c r="W82" s="399"/>
      <c r="X82" s="399"/>
      <c r="Y82" s="399"/>
      <c r="Z82" s="399"/>
      <c r="AA82" s="399"/>
      <c r="AB82" s="399"/>
      <c r="AC82" s="399"/>
      <c r="AD82" s="399"/>
      <c r="AE82" s="399"/>
      <c r="AF82" s="399"/>
      <c r="AG82" s="399"/>
      <c r="AH82" s="399"/>
      <c r="AI82" s="399"/>
      <c r="AJ82" s="399"/>
      <c r="AK82" s="399"/>
      <c r="AL82" s="399"/>
      <c r="AM82" s="399"/>
      <c r="AN82" s="399"/>
      <c r="AO82" s="399"/>
      <c r="AP82" s="399"/>
      <c r="AQ82" s="399"/>
      <c r="AR82" s="399"/>
      <c r="AS82" s="438"/>
      <c r="AT82" s="438"/>
      <c r="AU82" s="438"/>
      <c r="AV82" s="438"/>
      <c r="AW82" s="438"/>
      <c r="AX82" s="480"/>
      <c r="AY82" s="480"/>
      <c r="AZ82" s="438"/>
      <c r="BA82" s="480"/>
      <c r="BB82" s="480"/>
      <c r="BC82" s="480"/>
      <c r="BD82" s="480"/>
      <c r="BE82" s="480"/>
      <c r="BF82" s="480"/>
      <c r="BG82" s="480"/>
      <c r="BH82" s="480"/>
      <c r="BI82" s="480"/>
      <c r="BJ82" s="480"/>
      <c r="BK82" s="480"/>
      <c r="BL82" s="480"/>
      <c r="BM82" s="480"/>
      <c r="BN82" s="480"/>
      <c r="BO82" s="480"/>
      <c r="BP82" s="480"/>
      <c r="BQ82" s="480"/>
    </row>
    <row r="83" spans="1:69" ht="120" customHeight="1"/>
    <row r="84" spans="1:69" ht="120" customHeight="1"/>
    <row r="85" spans="1:69" ht="120" customHeight="1"/>
    <row r="86" spans="1:69" ht="120" customHeight="1"/>
    <row r="87" spans="1:69" ht="120" customHeight="1"/>
    <row r="88" spans="1:69" ht="120" customHeight="1"/>
    <row r="89" spans="1:69" ht="120" customHeight="1"/>
    <row r="90" spans="1:69" ht="120" customHeight="1"/>
    <row r="91" spans="1:69" ht="120" customHeight="1"/>
    <row r="92" spans="1:69" ht="120" hidden="1" customHeight="1"/>
    <row r="93" spans="1:69" ht="120" hidden="1" customHeight="1"/>
    <row r="94" spans="1:69" ht="120" hidden="1" customHeight="1">
      <c r="AS94" s="398"/>
      <c r="AT94" s="398"/>
      <c r="AU94" s="398"/>
      <c r="AV94" s="398"/>
      <c r="AW94" s="398"/>
      <c r="AZ94" s="398"/>
    </row>
    <row r="95" spans="1:69" ht="120" hidden="1" customHeight="1">
      <c r="AS95" s="398"/>
      <c r="AT95" s="398"/>
      <c r="AU95" s="398"/>
      <c r="AV95" s="398"/>
      <c r="AW95" s="398"/>
      <c r="AZ95" s="398"/>
    </row>
    <row r="96" spans="1:69" ht="120" hidden="1" customHeight="1">
      <c r="AS96" s="398"/>
      <c r="AT96" s="398"/>
      <c r="AU96" s="398"/>
      <c r="AV96" s="398"/>
      <c r="AW96" s="398"/>
      <c r="AZ96" s="398"/>
    </row>
    <row r="97" spans="45:52" ht="120" hidden="1" customHeight="1">
      <c r="AS97" s="398"/>
      <c r="AT97" s="398"/>
      <c r="AU97" s="398"/>
      <c r="AV97" s="398"/>
      <c r="AW97" s="398"/>
      <c r="AZ97" s="398"/>
    </row>
    <row r="98" spans="45:52" ht="120" hidden="1" customHeight="1">
      <c r="AS98" s="398"/>
      <c r="AT98" s="398"/>
      <c r="AU98" s="398"/>
      <c r="AV98" s="398"/>
      <c r="AW98" s="398"/>
      <c r="AZ98" s="398"/>
    </row>
    <row r="99" spans="45:52" ht="120" hidden="1" customHeight="1">
      <c r="AS99" s="398"/>
      <c r="AT99" s="398"/>
      <c r="AU99" s="398"/>
      <c r="AV99" s="398"/>
      <c r="AW99" s="398"/>
      <c r="AZ99" s="398"/>
    </row>
    <row r="100" spans="45:52" ht="120" customHeight="1">
      <c r="AS100" s="398"/>
      <c r="AT100" s="398"/>
      <c r="AU100" s="398"/>
      <c r="AV100" s="398"/>
      <c r="AW100" s="398"/>
      <c r="AZ100" s="398"/>
    </row>
    <row r="101" spans="45:52" ht="120" customHeight="1">
      <c r="AS101" s="398"/>
      <c r="AT101" s="398"/>
      <c r="AU101" s="398"/>
      <c r="AV101" s="398"/>
      <c r="AW101" s="398"/>
      <c r="AZ101" s="398"/>
    </row>
    <row r="102" spans="45:52" ht="120" customHeight="1">
      <c r="AS102" s="398"/>
      <c r="AT102" s="398"/>
      <c r="AU102" s="398"/>
      <c r="AV102" s="398"/>
      <c r="AW102" s="398"/>
      <c r="AZ102" s="398"/>
    </row>
    <row r="103" spans="45:52" ht="120" customHeight="1">
      <c r="AS103" s="398"/>
      <c r="AT103" s="398"/>
      <c r="AU103" s="398"/>
      <c r="AV103" s="398"/>
      <c r="AW103" s="398"/>
      <c r="AZ103" s="398"/>
    </row>
    <row r="104" spans="45:52" ht="120" customHeight="1">
      <c r="AS104" s="398"/>
      <c r="AT104" s="398"/>
      <c r="AU104" s="398"/>
      <c r="AV104" s="398"/>
      <c r="AW104" s="398"/>
      <c r="AZ104" s="398"/>
    </row>
    <row r="105" spans="45:52" ht="120" hidden="1" customHeight="1">
      <c r="AS105" s="398"/>
      <c r="AT105" s="398"/>
      <c r="AU105" s="398"/>
      <c r="AV105" s="398"/>
      <c r="AW105" s="398"/>
      <c r="AZ105" s="398"/>
    </row>
    <row r="106" spans="45:52" ht="120" customHeight="1">
      <c r="AS106" s="398"/>
      <c r="AT106" s="398"/>
      <c r="AU106" s="398"/>
      <c r="AV106" s="398"/>
      <c r="AW106" s="398"/>
      <c r="AZ106" s="398"/>
    </row>
    <row r="107" spans="45:52" ht="120" customHeight="1">
      <c r="AS107" s="398"/>
      <c r="AT107" s="398"/>
      <c r="AU107" s="398"/>
      <c r="AV107" s="398"/>
      <c r="AW107" s="398"/>
      <c r="AZ107" s="398"/>
    </row>
    <row r="108" spans="45:52" ht="120" customHeight="1">
      <c r="AS108" s="398"/>
      <c r="AT108" s="398"/>
      <c r="AU108" s="398"/>
      <c r="AV108" s="398"/>
      <c r="AW108" s="398"/>
      <c r="AZ108" s="398"/>
    </row>
    <row r="109" spans="45:52" ht="120" customHeight="1">
      <c r="AS109" s="398"/>
      <c r="AT109" s="398"/>
      <c r="AU109" s="398"/>
      <c r="AV109" s="398"/>
      <c r="AW109" s="398"/>
      <c r="AZ109" s="398"/>
    </row>
    <row r="110" spans="45:52" ht="120" customHeight="1">
      <c r="AS110" s="398"/>
      <c r="AT110" s="398"/>
      <c r="AU110" s="398"/>
      <c r="AV110" s="398"/>
      <c r="AW110" s="398"/>
      <c r="AZ110" s="398"/>
    </row>
    <row r="111" spans="45:52" ht="120" customHeight="1">
      <c r="AS111" s="398"/>
      <c r="AT111" s="398"/>
      <c r="AU111" s="398"/>
      <c r="AV111" s="398"/>
      <c r="AW111" s="398"/>
      <c r="AZ111" s="398"/>
    </row>
    <row r="112" spans="45:52" ht="120" customHeight="1">
      <c r="AS112" s="398"/>
      <c r="AT112" s="398"/>
      <c r="AU112" s="398"/>
      <c r="AV112" s="398"/>
      <c r="AW112" s="398"/>
      <c r="AZ112" s="398"/>
    </row>
    <row r="113" spans="45:52" ht="120" customHeight="1">
      <c r="AS113" s="398"/>
      <c r="AT113" s="398"/>
      <c r="AU113" s="398"/>
      <c r="AV113" s="398"/>
      <c r="AW113" s="398"/>
      <c r="AZ113" s="398"/>
    </row>
    <row r="114" spans="45:52" ht="120" customHeight="1">
      <c r="AS114" s="398"/>
      <c r="AT114" s="398"/>
      <c r="AU114" s="398"/>
      <c r="AV114" s="398"/>
      <c r="AW114" s="398"/>
      <c r="AZ114" s="398"/>
    </row>
    <row r="115" spans="45:52" ht="120" customHeight="1">
      <c r="AS115" s="398"/>
      <c r="AT115" s="398"/>
      <c r="AU115" s="398"/>
      <c r="AV115" s="398"/>
      <c r="AW115" s="398"/>
      <c r="AZ115" s="398"/>
    </row>
    <row r="116" spans="45:52" ht="120" customHeight="1">
      <c r="AS116" s="398"/>
      <c r="AT116" s="398"/>
      <c r="AU116" s="398"/>
      <c r="AV116" s="398"/>
      <c r="AW116" s="398"/>
      <c r="AZ116" s="398"/>
    </row>
    <row r="117" spans="45:52" ht="120" customHeight="1">
      <c r="AS117" s="398"/>
      <c r="AT117" s="398"/>
      <c r="AU117" s="398"/>
      <c r="AV117" s="398"/>
      <c r="AW117" s="398"/>
      <c r="AZ117" s="398"/>
    </row>
    <row r="118" spans="45:52" ht="120" customHeight="1">
      <c r="AS118" s="398"/>
      <c r="AT118" s="398"/>
      <c r="AU118" s="398"/>
      <c r="AV118" s="398"/>
      <c r="AW118" s="398"/>
      <c r="AZ118" s="398"/>
    </row>
    <row r="119" spans="45:52" ht="120" customHeight="1">
      <c r="AS119" s="398"/>
      <c r="AT119" s="398"/>
      <c r="AU119" s="398"/>
      <c r="AV119" s="398"/>
      <c r="AW119" s="398"/>
      <c r="AZ119" s="398"/>
    </row>
    <row r="120" spans="45:52" ht="120" customHeight="1">
      <c r="AS120" s="398"/>
      <c r="AT120" s="398"/>
      <c r="AU120" s="398"/>
      <c r="AV120" s="398"/>
      <c r="AW120" s="398"/>
      <c r="AZ120" s="398"/>
    </row>
    <row r="121" spans="45:52" ht="120" customHeight="1">
      <c r="AS121" s="398"/>
      <c r="AT121" s="398"/>
      <c r="AU121" s="398"/>
      <c r="AV121" s="398"/>
      <c r="AW121" s="398"/>
      <c r="AZ121" s="398"/>
    </row>
    <row r="122" spans="45:52" ht="120" customHeight="1">
      <c r="AS122" s="398"/>
      <c r="AT122" s="398"/>
      <c r="AU122" s="398"/>
      <c r="AV122" s="398"/>
      <c r="AW122" s="398"/>
      <c r="AZ122" s="398"/>
    </row>
    <row r="123" spans="45:52" ht="120" customHeight="1">
      <c r="AS123" s="398"/>
      <c r="AT123" s="398"/>
      <c r="AU123" s="398"/>
      <c r="AV123" s="398"/>
      <c r="AW123" s="398"/>
      <c r="AZ123" s="398"/>
    </row>
    <row r="124" spans="45:52" ht="120" customHeight="1">
      <c r="AS124" s="398"/>
      <c r="AT124" s="398"/>
      <c r="AU124" s="398"/>
      <c r="AV124" s="398"/>
      <c r="AW124" s="398"/>
      <c r="AZ124" s="398"/>
    </row>
    <row r="125" spans="45:52" ht="120" customHeight="1">
      <c r="AS125" s="398"/>
      <c r="AT125" s="398"/>
      <c r="AU125" s="398"/>
      <c r="AV125" s="398"/>
      <c r="AW125" s="398"/>
      <c r="AZ125" s="398"/>
    </row>
    <row r="126" spans="45:52" ht="120" customHeight="1">
      <c r="AS126" s="398"/>
      <c r="AT126" s="398"/>
      <c r="AU126" s="398"/>
      <c r="AV126" s="398"/>
      <c r="AW126" s="398"/>
      <c r="AZ126" s="398"/>
    </row>
    <row r="127" spans="45:52" ht="120" customHeight="1">
      <c r="AS127" s="398"/>
      <c r="AT127" s="398"/>
      <c r="AU127" s="398"/>
      <c r="AV127" s="398"/>
      <c r="AW127" s="398"/>
      <c r="AZ127" s="398"/>
    </row>
    <row r="128" spans="45:52" ht="120" customHeight="1">
      <c r="AS128" s="398"/>
      <c r="AT128" s="398"/>
      <c r="AU128" s="398"/>
      <c r="AV128" s="398"/>
      <c r="AW128" s="398"/>
      <c r="AZ128" s="398"/>
    </row>
    <row r="129" spans="45:52" ht="120" customHeight="1">
      <c r="AS129" s="398"/>
      <c r="AT129" s="398"/>
      <c r="AU129" s="398"/>
      <c r="AV129" s="398"/>
      <c r="AW129" s="398"/>
      <c r="AZ129" s="398"/>
    </row>
    <row r="130" spans="45:52" ht="120" customHeight="1">
      <c r="AS130" s="398"/>
      <c r="AT130" s="398"/>
      <c r="AU130" s="398"/>
      <c r="AV130" s="398"/>
      <c r="AW130" s="398"/>
      <c r="AZ130" s="398"/>
    </row>
    <row r="131" spans="45:52" ht="120" customHeight="1">
      <c r="AS131" s="398"/>
      <c r="AT131" s="398"/>
      <c r="AU131" s="398"/>
      <c r="AV131" s="398"/>
      <c r="AW131" s="398"/>
      <c r="AZ131" s="398"/>
    </row>
    <row r="132" spans="45:52" ht="120" customHeight="1">
      <c r="AS132" s="398"/>
      <c r="AT132" s="398"/>
      <c r="AU132" s="398"/>
      <c r="AV132" s="398"/>
      <c r="AW132" s="398"/>
      <c r="AZ132" s="398"/>
    </row>
    <row r="133" spans="45:52" ht="120" customHeight="1">
      <c r="AS133" s="398"/>
      <c r="AT133" s="398"/>
      <c r="AU133" s="398"/>
      <c r="AV133" s="398"/>
      <c r="AW133" s="398"/>
      <c r="AZ133" s="398"/>
    </row>
    <row r="134" spans="45:52" ht="120" customHeight="1">
      <c r="AS134" s="398"/>
      <c r="AT134" s="398"/>
      <c r="AU134" s="398"/>
      <c r="AV134" s="398"/>
      <c r="AW134" s="398"/>
      <c r="AZ134" s="398"/>
    </row>
    <row r="135" spans="45:52" ht="120" customHeight="1">
      <c r="AS135" s="398"/>
      <c r="AT135" s="398"/>
      <c r="AU135" s="398"/>
      <c r="AV135" s="398"/>
      <c r="AW135" s="398"/>
      <c r="AZ135" s="398"/>
    </row>
    <row r="136" spans="45:52" ht="120" customHeight="1">
      <c r="AS136" s="398"/>
      <c r="AT136" s="398"/>
      <c r="AU136" s="398"/>
      <c r="AV136" s="398"/>
      <c r="AW136" s="398"/>
      <c r="AZ136" s="398"/>
    </row>
    <row r="137" spans="45:52" ht="120" customHeight="1">
      <c r="AS137" s="398"/>
      <c r="AT137" s="398"/>
      <c r="AU137" s="398"/>
      <c r="AV137" s="398"/>
      <c r="AW137" s="398"/>
      <c r="AZ137" s="398"/>
    </row>
    <row r="138" spans="45:52" ht="120" customHeight="1">
      <c r="AS138" s="398"/>
      <c r="AT138" s="398"/>
      <c r="AU138" s="398"/>
      <c r="AV138" s="398"/>
      <c r="AW138" s="398"/>
      <c r="AZ138" s="398"/>
    </row>
    <row r="139" spans="45:52" ht="120" customHeight="1">
      <c r="AS139" s="398"/>
      <c r="AT139" s="398"/>
      <c r="AU139" s="398"/>
      <c r="AV139" s="398"/>
      <c r="AW139" s="398"/>
      <c r="AZ139" s="398"/>
    </row>
    <row r="140" spans="45:52" ht="120" customHeight="1">
      <c r="AS140" s="398"/>
      <c r="AT140" s="398"/>
      <c r="AU140" s="398"/>
      <c r="AV140" s="398"/>
      <c r="AW140" s="398"/>
      <c r="AZ140" s="398"/>
    </row>
    <row r="141" spans="45:52" ht="120" customHeight="1">
      <c r="AS141" s="398"/>
      <c r="AT141" s="398"/>
      <c r="AU141" s="398"/>
      <c r="AV141" s="398"/>
      <c r="AW141" s="398"/>
      <c r="AZ141" s="398"/>
    </row>
    <row r="142" spans="45:52" ht="120" customHeight="1">
      <c r="AS142" s="398"/>
      <c r="AT142" s="398"/>
      <c r="AU142" s="398"/>
      <c r="AV142" s="398"/>
      <c r="AW142" s="398"/>
      <c r="AZ142" s="398"/>
    </row>
    <row r="143" spans="45:52" ht="120" customHeight="1">
      <c r="AS143" s="398"/>
      <c r="AT143" s="398"/>
      <c r="AU143" s="398"/>
      <c r="AV143" s="398"/>
      <c r="AW143" s="398"/>
      <c r="AZ143" s="398"/>
    </row>
    <row r="144" spans="45:52" ht="120" customHeight="1">
      <c r="AS144" s="398"/>
      <c r="AT144" s="398"/>
      <c r="AU144" s="398"/>
      <c r="AV144" s="398"/>
      <c r="AW144" s="398"/>
      <c r="AZ144" s="398"/>
    </row>
    <row r="145" spans="45:52" ht="120" customHeight="1">
      <c r="AS145" s="398"/>
      <c r="AT145" s="398"/>
      <c r="AU145" s="398"/>
      <c r="AV145" s="398"/>
      <c r="AW145" s="398"/>
      <c r="AZ145" s="398"/>
    </row>
    <row r="146" spans="45:52" ht="120" customHeight="1">
      <c r="AS146" s="398"/>
      <c r="AT146" s="398"/>
      <c r="AU146" s="398"/>
      <c r="AV146" s="398"/>
      <c r="AW146" s="398"/>
      <c r="AZ146" s="398"/>
    </row>
    <row r="147" spans="45:52" ht="120" customHeight="1">
      <c r="AS147" s="398"/>
      <c r="AT147" s="398"/>
      <c r="AU147" s="398"/>
      <c r="AV147" s="398"/>
      <c r="AW147" s="398"/>
      <c r="AZ147" s="398"/>
    </row>
    <row r="148" spans="45:52" ht="120" customHeight="1">
      <c r="AS148" s="398"/>
      <c r="AT148" s="398"/>
      <c r="AU148" s="398"/>
      <c r="AV148" s="398"/>
      <c r="AW148" s="398"/>
      <c r="AZ148" s="398"/>
    </row>
    <row r="149" spans="45:52" ht="120" customHeight="1">
      <c r="AS149" s="398"/>
      <c r="AT149" s="398"/>
      <c r="AU149" s="398"/>
      <c r="AV149" s="398"/>
      <c r="AW149" s="398"/>
      <c r="AZ149" s="398"/>
    </row>
    <row r="150" spans="45:52" ht="120" customHeight="1">
      <c r="AS150" s="398"/>
      <c r="AT150" s="398"/>
      <c r="AU150" s="398"/>
      <c r="AV150" s="398"/>
      <c r="AW150" s="398"/>
      <c r="AZ150" s="398"/>
    </row>
    <row r="151" spans="45:52" ht="120" customHeight="1">
      <c r="AS151" s="398"/>
      <c r="AT151" s="398"/>
      <c r="AU151" s="398"/>
      <c r="AV151" s="398"/>
      <c r="AW151" s="398"/>
      <c r="AZ151" s="398"/>
    </row>
    <row r="152" spans="45:52" ht="120" customHeight="1">
      <c r="AS152" s="398"/>
      <c r="AT152" s="398"/>
      <c r="AU152" s="398"/>
      <c r="AV152" s="398"/>
      <c r="AW152" s="398"/>
      <c r="AZ152" s="398"/>
    </row>
    <row r="153" spans="45:52" ht="120" customHeight="1">
      <c r="AS153" s="398"/>
      <c r="AT153" s="398"/>
      <c r="AU153" s="398"/>
      <c r="AV153" s="398"/>
      <c r="AW153" s="398"/>
      <c r="AZ153" s="398"/>
    </row>
    <row r="154" spans="45:52" ht="120" customHeight="1">
      <c r="AS154" s="398"/>
      <c r="AT154" s="398"/>
      <c r="AU154" s="398"/>
      <c r="AV154" s="398"/>
      <c r="AW154" s="398"/>
      <c r="AZ154" s="398"/>
    </row>
  </sheetData>
  <mergeCells count="7">
    <mergeCell ref="A27:A34"/>
    <mergeCell ref="A36:A42"/>
    <mergeCell ref="A3:C3"/>
    <mergeCell ref="B5:C5"/>
    <mergeCell ref="A6:A7"/>
    <mergeCell ref="A9:A16"/>
    <mergeCell ref="A18:A25"/>
  </mergeCells>
  <conditionalFormatting sqref="B36:B37">
    <cfRule type="cellIs" dxfId="81" priority="178" operator="lessThan">
      <formula>0</formula>
    </cfRule>
  </conditionalFormatting>
  <conditionalFormatting sqref="B7:D44">
    <cfRule type="cellIs" dxfId="80" priority="60" operator="lessThan">
      <formula>0</formula>
    </cfRule>
  </conditionalFormatting>
  <conditionalFormatting sqref="B45:O47">
    <cfRule type="cellIs" dxfId="79" priority="283" operator="lessThan">
      <formula>0</formula>
    </cfRule>
  </conditionalFormatting>
  <conditionalFormatting sqref="D5:O44">
    <cfRule type="cellIs" dxfId="78" priority="8" operator="lessThan">
      <formula>0</formula>
    </cfRule>
  </conditionalFormatting>
  <conditionalFormatting sqref="P21:Q25">
    <cfRule type="cellIs" dxfId="77" priority="210" operator="lessThan">
      <formula>0</formula>
    </cfRule>
  </conditionalFormatting>
  <conditionalFormatting sqref="P30:Q34">
    <cfRule type="cellIs" dxfId="76" priority="170" operator="lessThan">
      <formula>0</formula>
    </cfRule>
  </conditionalFormatting>
  <conditionalFormatting sqref="Q4:AC4 AI4:AQ4 D10:BA10 D19:BA19 B27 D28:BA28 B30 D37:BA37 V43:V44 D46:BA47">
    <cfRule type="cellIs" dxfId="75" priority="218" operator="lessThan">
      <formula>0</formula>
    </cfRule>
  </conditionalFormatting>
  <conditionalFormatting sqref="W6:W44">
    <cfRule type="cellIs" dxfId="74" priority="56" operator="lessThan">
      <formula>0</formula>
    </cfRule>
  </conditionalFormatting>
  <conditionalFormatting sqref="AE4:AG4">
    <cfRule type="cellIs" dxfId="73" priority="320" operator="lessThan">
      <formula>0</formula>
    </cfRule>
  </conditionalFormatting>
  <conditionalFormatting sqref="AO6:AP9">
    <cfRule type="cellIs" dxfId="72" priority="299" operator="lessThan">
      <formula>0</formula>
    </cfRule>
  </conditionalFormatting>
  <conditionalFormatting sqref="AO11:AP18">
    <cfRule type="cellIs" dxfId="71" priority="101" operator="lessThan">
      <formula>0</formula>
    </cfRule>
  </conditionalFormatting>
  <conditionalFormatting sqref="AO20:AP27">
    <cfRule type="cellIs" dxfId="70" priority="90" operator="lessThan">
      <formula>0</formula>
    </cfRule>
  </conditionalFormatting>
  <conditionalFormatting sqref="AO29:AP44">
    <cfRule type="cellIs" dxfId="69" priority="54" operator="lessThan">
      <formula>0</formula>
    </cfRule>
  </conditionalFormatting>
  <conditionalFormatting sqref="AQ9">
    <cfRule type="cellIs" dxfId="68" priority="302" operator="lessThan">
      <formula>0</formula>
    </cfRule>
  </conditionalFormatting>
  <conditionalFormatting sqref="AQ11">
    <cfRule type="cellIs" dxfId="67" priority="102" operator="lessThan">
      <formula>0</formula>
    </cfRule>
  </conditionalFormatting>
  <conditionalFormatting sqref="AQ14">
    <cfRule type="cellIs" dxfId="66" priority="270" operator="lessThan">
      <formula>0</formula>
    </cfRule>
  </conditionalFormatting>
  <conditionalFormatting sqref="AQ17">
    <cfRule type="cellIs" dxfId="65" priority="256" operator="lessThan">
      <formula>0</formula>
    </cfRule>
  </conditionalFormatting>
  <conditionalFormatting sqref="AQ20">
    <cfRule type="cellIs" dxfId="64" priority="91" operator="lessThan">
      <formula>0</formula>
    </cfRule>
  </conditionalFormatting>
  <conditionalFormatting sqref="AQ23">
    <cfRule type="cellIs" dxfId="63" priority="243" operator="lessThan">
      <formula>0</formula>
    </cfRule>
  </conditionalFormatting>
  <conditionalFormatting sqref="AQ26">
    <cfRule type="cellIs" dxfId="62" priority="216" operator="lessThan">
      <formula>0</formula>
    </cfRule>
  </conditionalFormatting>
  <conditionalFormatting sqref="AQ29">
    <cfRule type="cellIs" dxfId="61" priority="79" operator="lessThan">
      <formula>0</formula>
    </cfRule>
  </conditionalFormatting>
  <conditionalFormatting sqref="AQ32">
    <cfRule type="cellIs" dxfId="60" priority="203" operator="lessThan">
      <formula>0</formula>
    </cfRule>
  </conditionalFormatting>
  <conditionalFormatting sqref="AQ35">
    <cfRule type="cellIs" dxfId="59" priority="176" operator="lessThan">
      <formula>0</formula>
    </cfRule>
  </conditionalFormatting>
  <conditionalFormatting sqref="AQ38:AQ41">
    <cfRule type="cellIs" dxfId="58" priority="55" operator="lessThan">
      <formula>0</formula>
    </cfRule>
  </conditionalFormatting>
  <conditionalFormatting sqref="AQ44">
    <cfRule type="cellIs" dxfId="57" priority="151" operator="lessThan">
      <formula>0</formula>
    </cfRule>
  </conditionalFormatting>
  <conditionalFormatting sqref="AS6:AS9">
    <cfRule type="cellIs" dxfId="56" priority="296" operator="lessThan">
      <formula>0</formula>
    </cfRule>
  </conditionalFormatting>
  <conditionalFormatting sqref="AS11:AS18">
    <cfRule type="cellIs" dxfId="55" priority="98" operator="lessThan">
      <formula>0</formula>
    </cfRule>
  </conditionalFormatting>
  <conditionalFormatting sqref="AS20:AS27">
    <cfRule type="cellIs" dxfId="54" priority="87" operator="lessThan">
      <formula>0</formula>
    </cfRule>
  </conditionalFormatting>
  <conditionalFormatting sqref="AS29:AS41 AS43:AS44">
    <cfRule type="cellIs" dxfId="53" priority="51" operator="lessThan">
      <formula>0</formula>
    </cfRule>
  </conditionalFormatting>
  <conditionalFormatting sqref="AU6:AV9">
    <cfRule type="cellIs" dxfId="52" priority="294" operator="lessThan">
      <formula>0</formula>
    </cfRule>
  </conditionalFormatting>
  <conditionalFormatting sqref="AU11:AV18">
    <cfRule type="cellIs" dxfId="51" priority="97" operator="lessThan">
      <formula>0</formula>
    </cfRule>
  </conditionalFormatting>
  <conditionalFormatting sqref="AU20:AV27">
    <cfRule type="cellIs" dxfId="50" priority="86" operator="lessThan">
      <formula>0</formula>
    </cfRule>
  </conditionalFormatting>
  <conditionalFormatting sqref="AU29:AV41 AV42 AU43:AV44">
    <cfRule type="cellIs" dxfId="49" priority="50" operator="lessThan">
      <formula>0</formula>
    </cfRule>
  </conditionalFormatting>
  <conditionalFormatting sqref="AX6:AX9 P8:V8 AX11:AX18 P12:V16 R20:V27 AX20:AX27 R29:V43 AX29:AX44 P39:Q43">
    <cfRule type="cellIs" dxfId="48" priority="323" operator="lessThan">
      <formula>0</formula>
    </cfRule>
  </conditionalFormatting>
  <conditionalFormatting sqref="BT5:XFD53 B18 B21 AL48:AO53">
    <cfRule type="cellIs" dxfId="47" priority="258" operator="lessThan">
      <formula>0</formula>
    </cfRule>
  </conditionalFormatting>
  <pageMargins left="0.7" right="0.7" top="0.75" bottom="0.75" header="0.3" footer="0.3"/>
  <pageSetup scale="83" fitToWidth="0" fitToHeight="0" orientation="portrait" horizontalDpi="360" verticalDpi="36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51"/>
  <sheetViews>
    <sheetView zoomScale="70" zoomScaleNormal="70" workbookViewId="0">
      <pane xSplit="3" ySplit="5" topLeftCell="D27" activePane="bottomRight" state="frozen"/>
      <selection pane="topRight" activeCell="D1" sqref="D1"/>
      <selection pane="bottomLeft" activeCell="A6" sqref="A6"/>
      <selection pane="bottomRight" activeCell="E44" sqref="E44"/>
    </sheetView>
  </sheetViews>
  <sheetFormatPr defaultRowHeight="15"/>
  <cols>
    <col min="1" max="1" width="12.85546875" style="369" customWidth="1"/>
    <col min="2" max="2" width="15.5703125" style="369" customWidth="1"/>
    <col min="3" max="3" width="13" style="369" customWidth="1"/>
    <col min="4" max="4" width="25.5703125" style="430" customWidth="1"/>
    <col min="5" max="5" width="17.7109375" bestFit="1" customWidth="1"/>
    <col min="6" max="6" width="16.28515625" bestFit="1" customWidth="1"/>
    <col min="7" max="7" width="15.42578125" customWidth="1"/>
    <col min="8" max="8" width="19.140625" customWidth="1"/>
    <col min="9" max="10" width="16.7109375" bestFit="1" customWidth="1"/>
    <col min="11" max="11" width="15.28515625" bestFit="1" customWidth="1"/>
    <col min="12" max="12" width="23.140625" bestFit="1" customWidth="1"/>
    <col min="13" max="15" width="15.28515625" bestFit="1" customWidth="1"/>
    <col min="16" max="16" width="8.85546875" bestFit="1" customWidth="1"/>
    <col min="17" max="17" width="17.7109375" bestFit="1" customWidth="1"/>
    <col min="18" max="26" width="20.7109375" customWidth="1"/>
  </cols>
  <sheetData>
    <row r="1" spans="1:26" ht="21">
      <c r="A1" s="499" t="s">
        <v>280</v>
      </c>
      <c r="B1" s="431"/>
      <c r="C1" s="431"/>
      <c r="D1" s="432"/>
    </row>
    <row r="2" spans="1:26" ht="20.25">
      <c r="A2" s="431"/>
      <c r="B2" s="431"/>
      <c r="C2" s="431"/>
      <c r="D2" s="432"/>
    </row>
    <row r="3" spans="1:26" ht="21" thickBot="1">
      <c r="A3" s="431"/>
      <c r="B3" s="431"/>
      <c r="C3" s="431"/>
      <c r="D3" s="432"/>
    </row>
    <row r="4" spans="1:26" ht="20.25" thickTop="1" thickBot="1">
      <c r="A4" s="634">
        <f>B6</f>
        <v>46054</v>
      </c>
      <c r="B4" s="634"/>
      <c r="C4" s="634"/>
      <c r="D4" s="433"/>
      <c r="E4" s="632" t="s">
        <v>282</v>
      </c>
      <c r="F4" s="633"/>
      <c r="G4" s="633"/>
      <c r="H4" s="633"/>
      <c r="I4" s="629" t="s">
        <v>281</v>
      </c>
      <c r="J4" s="630"/>
      <c r="K4" s="630"/>
      <c r="L4" s="630"/>
      <c r="M4" s="630"/>
      <c r="N4" s="630"/>
      <c r="O4" s="630"/>
      <c r="P4" s="630"/>
      <c r="Q4" s="631"/>
      <c r="R4" s="629" t="s">
        <v>300</v>
      </c>
      <c r="S4" s="630"/>
      <c r="T4" s="630"/>
      <c r="U4" s="630"/>
      <c r="V4" s="630"/>
      <c r="W4" s="630"/>
      <c r="X4" s="630"/>
      <c r="Y4" s="630"/>
      <c r="Z4" s="631"/>
    </row>
    <row r="5" spans="1:26" s="498" customFormat="1" ht="20.25" thickTop="1" thickBot="1">
      <c r="A5" s="448" t="s">
        <v>1</v>
      </c>
      <c r="B5" s="626" t="s">
        <v>2</v>
      </c>
      <c r="C5" s="627"/>
      <c r="D5" s="500" t="s">
        <v>286</v>
      </c>
      <c r="E5" s="501" t="s">
        <v>283</v>
      </c>
      <c r="F5" s="501" t="s">
        <v>284</v>
      </c>
      <c r="G5" s="501" t="s">
        <v>285</v>
      </c>
      <c r="H5" s="502" t="s">
        <v>3</v>
      </c>
      <c r="I5" s="503" t="s">
        <v>82</v>
      </c>
      <c r="J5" s="503" t="s">
        <v>83</v>
      </c>
      <c r="K5" s="503" t="s">
        <v>85</v>
      </c>
      <c r="L5" s="503" t="s">
        <v>87</v>
      </c>
      <c r="M5" s="503" t="s">
        <v>84</v>
      </c>
      <c r="N5" s="503" t="s">
        <v>86</v>
      </c>
      <c r="O5" s="503" t="s">
        <v>299</v>
      </c>
      <c r="P5" s="503" t="s">
        <v>298</v>
      </c>
      <c r="Q5" s="504" t="s">
        <v>3</v>
      </c>
      <c r="R5" s="503" t="s">
        <v>82</v>
      </c>
      <c r="S5" s="503" t="s">
        <v>83</v>
      </c>
      <c r="T5" s="503" t="s">
        <v>85</v>
      </c>
      <c r="U5" s="503" t="s">
        <v>87</v>
      </c>
      <c r="V5" s="503" t="s">
        <v>84</v>
      </c>
      <c r="W5" s="503" t="s">
        <v>86</v>
      </c>
      <c r="X5" s="503" t="s">
        <v>299</v>
      </c>
      <c r="Y5" s="503" t="s">
        <v>298</v>
      </c>
      <c r="Z5" s="504" t="s">
        <v>3</v>
      </c>
    </row>
    <row r="6" spans="1:26" ht="16.5" thickTop="1">
      <c r="A6" s="628">
        <f>WEEKNUM(B6)</f>
        <v>6</v>
      </c>
      <c r="B6" s="482">
        <v>46054</v>
      </c>
      <c r="C6" s="482" t="str">
        <f>TEXT(B6,"ddd")</f>
        <v>Mgg</v>
      </c>
      <c r="D6" s="505">
        <f>Q6-H6</f>
        <v>-18751.47038709675</v>
      </c>
      <c r="E6" s="506">
        <f>SUM('SO Februari 2026 Rev.2'!E6:AQ6)</f>
        <v>152670.40032258062</v>
      </c>
      <c r="F6" s="506">
        <f>SUM('SO Februari 2026 Rev.2'!AR6:AY6)</f>
        <v>14781.070064516127</v>
      </c>
      <c r="G6" s="506">
        <f>SUM('SO Februari 2026 Rev.2'!AZ6:BA6)</f>
        <v>13500</v>
      </c>
      <c r="H6" s="507">
        <f>SUM(E6:G6)</f>
        <v>180951.47038709675</v>
      </c>
      <c r="I6" s="508">
        <f>3*28000</f>
        <v>84000</v>
      </c>
      <c r="J6" s="508">
        <f>1.8*24000</f>
        <v>43200</v>
      </c>
      <c r="K6" s="508">
        <f>13000</f>
        <v>13000</v>
      </c>
      <c r="L6" s="508"/>
      <c r="M6" s="508">
        <f>0.5*24000</f>
        <v>12000</v>
      </c>
      <c r="N6" s="508"/>
      <c r="O6" s="508">
        <v>10000</v>
      </c>
      <c r="P6" s="508"/>
      <c r="Q6" s="509">
        <f>SUM(I6:P6)</f>
        <v>162200</v>
      </c>
      <c r="R6" s="508">
        <f>'Summary sales'!D8</f>
        <v>65680.61</v>
      </c>
      <c r="S6" s="508">
        <f>'Summary sales'!E8</f>
        <v>27163.79</v>
      </c>
      <c r="T6" s="508">
        <f>'Summary sales'!G8</f>
        <v>11250.33</v>
      </c>
      <c r="U6" s="508">
        <f>'Summary sales'!I8</f>
        <v>0</v>
      </c>
      <c r="V6" s="508">
        <f>'Summary sales'!F8</f>
        <v>18204.900000000001</v>
      </c>
      <c r="W6" s="508">
        <f>'Summary sales'!H8</f>
        <v>0</v>
      </c>
      <c r="X6" s="508">
        <f>'Summary sales'!K8</f>
        <v>4132.0849999990314</v>
      </c>
      <c r="Y6" s="508">
        <f>'Summary sales'!L8</f>
        <v>0</v>
      </c>
      <c r="Z6" s="509">
        <f>SUM(R6:Y6)</f>
        <v>126431.71499999904</v>
      </c>
    </row>
    <row r="7" spans="1:26" ht="15.75">
      <c r="A7" s="624"/>
      <c r="B7" s="457" t="s">
        <v>18</v>
      </c>
      <c r="C7" s="451"/>
      <c r="D7" s="510">
        <f>SUM(D6)</f>
        <v>-18751.47038709675</v>
      </c>
      <c r="E7" s="511">
        <f t="shared" ref="E7:Q7" si="0">SUM(E6)</f>
        <v>152670.40032258062</v>
      </c>
      <c r="F7" s="511">
        <f t="shared" si="0"/>
        <v>14781.070064516127</v>
      </c>
      <c r="G7" s="511">
        <f t="shared" si="0"/>
        <v>13500</v>
      </c>
      <c r="H7" s="512">
        <f t="shared" si="0"/>
        <v>180951.47038709675</v>
      </c>
      <c r="I7" s="513">
        <f t="shared" si="0"/>
        <v>84000</v>
      </c>
      <c r="J7" s="513">
        <f t="shared" si="0"/>
        <v>43200</v>
      </c>
      <c r="K7" s="513">
        <f t="shared" si="0"/>
        <v>13000</v>
      </c>
      <c r="L7" s="513">
        <f>SUM(L6)</f>
        <v>0</v>
      </c>
      <c r="M7" s="513">
        <f>SUM(M6)</f>
        <v>12000</v>
      </c>
      <c r="N7" s="513">
        <f t="shared" si="0"/>
        <v>0</v>
      </c>
      <c r="O7" s="513">
        <f t="shared" si="0"/>
        <v>10000</v>
      </c>
      <c r="P7" s="513">
        <f t="shared" si="0"/>
        <v>0</v>
      </c>
      <c r="Q7" s="514">
        <f t="shared" si="0"/>
        <v>162200</v>
      </c>
      <c r="R7" s="513">
        <f t="shared" ref="R7" si="1">SUM(R6)</f>
        <v>65680.61</v>
      </c>
      <c r="S7" s="513">
        <f t="shared" ref="S7" si="2">SUM(S6)</f>
        <v>27163.79</v>
      </c>
      <c r="T7" s="513">
        <f t="shared" ref="T7" si="3">SUM(T6)</f>
        <v>11250.33</v>
      </c>
      <c r="U7" s="513">
        <f>SUM(U6)</f>
        <v>0</v>
      </c>
      <c r="V7" s="513">
        <f>SUM(V6)</f>
        <v>18204.900000000001</v>
      </c>
      <c r="W7" s="513">
        <f t="shared" ref="W7" si="4">SUM(W6)</f>
        <v>0</v>
      </c>
      <c r="X7" s="513">
        <f t="shared" ref="X7" si="5">SUM(X6)</f>
        <v>4132.0849999990314</v>
      </c>
      <c r="Y7" s="513">
        <f t="shared" ref="Y7" si="6">SUM(Y6)</f>
        <v>0</v>
      </c>
      <c r="Z7" s="514">
        <f t="shared" ref="Z7" si="7">SUM(Z6)</f>
        <v>126431.71499999904</v>
      </c>
    </row>
    <row r="8" spans="1:26" ht="15.75">
      <c r="A8" s="549"/>
      <c r="B8" s="454"/>
      <c r="C8" s="454"/>
      <c r="D8" s="515"/>
      <c r="E8" s="511"/>
      <c r="F8" s="511"/>
      <c r="G8" s="511"/>
      <c r="H8" s="512"/>
      <c r="I8" s="513"/>
      <c r="J8" s="513"/>
      <c r="K8" s="513"/>
      <c r="L8" s="513"/>
      <c r="M8" s="513"/>
      <c r="N8" s="513"/>
      <c r="O8" s="513"/>
      <c r="P8" s="513"/>
      <c r="Q8" s="514"/>
      <c r="R8" s="513"/>
      <c r="S8" s="513"/>
      <c r="T8" s="513"/>
      <c r="U8" s="513"/>
      <c r="V8" s="513"/>
      <c r="W8" s="513"/>
      <c r="X8" s="513"/>
      <c r="Y8" s="513"/>
      <c r="Z8" s="514"/>
    </row>
    <row r="9" spans="1:26" ht="15.75">
      <c r="A9" s="624">
        <f>WEEKNUM(B9)</f>
        <v>6</v>
      </c>
      <c r="B9" s="451">
        <f>B6+1</f>
        <v>46055</v>
      </c>
      <c r="C9" s="451" t="str">
        <f t="shared" ref="C9:C15" si="8">TEXT(B9,"ddd")</f>
        <v>Sen</v>
      </c>
      <c r="D9" s="515">
        <f>Q9-H9</f>
        <v>-23311.47038709675</v>
      </c>
      <c r="E9" s="511">
        <f>SUM('SO Februari 2026 Rev.2'!E9:AQ9)</f>
        <v>152670.40032258062</v>
      </c>
      <c r="F9" s="511">
        <f>SUM('SO Februari 2026 Rev.2'!AR9:AY9)</f>
        <v>14781.070064516127</v>
      </c>
      <c r="G9" s="511">
        <f>SUM('SO Februari 2026 Rev.2'!AZ9:BA9)</f>
        <v>13500</v>
      </c>
      <c r="H9" s="512">
        <f t="shared" ref="H9:H15" si="9">SUM(E9:G9)</f>
        <v>180951.47038709675</v>
      </c>
      <c r="I9" s="513">
        <v>84000</v>
      </c>
      <c r="J9" s="513">
        <f>1.61*24000</f>
        <v>38640</v>
      </c>
      <c r="K9" s="513">
        <v>13000</v>
      </c>
      <c r="L9" s="513"/>
      <c r="M9" s="513">
        <f t="shared" ref="M9:M15" si="10">0.5*24000</f>
        <v>12000</v>
      </c>
      <c r="N9" s="513"/>
      <c r="O9" s="513">
        <v>10000</v>
      </c>
      <c r="P9" s="513"/>
      <c r="Q9" s="514">
        <f>SUM(I9:P9)</f>
        <v>157640</v>
      </c>
      <c r="R9" s="513">
        <f>'Summary sales'!D9</f>
        <v>67220.240000000005</v>
      </c>
      <c r="S9" s="513">
        <f>'Summary sales'!E9</f>
        <v>54414.53</v>
      </c>
      <c r="T9" s="513">
        <f>'Summary sales'!G9</f>
        <v>10284.26</v>
      </c>
      <c r="U9" s="513">
        <f>'Summary sales'!I9</f>
        <v>0</v>
      </c>
      <c r="V9" s="513">
        <f>'Summary sales'!F9</f>
        <v>22714.29</v>
      </c>
      <c r="W9" s="513">
        <f>'Summary sales'!H9</f>
        <v>0</v>
      </c>
      <c r="X9" s="513">
        <f>'Summary sales'!K9</f>
        <v>4145.0780000016093</v>
      </c>
      <c r="Y9" s="513">
        <f>'Summary sales'!L9</f>
        <v>0</v>
      </c>
      <c r="Z9" s="514">
        <f>SUM(R9:Y9)</f>
        <v>158778.39800000162</v>
      </c>
    </row>
    <row r="10" spans="1:26" ht="15.75">
      <c r="A10" s="624"/>
      <c r="B10" s="451">
        <f t="shared" ref="B10:B15" si="11">B9+1</f>
        <v>46056</v>
      </c>
      <c r="C10" s="451" t="str">
        <f t="shared" si="8"/>
        <v>Sel</v>
      </c>
      <c r="D10" s="515">
        <f t="shared" ref="D10:D15" si="12">Q10-H10</f>
        <v>-18311.47038709675</v>
      </c>
      <c r="E10" s="511">
        <f>SUM('SO Februari 2026 Rev.2'!E10:AQ10)</f>
        <v>152670.40032258062</v>
      </c>
      <c r="F10" s="511">
        <f>SUM('SO Februari 2026 Rev.2'!AR10:AY10)</f>
        <v>14781.070064516127</v>
      </c>
      <c r="G10" s="511">
        <f>SUM('SO Februari 2026 Rev.2'!AZ10:BA10)</f>
        <v>13500</v>
      </c>
      <c r="H10" s="512">
        <f t="shared" si="9"/>
        <v>180951.47038709675</v>
      </c>
      <c r="I10" s="513">
        <v>84000</v>
      </c>
      <c r="J10" s="513">
        <f t="shared" ref="J10:J11" si="13">1.61*24000</f>
        <v>38640</v>
      </c>
      <c r="K10" s="513">
        <v>13000</v>
      </c>
      <c r="L10" s="513">
        <v>5000</v>
      </c>
      <c r="M10" s="513">
        <f t="shared" si="10"/>
        <v>12000</v>
      </c>
      <c r="N10" s="513"/>
      <c r="O10" s="513">
        <v>10000</v>
      </c>
      <c r="P10" s="513"/>
      <c r="Q10" s="514">
        <f t="shared" ref="Q10:Q15" si="14">SUM(I10:P10)</f>
        <v>162640</v>
      </c>
      <c r="R10" s="513">
        <f>'Summary sales'!D10</f>
        <v>68333.239999999991</v>
      </c>
      <c r="S10" s="513">
        <f>'Summary sales'!E10</f>
        <v>52211.86</v>
      </c>
      <c r="T10" s="513">
        <f>'Summary sales'!G10</f>
        <v>9298.9500000000007</v>
      </c>
      <c r="U10" s="513">
        <f>'Summary sales'!I10</f>
        <v>0</v>
      </c>
      <c r="V10" s="513">
        <f>'Summary sales'!F10</f>
        <v>22550.560000000001</v>
      </c>
      <c r="W10" s="513">
        <f>'Summary sales'!H10</f>
        <v>0</v>
      </c>
      <c r="X10" s="513">
        <f>'Summary sales'!K10</f>
        <v>3903.10899999924</v>
      </c>
      <c r="Y10" s="513">
        <f>'Summary sales'!L10</f>
        <v>0</v>
      </c>
      <c r="Z10" s="514">
        <f t="shared" ref="Z10:Z15" si="15">SUM(R10:Y10)</f>
        <v>156297.71899999923</v>
      </c>
    </row>
    <row r="11" spans="1:26" ht="15.75">
      <c r="A11" s="624"/>
      <c r="B11" s="451">
        <f t="shared" si="11"/>
        <v>46057</v>
      </c>
      <c r="C11" s="451" t="str">
        <f t="shared" si="8"/>
        <v>Rab</v>
      </c>
      <c r="D11" s="515">
        <f t="shared" si="12"/>
        <v>-18311.47038709675</v>
      </c>
      <c r="E11" s="511">
        <f>SUM('SO Februari 2026 Rev.2'!E11:AQ11)</f>
        <v>152670.40032258062</v>
      </c>
      <c r="F11" s="511">
        <f>SUM('SO Februari 2026 Rev.2'!AR11:AY11)</f>
        <v>14781.070064516127</v>
      </c>
      <c r="G11" s="511">
        <f>SUM('SO Februari 2026 Rev.2'!AZ11:BA11)</f>
        <v>13500</v>
      </c>
      <c r="H11" s="512">
        <f t="shared" si="9"/>
        <v>180951.47038709675</v>
      </c>
      <c r="I11" s="513">
        <v>84000</v>
      </c>
      <c r="J11" s="513">
        <f t="shared" si="13"/>
        <v>38640</v>
      </c>
      <c r="K11" s="513">
        <v>13000</v>
      </c>
      <c r="L11" s="513">
        <v>5000</v>
      </c>
      <c r="M11" s="513">
        <f t="shared" si="10"/>
        <v>12000</v>
      </c>
      <c r="N11" s="513"/>
      <c r="O11" s="513">
        <v>10000</v>
      </c>
      <c r="P11" s="513"/>
      <c r="Q11" s="514">
        <f t="shared" si="14"/>
        <v>162640</v>
      </c>
      <c r="R11" s="513">
        <f>'Summary sales'!D11</f>
        <v>72469.970000000016</v>
      </c>
      <c r="S11" s="513">
        <f>'Summary sales'!E11</f>
        <v>54698.879999999997</v>
      </c>
      <c r="T11" s="513">
        <f>'Summary sales'!G11</f>
        <v>9866</v>
      </c>
      <c r="U11" s="513">
        <f>'Summary sales'!I11</f>
        <v>0</v>
      </c>
      <c r="V11" s="513">
        <f>'Summary sales'!F11</f>
        <v>13355.34</v>
      </c>
      <c r="W11" s="513">
        <f>'Summary sales'!H11</f>
        <v>0</v>
      </c>
      <c r="X11" s="513">
        <f>'Summary sales'!K11</f>
        <v>4367.7080000005662</v>
      </c>
      <c r="Y11" s="513">
        <f>'Summary sales'!L11</f>
        <v>0</v>
      </c>
      <c r="Z11" s="514">
        <f t="shared" si="15"/>
        <v>154757.89800000057</v>
      </c>
    </row>
    <row r="12" spans="1:26" ht="15.75">
      <c r="A12" s="624"/>
      <c r="B12" s="451">
        <f t="shared" si="11"/>
        <v>46058</v>
      </c>
      <c r="C12" s="451" t="str">
        <f t="shared" si="8"/>
        <v>Kam</v>
      </c>
      <c r="D12" s="515">
        <f t="shared" si="12"/>
        <v>-22391.47038709675</v>
      </c>
      <c r="E12" s="511">
        <f>SUM('SO Februari 2026 Rev.2'!E12:AQ12)</f>
        <v>152670.40032258062</v>
      </c>
      <c r="F12" s="511">
        <f>SUM('SO Februari 2026 Rev.2'!AR12:AY12)</f>
        <v>14781.070064516127</v>
      </c>
      <c r="G12" s="511">
        <f>SUM('SO Februari 2026 Rev.2'!AZ12:BA12)</f>
        <v>13500</v>
      </c>
      <c r="H12" s="512">
        <f t="shared" si="9"/>
        <v>180951.47038709675</v>
      </c>
      <c r="I12" s="513">
        <v>84000</v>
      </c>
      <c r="J12" s="513">
        <f>1.44*24000</f>
        <v>34560</v>
      </c>
      <c r="K12" s="513">
        <v>13000</v>
      </c>
      <c r="L12" s="513">
        <v>5000</v>
      </c>
      <c r="M12" s="513">
        <f t="shared" si="10"/>
        <v>12000</v>
      </c>
      <c r="N12" s="513"/>
      <c r="O12" s="513">
        <v>10000</v>
      </c>
      <c r="P12" s="513"/>
      <c r="Q12" s="514">
        <f t="shared" si="14"/>
        <v>158560</v>
      </c>
      <c r="R12" s="513">
        <f>'Summary sales'!D12</f>
        <v>69578.640000000014</v>
      </c>
      <c r="S12" s="513">
        <f>'Summary sales'!E12</f>
        <v>48891.03</v>
      </c>
      <c r="T12" s="513">
        <f>'Summary sales'!G12</f>
        <v>13940.41</v>
      </c>
      <c r="U12" s="513">
        <f>'Summary sales'!I12</f>
        <v>3400.26</v>
      </c>
      <c r="V12" s="513">
        <f>'Summary sales'!F12</f>
        <v>23008.11</v>
      </c>
      <c r="W12" s="513">
        <f>'Summary sales'!H12</f>
        <v>0</v>
      </c>
      <c r="X12" s="513">
        <f>'Summary sales'!K12</f>
        <v>4280.3999999985099</v>
      </c>
      <c r="Y12" s="513">
        <f>'Summary sales'!L12</f>
        <v>0</v>
      </c>
      <c r="Z12" s="514">
        <f t="shared" si="15"/>
        <v>163098.84999999852</v>
      </c>
    </row>
    <row r="13" spans="1:26" ht="15.75">
      <c r="A13" s="624"/>
      <c r="B13" s="451">
        <f t="shared" si="11"/>
        <v>46059</v>
      </c>
      <c r="C13" s="451" t="str">
        <f t="shared" si="8"/>
        <v>Jum</v>
      </c>
      <c r="D13" s="515">
        <f t="shared" si="12"/>
        <v>-22391.47038709675</v>
      </c>
      <c r="E13" s="511">
        <f>SUM('SO Februari 2026 Rev.2'!E13:AQ13)</f>
        <v>152670.40032258062</v>
      </c>
      <c r="F13" s="511">
        <f>SUM('SO Februari 2026 Rev.2'!AR13:AY13)</f>
        <v>14781.070064516127</v>
      </c>
      <c r="G13" s="511">
        <f>SUM('SO Februari 2026 Rev.2'!AZ13:BA13)</f>
        <v>13500</v>
      </c>
      <c r="H13" s="512">
        <f t="shared" si="9"/>
        <v>180951.47038709675</v>
      </c>
      <c r="I13" s="513">
        <v>84000</v>
      </c>
      <c r="J13" s="513">
        <f t="shared" ref="J13:J15" si="16">1.44*24000</f>
        <v>34560</v>
      </c>
      <c r="K13" s="513">
        <v>13000</v>
      </c>
      <c r="L13" s="513">
        <v>5000</v>
      </c>
      <c r="M13" s="513">
        <f t="shared" si="10"/>
        <v>12000</v>
      </c>
      <c r="N13" s="513"/>
      <c r="O13" s="513">
        <v>10000</v>
      </c>
      <c r="P13" s="513"/>
      <c r="Q13" s="514">
        <f t="shared" si="14"/>
        <v>158560</v>
      </c>
      <c r="R13" s="513">
        <f>'Summary sales'!D13</f>
        <v>77972.03</v>
      </c>
      <c r="S13" s="513">
        <f>'Summary sales'!E13</f>
        <v>55115.98</v>
      </c>
      <c r="T13" s="513">
        <f>'Summary sales'!G13</f>
        <v>10778.32</v>
      </c>
      <c r="U13" s="513">
        <f>'Summary sales'!I13</f>
        <v>4002.23</v>
      </c>
      <c r="V13" s="513">
        <f>'Summary sales'!F13</f>
        <v>18549.36</v>
      </c>
      <c r="W13" s="513">
        <f>'Summary sales'!H13</f>
        <v>0</v>
      </c>
      <c r="X13" s="513">
        <f>'Summary sales'!K13</f>
        <v>3227.5140000004321</v>
      </c>
      <c r="Y13" s="513">
        <f>'Summary sales'!L13</f>
        <v>0</v>
      </c>
      <c r="Z13" s="514">
        <f t="shared" si="15"/>
        <v>169645.43400000047</v>
      </c>
    </row>
    <row r="14" spans="1:26" ht="15.75">
      <c r="A14" s="624"/>
      <c r="B14" s="454">
        <f t="shared" si="11"/>
        <v>46060</v>
      </c>
      <c r="C14" s="454" t="str">
        <f t="shared" si="8"/>
        <v>Sab</v>
      </c>
      <c r="D14" s="515">
        <f t="shared" si="12"/>
        <v>-22391.47038709675</v>
      </c>
      <c r="E14" s="511">
        <f>SUM('SO Februari 2026 Rev.2'!E14:AQ14)</f>
        <v>152670.40032258062</v>
      </c>
      <c r="F14" s="511">
        <f>SUM('SO Februari 2026 Rev.2'!AR14:AY14)</f>
        <v>14781.070064516127</v>
      </c>
      <c r="G14" s="511">
        <f>SUM('SO Februari 2026 Rev.2'!AZ14:BA14)</f>
        <v>13500</v>
      </c>
      <c r="H14" s="512">
        <f t="shared" si="9"/>
        <v>180951.47038709675</v>
      </c>
      <c r="I14" s="513">
        <v>84000</v>
      </c>
      <c r="J14" s="513">
        <f t="shared" si="16"/>
        <v>34560</v>
      </c>
      <c r="K14" s="513">
        <v>13000</v>
      </c>
      <c r="L14" s="513">
        <v>5000</v>
      </c>
      <c r="M14" s="513">
        <f t="shared" si="10"/>
        <v>12000</v>
      </c>
      <c r="N14" s="513"/>
      <c r="O14" s="513">
        <v>10000</v>
      </c>
      <c r="P14" s="513"/>
      <c r="Q14" s="514">
        <f t="shared" si="14"/>
        <v>158560</v>
      </c>
      <c r="R14" s="513">
        <f>'Summary sales'!D14</f>
        <v>87147.29</v>
      </c>
      <c r="S14" s="513">
        <f>'Summary sales'!E14</f>
        <v>47499.030000000006</v>
      </c>
      <c r="T14" s="513">
        <f>'Summary sales'!G14</f>
        <v>0</v>
      </c>
      <c r="U14" s="513">
        <f>'Summary sales'!I14</f>
        <v>4507.53</v>
      </c>
      <c r="V14" s="513">
        <f>'Summary sales'!F14</f>
        <v>19287.7</v>
      </c>
      <c r="W14" s="513">
        <f>'Summary sales'!H14</f>
        <v>0</v>
      </c>
      <c r="X14" s="513">
        <f>'Summary sales'!K14</f>
        <v>4205.4859999995679</v>
      </c>
      <c r="Y14" s="513">
        <f>'Summary sales'!L14</f>
        <v>0</v>
      </c>
      <c r="Z14" s="514">
        <f t="shared" si="15"/>
        <v>162647.03599999959</v>
      </c>
    </row>
    <row r="15" spans="1:26" ht="15.75">
      <c r="A15" s="624"/>
      <c r="B15" s="454">
        <f t="shared" si="11"/>
        <v>46061</v>
      </c>
      <c r="C15" s="454" t="str">
        <f t="shared" si="8"/>
        <v>Mgg</v>
      </c>
      <c r="D15" s="515">
        <f t="shared" si="12"/>
        <v>-22391.47038709675</v>
      </c>
      <c r="E15" s="511">
        <f>SUM('SO Februari 2026 Rev.2'!E15:AQ15)</f>
        <v>152670.40032258062</v>
      </c>
      <c r="F15" s="511">
        <f>SUM('SO Februari 2026 Rev.2'!AR15:AY15)</f>
        <v>14781.070064516127</v>
      </c>
      <c r="G15" s="511">
        <f>SUM('SO Februari 2026 Rev.2'!AZ15:BA15)</f>
        <v>13500</v>
      </c>
      <c r="H15" s="512">
        <f t="shared" si="9"/>
        <v>180951.47038709675</v>
      </c>
      <c r="I15" s="513">
        <v>84000</v>
      </c>
      <c r="J15" s="513">
        <f t="shared" si="16"/>
        <v>34560</v>
      </c>
      <c r="K15" s="513">
        <v>13000</v>
      </c>
      <c r="L15" s="513">
        <v>5000</v>
      </c>
      <c r="M15" s="513">
        <f t="shared" si="10"/>
        <v>12000</v>
      </c>
      <c r="N15" s="513"/>
      <c r="O15" s="513">
        <v>10000</v>
      </c>
      <c r="P15" s="513"/>
      <c r="Q15" s="514">
        <f t="shared" si="14"/>
        <v>158560</v>
      </c>
      <c r="R15" s="513">
        <f>'Summary sales'!D15</f>
        <v>83726.399999999994</v>
      </c>
      <c r="S15" s="513">
        <f>'Summary sales'!E15</f>
        <v>47551.770000000004</v>
      </c>
      <c r="T15" s="513">
        <f>'Summary sales'!G15</f>
        <v>8746.2799999999988</v>
      </c>
      <c r="U15" s="513">
        <f>'Summary sales'!I15</f>
        <v>3583.8</v>
      </c>
      <c r="V15" s="513">
        <f>'Summary sales'!F15</f>
        <v>25515.59</v>
      </c>
      <c r="W15" s="513">
        <f>'Summary sales'!H15</f>
        <v>0</v>
      </c>
      <c r="X15" s="513">
        <f>'Summary sales'!K15</f>
        <v>8439.714999999851</v>
      </c>
      <c r="Y15" s="513">
        <f>'Summary sales'!L15</f>
        <v>0</v>
      </c>
      <c r="Z15" s="514">
        <f t="shared" si="15"/>
        <v>177563.55499999982</v>
      </c>
    </row>
    <row r="16" spans="1:26" ht="15.75">
      <c r="A16" s="624"/>
      <c r="B16" s="457" t="s">
        <v>18</v>
      </c>
      <c r="C16" s="451"/>
      <c r="D16" s="510">
        <f>Q16-H16</f>
        <v>-149500.29270967725</v>
      </c>
      <c r="E16" s="563">
        <f>SUM(E9:E15)</f>
        <v>1068692.8022580643</v>
      </c>
      <c r="F16" s="563">
        <f t="shared" ref="F16:Q16" si="17">SUM(F9:F15)</f>
        <v>103467.49045161289</v>
      </c>
      <c r="G16" s="563">
        <f t="shared" si="17"/>
        <v>94500</v>
      </c>
      <c r="H16" s="564">
        <f t="shared" si="17"/>
        <v>1266660.2927096772</v>
      </c>
      <c r="I16" s="565">
        <f t="shared" si="17"/>
        <v>588000</v>
      </c>
      <c r="J16" s="565">
        <f t="shared" si="17"/>
        <v>254160</v>
      </c>
      <c r="K16" s="565">
        <f t="shared" si="17"/>
        <v>91000</v>
      </c>
      <c r="L16" s="565">
        <f>SUM(L9:L15)</f>
        <v>30000</v>
      </c>
      <c r="M16" s="565">
        <f>SUM(M9:M15)</f>
        <v>84000</v>
      </c>
      <c r="N16" s="565">
        <f t="shared" si="17"/>
        <v>0</v>
      </c>
      <c r="O16" s="565">
        <f t="shared" si="17"/>
        <v>70000</v>
      </c>
      <c r="P16" s="565">
        <f t="shared" si="17"/>
        <v>0</v>
      </c>
      <c r="Q16" s="566">
        <f t="shared" si="17"/>
        <v>1117160</v>
      </c>
      <c r="R16" s="565">
        <f t="shared" ref="R16" si="18">SUM(R9:R15)</f>
        <v>526447.80999999994</v>
      </c>
      <c r="S16" s="565">
        <f t="shared" ref="S16" si="19">SUM(S9:S15)</f>
        <v>360383.08</v>
      </c>
      <c r="T16" s="565">
        <f t="shared" ref="T16" si="20">SUM(T9:T15)</f>
        <v>62914.219999999994</v>
      </c>
      <c r="U16" s="565">
        <f>SUM(U9:U15)</f>
        <v>15493.82</v>
      </c>
      <c r="V16" s="565">
        <f>SUM(V9:V15)</f>
        <v>144980.95000000001</v>
      </c>
      <c r="W16" s="565">
        <f t="shared" ref="W16" si="21">SUM(W9:W15)</f>
        <v>0</v>
      </c>
      <c r="X16" s="565">
        <f t="shared" ref="X16" si="22">SUM(X9:X15)</f>
        <v>32569.009999999776</v>
      </c>
      <c r="Y16" s="565">
        <f t="shared" ref="Y16" si="23">SUM(Y9:Y15)</f>
        <v>0</v>
      </c>
      <c r="Z16" s="566">
        <f t="shared" ref="Z16" si="24">SUM(Z9:Z15)</f>
        <v>1142788.8899999999</v>
      </c>
    </row>
    <row r="17" spans="1:26" ht="15.75">
      <c r="A17" s="549"/>
      <c r="B17" s="454"/>
      <c r="C17" s="454"/>
      <c r="D17" s="515"/>
      <c r="E17" s="511">
        <f>SUM('SO Februari 2026 Rev.2'!E17:AQ17)-'SO Februari 2026 Rev.2'!U17</f>
        <v>0</v>
      </c>
      <c r="F17" s="511"/>
      <c r="G17" s="511"/>
      <c r="H17" s="512"/>
      <c r="I17" s="513"/>
      <c r="J17" s="513"/>
      <c r="K17" s="513"/>
      <c r="L17" s="513"/>
      <c r="M17" s="513"/>
      <c r="N17" s="513"/>
      <c r="O17" s="513"/>
      <c r="P17" s="513"/>
      <c r="Q17" s="514"/>
      <c r="R17" s="513"/>
      <c r="S17" s="513"/>
      <c r="T17" s="513"/>
      <c r="U17" s="513"/>
      <c r="V17" s="513"/>
      <c r="W17" s="513"/>
      <c r="X17" s="513"/>
      <c r="Y17" s="513"/>
      <c r="Z17" s="514"/>
    </row>
    <row r="18" spans="1:26" ht="15.75">
      <c r="A18" s="624">
        <f>WEEKNUM(B23)</f>
        <v>7</v>
      </c>
      <c r="B18" s="451">
        <f>B15+1</f>
        <v>46062</v>
      </c>
      <c r="C18" s="451" t="str">
        <f t="shared" ref="C18:C24" si="25">TEXT(B18,"ddd")</f>
        <v>Sen</v>
      </c>
      <c r="D18" s="515">
        <f>Q18-H18</f>
        <v>-7014.4703870967496</v>
      </c>
      <c r="E18" s="511">
        <f>SUM('SO Februari 2026 Rev.2'!E18:AQ18)</f>
        <v>147293.40032258062</v>
      </c>
      <c r="F18" s="511">
        <f>SUM('SO Februari 2026 Rev.2'!AR18:AY18)</f>
        <v>14781.070064516127</v>
      </c>
      <c r="G18" s="511">
        <f>SUM('SO Februari 2026 Rev.2'!AZ18:BA18)</f>
        <v>13500</v>
      </c>
      <c r="H18" s="512">
        <f t="shared" ref="H18:H24" si="26">SUM(E18:G18)</f>
        <v>175574.47038709675</v>
      </c>
      <c r="I18" s="513">
        <v>84000</v>
      </c>
      <c r="J18" s="513">
        <f t="shared" ref="J18:J24" si="27">1.44*24000</f>
        <v>34560</v>
      </c>
      <c r="K18" s="513">
        <v>13000</v>
      </c>
      <c r="L18" s="513">
        <v>5000</v>
      </c>
      <c r="M18" s="513">
        <f t="shared" ref="M18:M24" si="28">0.5*24000</f>
        <v>12000</v>
      </c>
      <c r="N18" s="513">
        <v>10000</v>
      </c>
      <c r="O18" s="513">
        <v>10000</v>
      </c>
      <c r="P18" s="513"/>
      <c r="Q18" s="514">
        <f>SUM(I18:P18)</f>
        <v>168560</v>
      </c>
      <c r="R18" s="513">
        <f>'Summary sales'!D16</f>
        <v>83018.26999999999</v>
      </c>
      <c r="S18" s="513">
        <f>'Summary sales'!E16</f>
        <v>50487.25</v>
      </c>
      <c r="T18" s="513">
        <f>'Summary sales'!G16</f>
        <v>4901.3900000000003</v>
      </c>
      <c r="U18" s="513">
        <f>'Summary sales'!I16</f>
        <v>3288.62</v>
      </c>
      <c r="V18" s="513">
        <f>'Summary sales'!F16</f>
        <v>28237.89</v>
      </c>
      <c r="W18" s="513">
        <f>'Summary sales'!H16</f>
        <v>0</v>
      </c>
      <c r="X18" s="513">
        <f>'Summary sales'!K16</f>
        <v>4285.7510000001639</v>
      </c>
      <c r="Y18" s="513">
        <f>'Summary sales'!L16</f>
        <v>0</v>
      </c>
      <c r="Z18" s="514">
        <f>SUM(R18:Y18)</f>
        <v>174219.17100000015</v>
      </c>
    </row>
    <row r="19" spans="1:26" ht="15.75">
      <c r="A19" s="624"/>
      <c r="B19" s="451">
        <f t="shared" ref="B19:B24" si="29">B18+1</f>
        <v>46063</v>
      </c>
      <c r="C19" s="451" t="str">
        <f t="shared" si="25"/>
        <v>Sel</v>
      </c>
      <c r="D19" s="515">
        <f t="shared" ref="D19:D24" si="30">Q19-H19</f>
        <v>-7014.4703870967496</v>
      </c>
      <c r="E19" s="511">
        <f>SUM('SO Februari 2026 Rev.2'!E19:AQ19)</f>
        <v>147293.40032258062</v>
      </c>
      <c r="F19" s="511">
        <f>SUM('SO Februari 2026 Rev.2'!AR19:AY19)</f>
        <v>14781.070064516127</v>
      </c>
      <c r="G19" s="511">
        <f>SUM('SO Februari 2026 Rev.2'!AZ19:BA19)</f>
        <v>13500</v>
      </c>
      <c r="H19" s="512">
        <f t="shared" si="26"/>
        <v>175574.47038709675</v>
      </c>
      <c r="I19" s="513">
        <v>84000</v>
      </c>
      <c r="J19" s="513">
        <f t="shared" si="27"/>
        <v>34560</v>
      </c>
      <c r="K19" s="513">
        <v>13000</v>
      </c>
      <c r="L19" s="513">
        <v>5000</v>
      </c>
      <c r="M19" s="513">
        <f t="shared" si="28"/>
        <v>12000</v>
      </c>
      <c r="N19" s="513">
        <v>10000</v>
      </c>
      <c r="O19" s="513">
        <v>10000</v>
      </c>
      <c r="P19" s="513"/>
      <c r="Q19" s="514">
        <f t="shared" ref="Q19:Q24" si="31">SUM(I19:P19)</f>
        <v>168560</v>
      </c>
      <c r="R19" s="513">
        <f>'Summary sales'!D17</f>
        <v>83245.429999999993</v>
      </c>
      <c r="S19" s="513">
        <f>'Summary sales'!E17</f>
        <v>47611.23</v>
      </c>
      <c r="T19" s="513">
        <f>'Summary sales'!G17</f>
        <v>9543.5999999999985</v>
      </c>
      <c r="U19" s="513">
        <f>'Summary sales'!I17</f>
        <v>0</v>
      </c>
      <c r="V19" s="513">
        <f>'Summary sales'!F17</f>
        <v>24041.730000000003</v>
      </c>
      <c r="W19" s="513">
        <f>'Summary sales'!H17</f>
        <v>0</v>
      </c>
      <c r="X19" s="513">
        <f>'Summary sales'!K17</f>
        <v>13719.345000002533</v>
      </c>
      <c r="Y19" s="513">
        <f>'Summary sales'!L17</f>
        <v>0</v>
      </c>
      <c r="Z19" s="514">
        <f t="shared" ref="Z19:Z24" si="32">SUM(R19:Y19)</f>
        <v>178161.33500000255</v>
      </c>
    </row>
    <row r="20" spans="1:26" ht="15.75">
      <c r="A20" s="624"/>
      <c r="B20" s="451">
        <f t="shared" si="29"/>
        <v>46064</v>
      </c>
      <c r="C20" s="451" t="str">
        <f t="shared" si="25"/>
        <v>Rab</v>
      </c>
      <c r="D20" s="515">
        <f t="shared" si="30"/>
        <v>-7014.4703870967496</v>
      </c>
      <c r="E20" s="511">
        <f>SUM('SO Februari 2026 Rev.2'!E20:AQ20)</f>
        <v>147293.40032258062</v>
      </c>
      <c r="F20" s="511">
        <f>SUM('SO Februari 2026 Rev.2'!AR20:AY20)</f>
        <v>14781.070064516127</v>
      </c>
      <c r="G20" s="511">
        <f>SUM('SO Februari 2026 Rev.2'!AZ20:BA20)</f>
        <v>13500</v>
      </c>
      <c r="H20" s="512">
        <f t="shared" si="26"/>
        <v>175574.47038709675</v>
      </c>
      <c r="I20" s="513">
        <v>84000</v>
      </c>
      <c r="J20" s="513">
        <f t="shared" si="27"/>
        <v>34560</v>
      </c>
      <c r="K20" s="513">
        <v>13000</v>
      </c>
      <c r="L20" s="513">
        <v>5000</v>
      </c>
      <c r="M20" s="513">
        <f t="shared" si="28"/>
        <v>12000</v>
      </c>
      <c r="N20" s="513">
        <v>10000</v>
      </c>
      <c r="O20" s="513">
        <v>10000</v>
      </c>
      <c r="P20" s="513"/>
      <c r="Q20" s="514">
        <f t="shared" si="31"/>
        <v>168560</v>
      </c>
      <c r="R20" s="513">
        <f>'Summary sales'!D18</f>
        <v>83389.850000000006</v>
      </c>
      <c r="S20" s="513">
        <f>'Summary sales'!E18</f>
        <v>48102.97</v>
      </c>
      <c r="T20" s="513">
        <f>'Summary sales'!G18</f>
        <v>7419.46</v>
      </c>
      <c r="U20" s="513">
        <f>'Summary sales'!I18</f>
        <v>3637.13</v>
      </c>
      <c r="V20" s="513">
        <f>'Summary sales'!F18</f>
        <v>24581.93</v>
      </c>
      <c r="W20" s="513">
        <f>'Summary sales'!H18</f>
        <v>4156.1329999994487</v>
      </c>
      <c r="X20" s="513">
        <f>'Summary sales'!K18</f>
        <v>12998.123000001535</v>
      </c>
      <c r="Y20" s="513">
        <f>'Summary sales'!L18</f>
        <v>0</v>
      </c>
      <c r="Z20" s="514">
        <f t="shared" si="32"/>
        <v>184285.59600000098</v>
      </c>
    </row>
    <row r="21" spans="1:26" ht="15.75">
      <c r="A21" s="624"/>
      <c r="B21" s="451">
        <f t="shared" si="29"/>
        <v>46065</v>
      </c>
      <c r="C21" s="451" t="str">
        <f t="shared" si="25"/>
        <v>Kam</v>
      </c>
      <c r="D21" s="515">
        <f t="shared" si="30"/>
        <v>-7014.4703870967496</v>
      </c>
      <c r="E21" s="511">
        <f>SUM('SO Februari 2026 Rev.2'!E21:AQ21)</f>
        <v>147293.40032258062</v>
      </c>
      <c r="F21" s="511">
        <f>SUM('SO Februari 2026 Rev.2'!AR21:AY21)</f>
        <v>14781.070064516127</v>
      </c>
      <c r="G21" s="511">
        <f>SUM('SO Februari 2026 Rev.2'!AZ21:BA21)</f>
        <v>13500</v>
      </c>
      <c r="H21" s="512">
        <f t="shared" si="26"/>
        <v>175574.47038709675</v>
      </c>
      <c r="I21" s="513">
        <v>84000</v>
      </c>
      <c r="J21" s="513">
        <f t="shared" si="27"/>
        <v>34560</v>
      </c>
      <c r="K21" s="513">
        <v>13000</v>
      </c>
      <c r="L21" s="513">
        <v>5000</v>
      </c>
      <c r="M21" s="513">
        <f t="shared" si="28"/>
        <v>12000</v>
      </c>
      <c r="N21" s="513">
        <v>10000</v>
      </c>
      <c r="O21" s="513">
        <v>10000</v>
      </c>
      <c r="P21" s="513"/>
      <c r="Q21" s="514">
        <f t="shared" si="31"/>
        <v>168560</v>
      </c>
      <c r="R21" s="513">
        <f>'Summary sales'!D19</f>
        <v>77591.260000000024</v>
      </c>
      <c r="S21" s="513">
        <f>'Summary sales'!E19</f>
        <v>49097.03</v>
      </c>
      <c r="T21" s="513">
        <f>'Summary sales'!G19</f>
        <v>10299.280000000001</v>
      </c>
      <c r="U21" s="513">
        <f>'Summary sales'!I19</f>
        <v>6645.21</v>
      </c>
      <c r="V21" s="513">
        <f>'Summary sales'!F19</f>
        <v>23333.07</v>
      </c>
      <c r="W21" s="513">
        <f>'Summary sales'!H19</f>
        <v>0</v>
      </c>
      <c r="X21" s="513">
        <f>'Summary sales'!K19</f>
        <v>9061.8760000038892</v>
      </c>
      <c r="Y21" s="513">
        <f>'Summary sales'!L19</f>
        <v>0</v>
      </c>
      <c r="Z21" s="514">
        <f t="shared" si="32"/>
        <v>176027.72600000392</v>
      </c>
    </row>
    <row r="22" spans="1:26" ht="15.75">
      <c r="A22" s="624"/>
      <c r="B22" s="451">
        <f t="shared" si="29"/>
        <v>46066</v>
      </c>
      <c r="C22" s="451" t="str">
        <f t="shared" si="25"/>
        <v>Jum</v>
      </c>
      <c r="D22" s="515">
        <f t="shared" si="30"/>
        <v>-7014.4703870967496</v>
      </c>
      <c r="E22" s="511">
        <f>SUM('SO Februari 2026 Rev.2'!E22:AQ22)</f>
        <v>147293.40032258062</v>
      </c>
      <c r="F22" s="511">
        <f>SUM('SO Februari 2026 Rev.2'!AR22:AY22)</f>
        <v>14781.070064516127</v>
      </c>
      <c r="G22" s="511">
        <f>SUM('SO Februari 2026 Rev.2'!AZ22:BA22)</f>
        <v>13500</v>
      </c>
      <c r="H22" s="512">
        <f t="shared" si="26"/>
        <v>175574.47038709675</v>
      </c>
      <c r="I22" s="513">
        <v>84000</v>
      </c>
      <c r="J22" s="513">
        <f t="shared" si="27"/>
        <v>34560</v>
      </c>
      <c r="K22" s="513">
        <v>13000</v>
      </c>
      <c r="L22" s="513">
        <v>5000</v>
      </c>
      <c r="M22" s="513">
        <f t="shared" si="28"/>
        <v>12000</v>
      </c>
      <c r="N22" s="513">
        <v>10000</v>
      </c>
      <c r="O22" s="513">
        <v>10000</v>
      </c>
      <c r="P22" s="513"/>
      <c r="Q22" s="514">
        <f t="shared" si="31"/>
        <v>168560</v>
      </c>
      <c r="R22" s="513">
        <f>'Summary sales'!D20</f>
        <v>80453.75</v>
      </c>
      <c r="S22" s="513">
        <f>'Summary sales'!E20</f>
        <v>45710.39</v>
      </c>
      <c r="T22" s="513">
        <f>'Summary sales'!G20</f>
        <v>11605.67</v>
      </c>
      <c r="U22" s="513">
        <f>'Summary sales'!I20</f>
        <v>3853.52</v>
      </c>
      <c r="V22" s="513">
        <f>'Summary sales'!F20</f>
        <v>20950.189999999999</v>
      </c>
      <c r="W22" s="513">
        <f>'Summary sales'!H20</f>
        <v>4665.2399999983609</v>
      </c>
      <c r="X22" s="513">
        <f>'Summary sales'!K20</f>
        <v>8362.7769999988377</v>
      </c>
      <c r="Y22" s="513">
        <f>'Summary sales'!L20</f>
        <v>0</v>
      </c>
      <c r="Z22" s="514">
        <f t="shared" si="32"/>
        <v>175601.53699999719</v>
      </c>
    </row>
    <row r="23" spans="1:26" ht="15.75">
      <c r="A23" s="624"/>
      <c r="B23" s="454">
        <f t="shared" si="29"/>
        <v>46067</v>
      </c>
      <c r="C23" s="454" t="str">
        <f t="shared" si="25"/>
        <v>Sab</v>
      </c>
      <c r="D23" s="515">
        <f t="shared" si="30"/>
        <v>3385.4063870967948</v>
      </c>
      <c r="E23" s="511">
        <f>SUM('SO Februari 2026 Rev.2'!E23:AQ23)</f>
        <v>136893.52354838708</v>
      </c>
      <c r="F23" s="511">
        <f>SUM('SO Februari 2026 Rev.2'!AR23:AY23)</f>
        <v>14781.070064516127</v>
      </c>
      <c r="G23" s="511">
        <f>SUM('SO Februari 2026 Rev.2'!AZ23:BA23)</f>
        <v>13500</v>
      </c>
      <c r="H23" s="512">
        <f t="shared" si="26"/>
        <v>165174.59361290321</v>
      </c>
      <c r="I23" s="513">
        <v>84000</v>
      </c>
      <c r="J23" s="513">
        <f t="shared" si="27"/>
        <v>34560</v>
      </c>
      <c r="K23" s="513">
        <v>13000</v>
      </c>
      <c r="L23" s="513">
        <v>5000</v>
      </c>
      <c r="M23" s="513">
        <f t="shared" si="28"/>
        <v>12000</v>
      </c>
      <c r="N23" s="513">
        <v>10000</v>
      </c>
      <c r="O23" s="513">
        <v>10000</v>
      </c>
      <c r="P23" s="513"/>
      <c r="Q23" s="514">
        <f t="shared" si="31"/>
        <v>168560</v>
      </c>
      <c r="R23" s="513">
        <f>'Summary sales'!D21</f>
        <v>75311.319999999992</v>
      </c>
      <c r="S23" s="513">
        <f>'Summary sales'!E21</f>
        <v>45351.009999999995</v>
      </c>
      <c r="T23" s="513">
        <f>'Summary sales'!G21</f>
        <v>11283.880000000001</v>
      </c>
      <c r="U23" s="513">
        <f>'Summary sales'!I21</f>
        <v>6326.6</v>
      </c>
      <c r="V23" s="513">
        <f>'Summary sales'!F21</f>
        <v>25244.899999999998</v>
      </c>
      <c r="W23" s="513">
        <f>'Summary sales'!H21</f>
        <v>4505.7210000008345</v>
      </c>
      <c r="X23" s="513">
        <f>'Summary sales'!K21</f>
        <v>8556.1720000002533</v>
      </c>
      <c r="Y23" s="513">
        <f>'Summary sales'!L21</f>
        <v>0</v>
      </c>
      <c r="Z23" s="514">
        <f t="shared" si="32"/>
        <v>176579.60300000108</v>
      </c>
    </row>
    <row r="24" spans="1:26" ht="15.75">
      <c r="A24" s="624"/>
      <c r="B24" s="454">
        <f t="shared" si="29"/>
        <v>46068</v>
      </c>
      <c r="C24" s="454" t="str">
        <f t="shared" si="25"/>
        <v>Mgg</v>
      </c>
      <c r="D24" s="515">
        <f t="shared" si="30"/>
        <v>11940.57606451615</v>
      </c>
      <c r="E24" s="511">
        <f>SUM('SO Februari 2026 Rev.2'!E24:AQ24)</f>
        <v>128338.35387096774</v>
      </c>
      <c r="F24" s="511">
        <f>SUM('SO Februari 2026 Rev.2'!AR24:AY24)</f>
        <v>14781.070064516127</v>
      </c>
      <c r="G24" s="511">
        <f>SUM('SO Februari 2026 Rev.2'!AZ24:BA24)</f>
        <v>13500</v>
      </c>
      <c r="H24" s="512">
        <f t="shared" si="26"/>
        <v>156619.42393548385</v>
      </c>
      <c r="I24" s="513">
        <v>84000</v>
      </c>
      <c r="J24" s="513">
        <f t="shared" si="27"/>
        <v>34560</v>
      </c>
      <c r="K24" s="513">
        <v>13000</v>
      </c>
      <c r="L24" s="513">
        <v>5000</v>
      </c>
      <c r="M24" s="513">
        <f t="shared" si="28"/>
        <v>12000</v>
      </c>
      <c r="N24" s="513">
        <v>10000</v>
      </c>
      <c r="O24" s="513">
        <v>10000</v>
      </c>
      <c r="P24" s="513"/>
      <c r="Q24" s="514">
        <f t="shared" si="31"/>
        <v>168560</v>
      </c>
      <c r="R24" s="513">
        <f>'Summary sales'!D22</f>
        <v>88213.57</v>
      </c>
      <c r="S24" s="513">
        <f>'Summary sales'!E22</f>
        <v>49051.69</v>
      </c>
      <c r="T24" s="513">
        <f>'Summary sales'!G22</f>
        <v>11537.650000000001</v>
      </c>
      <c r="U24" s="513">
        <f>'Summary sales'!I22</f>
        <v>3345.52</v>
      </c>
      <c r="V24" s="513">
        <f>'Summary sales'!F22</f>
        <v>24791.4</v>
      </c>
      <c r="W24" s="513">
        <f>'Summary sales'!H22</f>
        <v>4651.3910000026226</v>
      </c>
      <c r="X24" s="513">
        <f>'Summary sales'!K22</f>
        <v>7875.1950000021607</v>
      </c>
      <c r="Y24" s="513">
        <f>'Summary sales'!L22</f>
        <v>0</v>
      </c>
      <c r="Z24" s="514">
        <f t="shared" si="32"/>
        <v>189466.41600000477</v>
      </c>
    </row>
    <row r="25" spans="1:26" ht="15.75">
      <c r="A25" s="624"/>
      <c r="B25" s="457" t="s">
        <v>18</v>
      </c>
      <c r="C25" s="457"/>
      <c r="D25" s="510">
        <f>Q25-H25</f>
        <v>-19746.36948387092</v>
      </c>
      <c r="E25" s="563">
        <f>SUM(E18:E24)</f>
        <v>1001698.8790322579</v>
      </c>
      <c r="F25" s="563">
        <f t="shared" ref="F25" si="33">SUM(F18:F24)</f>
        <v>103467.49045161289</v>
      </c>
      <c r="G25" s="563">
        <f t="shared" ref="G25" si="34">SUM(G18:G24)</f>
        <v>94500</v>
      </c>
      <c r="H25" s="564">
        <f t="shared" ref="H25" si="35">SUM(H18:H24)</f>
        <v>1199666.3694838709</v>
      </c>
      <c r="I25" s="565">
        <f t="shared" ref="I25" si="36">SUM(I18:I24)</f>
        <v>588000</v>
      </c>
      <c r="J25" s="565">
        <f t="shared" ref="J25" si="37">SUM(J18:J24)</f>
        <v>241920</v>
      </c>
      <c r="K25" s="565">
        <f t="shared" ref="K25" si="38">SUM(K18:K24)</f>
        <v>91000</v>
      </c>
      <c r="L25" s="565">
        <f t="shared" ref="L25" si="39">SUM(L18:L24)</f>
        <v>35000</v>
      </c>
      <c r="M25" s="565">
        <f t="shared" ref="M25" si="40">SUM(M18:M24)</f>
        <v>84000</v>
      </c>
      <c r="N25" s="565">
        <f t="shared" ref="N25" si="41">SUM(N18:N24)</f>
        <v>70000</v>
      </c>
      <c r="O25" s="565">
        <f t="shared" ref="O25" si="42">SUM(O18:O24)</f>
        <v>70000</v>
      </c>
      <c r="P25" s="565">
        <f t="shared" ref="P25" si="43">SUM(P18:P24)</f>
        <v>0</v>
      </c>
      <c r="Q25" s="566">
        <f t="shared" ref="Q25" si="44">SUM(Q18:Q24)</f>
        <v>1179920</v>
      </c>
      <c r="R25" s="565">
        <f t="shared" ref="R25" si="45">SUM(R18:R24)</f>
        <v>571223.44999999995</v>
      </c>
      <c r="S25" s="565">
        <f t="shared" ref="S25" si="46">SUM(S18:S24)</f>
        <v>335411.57</v>
      </c>
      <c r="T25" s="565">
        <f t="shared" ref="T25" si="47">SUM(T18:T24)</f>
        <v>66590.929999999993</v>
      </c>
      <c r="U25" s="565">
        <f t="shared" ref="U25" si="48">SUM(U18:U24)</f>
        <v>27096.600000000002</v>
      </c>
      <c r="V25" s="565">
        <f t="shared" ref="V25" si="49">SUM(V18:V24)</f>
        <v>171181.11</v>
      </c>
      <c r="W25" s="565">
        <f t="shared" ref="W25" si="50">SUM(W18:W24)</f>
        <v>17978.485000001267</v>
      </c>
      <c r="X25" s="565">
        <f t="shared" ref="X25" si="51">SUM(X18:X24)</f>
        <v>64859.239000009373</v>
      </c>
      <c r="Y25" s="565">
        <f t="shared" ref="Y25" si="52">SUM(Y18:Y24)</f>
        <v>0</v>
      </c>
      <c r="Z25" s="566">
        <f t="shared" ref="Z25" si="53">SUM(Z18:Z24)</f>
        <v>1254341.3840000108</v>
      </c>
    </row>
    <row r="26" spans="1:26" ht="15.75">
      <c r="A26" s="549"/>
      <c r="B26" s="454"/>
      <c r="C26" s="454"/>
      <c r="D26" s="515"/>
      <c r="E26" s="511"/>
      <c r="F26" s="511"/>
      <c r="G26" s="511"/>
      <c r="H26" s="512"/>
      <c r="I26" s="513"/>
      <c r="J26" s="513"/>
      <c r="K26" s="513"/>
      <c r="L26" s="513"/>
      <c r="M26" s="513"/>
      <c r="N26" s="513"/>
      <c r="O26" s="513"/>
      <c r="P26" s="513"/>
      <c r="Q26" s="514"/>
      <c r="R26" s="513"/>
      <c r="S26" s="513"/>
      <c r="T26" s="513"/>
      <c r="U26" s="513"/>
      <c r="V26" s="513"/>
      <c r="W26" s="513"/>
      <c r="X26" s="513"/>
      <c r="Y26" s="513"/>
      <c r="Z26" s="514"/>
    </row>
    <row r="27" spans="1:26" ht="15.75">
      <c r="A27" s="624">
        <f>WEEKNUM(B32)</f>
        <v>8</v>
      </c>
      <c r="B27" s="451">
        <f>B24+1</f>
        <v>46069</v>
      </c>
      <c r="C27" s="451" t="str">
        <f t="shared" ref="C27:C33" si="54">TEXT(B27,"ddd")</f>
        <v>Sen</v>
      </c>
      <c r="D27" s="515">
        <f>Q27-H27</f>
        <v>26988.978645161289</v>
      </c>
      <c r="E27" s="511">
        <f>SUM('SO Februari 2026 Rev.2'!E27:AQ27)</f>
        <v>113511.85161290322</v>
      </c>
      <c r="F27" s="511">
        <f>SUM('SO Februari 2026 Rev.2'!AR27:AY27)</f>
        <v>13959.169741935491</v>
      </c>
      <c r="G27" s="511">
        <f>SUM('SO Februari 2026 Rev.2'!AZ27:BA27)</f>
        <v>22500</v>
      </c>
      <c r="H27" s="512">
        <f t="shared" ref="H27:H33" si="55">SUM(E27:G27)</f>
        <v>149971.02135483871</v>
      </c>
      <c r="I27" s="513">
        <f>3.3*28000</f>
        <v>92400</v>
      </c>
      <c r="J27" s="513">
        <f t="shared" ref="J27:J33" si="56">1.44*24000</f>
        <v>34560</v>
      </c>
      <c r="K27" s="513">
        <v>13000</v>
      </c>
      <c r="L27" s="513">
        <v>5000</v>
      </c>
      <c r="M27" s="513">
        <f t="shared" ref="M27:M33" si="57">0.5*24000</f>
        <v>12000</v>
      </c>
      <c r="N27" s="513">
        <v>10000</v>
      </c>
      <c r="O27" s="513">
        <v>10000</v>
      </c>
      <c r="P27" s="513"/>
      <c r="Q27" s="514">
        <f>SUM(I27:P27)</f>
        <v>176960</v>
      </c>
      <c r="R27" s="513">
        <f>'Summary sales'!D23</f>
        <v>85166.209999999992</v>
      </c>
      <c r="S27" s="513">
        <f>'Summary sales'!E23</f>
        <v>45428.22</v>
      </c>
      <c r="T27" s="513">
        <f>'Summary sales'!G23</f>
        <v>10548.78</v>
      </c>
      <c r="U27" s="513">
        <f>'Summary sales'!I23</f>
        <v>3454.46</v>
      </c>
      <c r="V27" s="513">
        <f>'Summary sales'!F23</f>
        <v>13531.210000000001</v>
      </c>
      <c r="W27" s="513">
        <f>'Summary sales'!H23</f>
        <v>0</v>
      </c>
      <c r="X27" s="513">
        <f>'Summary sales'!K23</f>
        <v>8563.5319999996573</v>
      </c>
      <c r="Y27" s="513">
        <f>'Summary sales'!L23</f>
        <v>0</v>
      </c>
      <c r="Z27" s="514">
        <f>SUM(R27:Y27)</f>
        <v>166692.41199999963</v>
      </c>
    </row>
    <row r="28" spans="1:26" ht="15.75">
      <c r="A28" s="624"/>
      <c r="B28" s="454">
        <f t="shared" ref="B28:B33" si="58">B27+1</f>
        <v>46070</v>
      </c>
      <c r="C28" s="454" t="str">
        <f t="shared" si="54"/>
        <v>Sel</v>
      </c>
      <c r="D28" s="515">
        <f t="shared" ref="D28:D33" si="59">Q28-H28</f>
        <v>34688.538967741944</v>
      </c>
      <c r="E28" s="511">
        <f>SUM('SO Februari 2026 Rev.2'!E28:AQ28)</f>
        <v>105812.29129032258</v>
      </c>
      <c r="F28" s="511">
        <f>SUM('SO Februari 2026 Rev.2'!AR28:AY28)</f>
        <v>13959.169741935491</v>
      </c>
      <c r="G28" s="511">
        <f>SUM('SO Februari 2026 Rev.2'!AZ28:BA28)</f>
        <v>22500</v>
      </c>
      <c r="H28" s="512">
        <f t="shared" si="55"/>
        <v>142271.46103225806</v>
      </c>
      <c r="I28" s="513">
        <v>92400</v>
      </c>
      <c r="J28" s="513">
        <f t="shared" si="56"/>
        <v>34560</v>
      </c>
      <c r="K28" s="513">
        <v>13000</v>
      </c>
      <c r="L28" s="513">
        <v>5000</v>
      </c>
      <c r="M28" s="513">
        <f t="shared" si="57"/>
        <v>12000</v>
      </c>
      <c r="N28" s="513">
        <v>10000</v>
      </c>
      <c r="O28" s="513">
        <v>10000</v>
      </c>
      <c r="P28" s="513"/>
      <c r="Q28" s="514">
        <f t="shared" ref="Q28:Q33" si="60">SUM(I28:P28)</f>
        <v>176960</v>
      </c>
      <c r="R28" s="513">
        <f>'Summary sales'!D24</f>
        <v>74677.920000000027</v>
      </c>
      <c r="S28" s="513">
        <f>'Summary sales'!E24</f>
        <v>49266.330000000009</v>
      </c>
      <c r="T28" s="513">
        <f>'Summary sales'!G24</f>
        <v>5529.94</v>
      </c>
      <c r="U28" s="513">
        <f>'Summary sales'!I24</f>
        <v>3444.89</v>
      </c>
      <c r="V28" s="513">
        <f>'Summary sales'!F24</f>
        <v>17092.169999999998</v>
      </c>
      <c r="W28" s="513">
        <f>'Summary sales'!H24</f>
        <v>4700.9389999993145</v>
      </c>
      <c r="X28" s="513">
        <f>'Summary sales'!K24</f>
        <v>8234.7719999998808</v>
      </c>
      <c r="Y28" s="513">
        <f>'Summary sales'!L24</f>
        <v>0</v>
      </c>
      <c r="Z28" s="514">
        <f t="shared" ref="Z28:Z33" si="61">SUM(R28:Y28)</f>
        <v>162946.96099999925</v>
      </c>
    </row>
    <row r="29" spans="1:26" ht="15.75">
      <c r="A29" s="624"/>
      <c r="B29" s="451">
        <f t="shared" si="58"/>
        <v>46071</v>
      </c>
      <c r="C29" s="451" t="str">
        <f t="shared" si="54"/>
        <v>Rab</v>
      </c>
      <c r="D29" s="515">
        <f t="shared" si="59"/>
        <v>-7914.4703870967496</v>
      </c>
      <c r="E29" s="511">
        <f>SUM('SO Februari 2026 Rev.2'!E29:AQ29)</f>
        <v>147293.40032258062</v>
      </c>
      <c r="F29" s="511">
        <f>SUM('SO Februari 2026 Rev.2'!AR29:AY29)</f>
        <v>15081.070064516127</v>
      </c>
      <c r="G29" s="511">
        <f>SUM('SO Februari 2026 Rev.2'!AZ29:BA29)</f>
        <v>22500</v>
      </c>
      <c r="H29" s="512">
        <f t="shared" si="55"/>
        <v>184874.47038709675</v>
      </c>
      <c r="I29" s="513">
        <v>92400</v>
      </c>
      <c r="J29" s="513">
        <f t="shared" si="56"/>
        <v>34560</v>
      </c>
      <c r="K29" s="513">
        <v>13000</v>
      </c>
      <c r="L29" s="513">
        <v>5000</v>
      </c>
      <c r="M29" s="513">
        <f t="shared" si="57"/>
        <v>12000</v>
      </c>
      <c r="N29" s="513">
        <v>10000</v>
      </c>
      <c r="O29" s="513">
        <v>10000</v>
      </c>
      <c r="P29" s="513"/>
      <c r="Q29" s="514">
        <f t="shared" si="60"/>
        <v>176960</v>
      </c>
      <c r="R29" s="513">
        <f>'Summary sales'!D25</f>
        <v>75579.510000000009</v>
      </c>
      <c r="S29" s="513">
        <f>'Summary sales'!E25</f>
        <v>45894.19</v>
      </c>
      <c r="T29" s="513">
        <f>'Summary sales'!G25</f>
        <v>10609.23</v>
      </c>
      <c r="U29" s="513">
        <f>'Summary sales'!I25</f>
        <v>3441.09</v>
      </c>
      <c r="V29" s="513">
        <f>'Summary sales'!F25</f>
        <v>22123.93</v>
      </c>
      <c r="W29" s="513">
        <f>'Summary sales'!H25</f>
        <v>4719.9019999988377</v>
      </c>
      <c r="X29" s="513">
        <f>'Summary sales'!K25</f>
        <v>8386.6820000000298</v>
      </c>
      <c r="Y29" s="513">
        <f>'Summary sales'!L25</f>
        <v>0</v>
      </c>
      <c r="Z29" s="514">
        <f t="shared" si="61"/>
        <v>170754.53399999888</v>
      </c>
    </row>
    <row r="30" spans="1:26" ht="15.75">
      <c r="A30" s="624"/>
      <c r="B30" s="451">
        <f t="shared" si="58"/>
        <v>46072</v>
      </c>
      <c r="C30" s="451" t="str">
        <f t="shared" si="54"/>
        <v>Kam</v>
      </c>
      <c r="D30" s="515">
        <f t="shared" si="59"/>
        <v>-7914.4703870967496</v>
      </c>
      <c r="E30" s="511">
        <f>SUM('SO Februari 2026 Rev.2'!E30:AQ30)</f>
        <v>147293.40032258062</v>
      </c>
      <c r="F30" s="511">
        <f>SUM('SO Februari 2026 Rev.2'!AR30:AY30)</f>
        <v>15081.070064516127</v>
      </c>
      <c r="G30" s="511">
        <f>SUM('SO Februari 2026 Rev.2'!AZ30:BA30)</f>
        <v>22500</v>
      </c>
      <c r="H30" s="512">
        <f t="shared" si="55"/>
        <v>184874.47038709675</v>
      </c>
      <c r="I30" s="513">
        <v>92400</v>
      </c>
      <c r="J30" s="513">
        <f t="shared" si="56"/>
        <v>34560</v>
      </c>
      <c r="K30" s="513">
        <v>13000</v>
      </c>
      <c r="L30" s="513">
        <v>5000</v>
      </c>
      <c r="M30" s="513">
        <f t="shared" si="57"/>
        <v>12000</v>
      </c>
      <c r="N30" s="513">
        <v>10000</v>
      </c>
      <c r="O30" s="513">
        <v>10000</v>
      </c>
      <c r="P30" s="513"/>
      <c r="Q30" s="514">
        <f t="shared" si="60"/>
        <v>176960</v>
      </c>
      <c r="R30" s="513">
        <f>'Summary sales'!D26</f>
        <v>75016.900000000009</v>
      </c>
      <c r="S30" s="513">
        <f>'Summary sales'!E26</f>
        <v>47503.560000000005</v>
      </c>
      <c r="T30" s="513">
        <f>'Summary sales'!G26</f>
        <v>10007</v>
      </c>
      <c r="U30" s="513">
        <f>'Summary sales'!I26</f>
        <v>6868.23</v>
      </c>
      <c r="V30" s="513">
        <f>'Summary sales'!F26</f>
        <v>19100.230000000003</v>
      </c>
      <c r="W30" s="513">
        <f>'Summary sales'!H26</f>
        <v>9059.2309999987483</v>
      </c>
      <c r="X30" s="513">
        <f>'Summary sales'!K26</f>
        <v>8162.5480000022799</v>
      </c>
      <c r="Y30" s="513">
        <f>'Summary sales'!L26</f>
        <v>0</v>
      </c>
      <c r="Z30" s="514">
        <f t="shared" si="61"/>
        <v>175717.69900000107</v>
      </c>
    </row>
    <row r="31" spans="1:26" ht="15.75">
      <c r="A31" s="624"/>
      <c r="B31" s="451">
        <f t="shared" si="58"/>
        <v>46073</v>
      </c>
      <c r="C31" s="451" t="str">
        <f t="shared" si="54"/>
        <v>Jum</v>
      </c>
      <c r="D31" s="515">
        <f t="shared" si="59"/>
        <v>-7914.4703870967496</v>
      </c>
      <c r="E31" s="511">
        <f>SUM('SO Februari 2026 Rev.2'!E31:AQ31)</f>
        <v>147293.40032258062</v>
      </c>
      <c r="F31" s="511">
        <f>SUM('SO Februari 2026 Rev.2'!AR31:AY31)</f>
        <v>15081.070064516127</v>
      </c>
      <c r="G31" s="511">
        <f>SUM('SO Februari 2026 Rev.2'!AZ31:BA31)</f>
        <v>22500</v>
      </c>
      <c r="H31" s="512">
        <f t="shared" si="55"/>
        <v>184874.47038709675</v>
      </c>
      <c r="I31" s="513">
        <v>92400</v>
      </c>
      <c r="J31" s="513">
        <f t="shared" si="56"/>
        <v>34560</v>
      </c>
      <c r="K31" s="513">
        <v>13000</v>
      </c>
      <c r="L31" s="513">
        <v>5000</v>
      </c>
      <c r="M31" s="513">
        <f t="shared" si="57"/>
        <v>12000</v>
      </c>
      <c r="N31" s="513">
        <v>10000</v>
      </c>
      <c r="O31" s="513">
        <v>10000</v>
      </c>
      <c r="P31" s="513"/>
      <c r="Q31" s="514">
        <f t="shared" si="60"/>
        <v>176960</v>
      </c>
      <c r="R31" s="513">
        <f>'Summary sales'!D27</f>
        <v>71194.61</v>
      </c>
      <c r="S31" s="513">
        <f>'Summary sales'!E27</f>
        <v>48020.359999999993</v>
      </c>
      <c r="T31" s="513">
        <f>'Summary sales'!G27</f>
        <v>10792.89</v>
      </c>
      <c r="U31" s="513">
        <f>'Summary sales'!I27</f>
        <v>3338.79</v>
      </c>
      <c r="V31" s="513">
        <f>'Summary sales'!F27</f>
        <v>22709.66</v>
      </c>
      <c r="W31" s="513">
        <f>'Summary sales'!H27</f>
        <v>4528.7089999988675</v>
      </c>
      <c r="X31" s="513">
        <f>'Summary sales'!K27</f>
        <v>0</v>
      </c>
      <c r="Y31" s="513">
        <f>'Summary sales'!L27</f>
        <v>0</v>
      </c>
      <c r="Z31" s="514">
        <f t="shared" si="61"/>
        <v>160585.01899999887</v>
      </c>
    </row>
    <row r="32" spans="1:26" ht="15.75">
      <c r="A32" s="624"/>
      <c r="B32" s="454">
        <f t="shared" si="58"/>
        <v>46074</v>
      </c>
      <c r="C32" s="454" t="str">
        <f t="shared" si="54"/>
        <v>Sab</v>
      </c>
      <c r="D32" s="515">
        <f t="shared" si="59"/>
        <v>3485.4063870967948</v>
      </c>
      <c r="E32" s="511">
        <f>SUM('SO Februari 2026 Rev.2'!E32:AQ32)</f>
        <v>135893.52354838708</v>
      </c>
      <c r="F32" s="511">
        <f>SUM('SO Februari 2026 Rev.2'!AR32:AY32)</f>
        <v>15081.070064516127</v>
      </c>
      <c r="G32" s="511">
        <f>SUM('SO Februari 2026 Rev.2'!AZ32:BA32)</f>
        <v>22500</v>
      </c>
      <c r="H32" s="512">
        <f t="shared" si="55"/>
        <v>173474.59361290321</v>
      </c>
      <c r="I32" s="513">
        <v>92400</v>
      </c>
      <c r="J32" s="513">
        <f t="shared" si="56"/>
        <v>34560</v>
      </c>
      <c r="K32" s="513">
        <v>13000</v>
      </c>
      <c r="L32" s="513">
        <v>5000</v>
      </c>
      <c r="M32" s="513">
        <f t="shared" si="57"/>
        <v>12000</v>
      </c>
      <c r="N32" s="513">
        <v>10000</v>
      </c>
      <c r="O32" s="513">
        <v>10000</v>
      </c>
      <c r="P32" s="513"/>
      <c r="Q32" s="514">
        <f t="shared" si="60"/>
        <v>176960</v>
      </c>
      <c r="R32" s="513">
        <f>'Summary sales'!D28</f>
        <v>64128.01</v>
      </c>
      <c r="S32" s="513">
        <f>'Summary sales'!E28</f>
        <v>42867.06</v>
      </c>
      <c r="T32" s="513">
        <f>'Summary sales'!G28</f>
        <v>9818.9599999999991</v>
      </c>
      <c r="U32" s="513">
        <f>'Summary sales'!I28</f>
        <v>3128.84</v>
      </c>
      <c r="V32" s="513">
        <f>'Summary sales'!F28</f>
        <v>16396.46</v>
      </c>
      <c r="W32" s="513">
        <f>'Summary sales'!H28</f>
        <v>4639.4039999991655</v>
      </c>
      <c r="X32" s="513">
        <f>'Summary sales'!K28</f>
        <v>13159.695000000298</v>
      </c>
      <c r="Y32" s="513">
        <f>'Summary sales'!L28</f>
        <v>0</v>
      </c>
      <c r="Z32" s="514">
        <f t="shared" si="61"/>
        <v>154138.42899999945</v>
      </c>
    </row>
    <row r="33" spans="1:26" ht="15.75">
      <c r="A33" s="624"/>
      <c r="B33" s="454">
        <f t="shared" si="58"/>
        <v>46075</v>
      </c>
      <c r="C33" s="454" t="str">
        <f t="shared" si="54"/>
        <v>Mgg</v>
      </c>
      <c r="D33" s="515">
        <f t="shared" si="59"/>
        <v>13323.576064516121</v>
      </c>
      <c r="E33" s="511">
        <f>SUM('SO Februari 2026 Rev.2'!E33:AQ33)</f>
        <v>126055.35387096775</v>
      </c>
      <c r="F33" s="511">
        <f>SUM('SO Februari 2026 Rev.2'!AR33:AY33)</f>
        <v>15081.070064516127</v>
      </c>
      <c r="G33" s="511">
        <f>SUM('SO Februari 2026 Rev.2'!AZ33:BA33)</f>
        <v>22500</v>
      </c>
      <c r="H33" s="512">
        <f t="shared" si="55"/>
        <v>163636.42393548388</v>
      </c>
      <c r="I33" s="513">
        <v>92400</v>
      </c>
      <c r="J33" s="513">
        <f t="shared" si="56"/>
        <v>34560</v>
      </c>
      <c r="K33" s="513">
        <v>13000</v>
      </c>
      <c r="L33" s="513">
        <v>5000</v>
      </c>
      <c r="M33" s="513">
        <f t="shared" si="57"/>
        <v>12000</v>
      </c>
      <c r="N33" s="513">
        <v>10000</v>
      </c>
      <c r="O33" s="513">
        <v>10000</v>
      </c>
      <c r="P33" s="513"/>
      <c r="Q33" s="514">
        <f t="shared" si="60"/>
        <v>176960</v>
      </c>
      <c r="R33" s="513">
        <f>'Summary sales'!D29</f>
        <v>71292.350000000006</v>
      </c>
      <c r="S33" s="513">
        <f>'Summary sales'!E29</f>
        <v>48817.849999999991</v>
      </c>
      <c r="T33" s="513">
        <f>'Summary sales'!G29</f>
        <v>14293</v>
      </c>
      <c r="U33" s="513">
        <f>'Summary sales'!I29</f>
        <v>3187.86</v>
      </c>
      <c r="V33" s="513">
        <f>'Summary sales'!F29</f>
        <v>14537.32</v>
      </c>
      <c r="W33" s="513">
        <f>'Summary sales'!H29</f>
        <v>9401.2450000010431</v>
      </c>
      <c r="X33" s="513">
        <f>'Summary sales'!K29</f>
        <v>4178.1690000016242</v>
      </c>
      <c r="Y33" s="513">
        <f>'Summary sales'!L29</f>
        <v>0</v>
      </c>
      <c r="Z33" s="514">
        <f t="shared" si="61"/>
        <v>165707.79400000267</v>
      </c>
    </row>
    <row r="34" spans="1:26" ht="15.75">
      <c r="A34" s="624"/>
      <c r="B34" s="457" t="s">
        <v>18</v>
      </c>
      <c r="C34" s="457"/>
      <c r="D34" s="510">
        <f>Q34-H34</f>
        <v>54743.088903225958</v>
      </c>
      <c r="E34" s="563">
        <f>SUM(E27:E33)</f>
        <v>923153.22129032249</v>
      </c>
      <c r="F34" s="563">
        <f t="shared" ref="F34" si="62">SUM(F27:F33)</f>
        <v>103323.68980645161</v>
      </c>
      <c r="G34" s="563">
        <f t="shared" ref="G34" si="63">SUM(G27:G33)</f>
        <v>157500</v>
      </c>
      <c r="H34" s="564">
        <f t="shared" ref="H34" si="64">SUM(H27:H33)</f>
        <v>1183976.911096774</v>
      </c>
      <c r="I34" s="565">
        <f t="shared" ref="I34" si="65">SUM(I27:I33)</f>
        <v>646800</v>
      </c>
      <c r="J34" s="565">
        <f t="shared" ref="J34" si="66">SUM(J27:J33)</f>
        <v>241920</v>
      </c>
      <c r="K34" s="565">
        <f t="shared" ref="K34" si="67">SUM(K27:K33)</f>
        <v>91000</v>
      </c>
      <c r="L34" s="565">
        <f t="shared" ref="L34" si="68">SUM(L27:L33)</f>
        <v>35000</v>
      </c>
      <c r="M34" s="565">
        <f t="shared" ref="M34" si="69">SUM(M27:M33)</f>
        <v>84000</v>
      </c>
      <c r="N34" s="565">
        <f t="shared" ref="N34" si="70">SUM(N27:N33)</f>
        <v>70000</v>
      </c>
      <c r="O34" s="565">
        <f t="shared" ref="O34" si="71">SUM(O27:O33)</f>
        <v>70000</v>
      </c>
      <c r="P34" s="565">
        <f t="shared" ref="P34" si="72">SUM(P27:P33)</f>
        <v>0</v>
      </c>
      <c r="Q34" s="566">
        <f t="shared" ref="Q34" si="73">SUM(Q27:Q33)</f>
        <v>1238720</v>
      </c>
      <c r="R34" s="565">
        <f t="shared" ref="R34" si="74">SUM(R27:R33)</f>
        <v>517055.51</v>
      </c>
      <c r="S34" s="565">
        <f t="shared" ref="S34" si="75">SUM(S27:S33)</f>
        <v>327797.56999999995</v>
      </c>
      <c r="T34" s="565">
        <f t="shared" ref="T34" si="76">SUM(T27:T33)</f>
        <v>71599.799999999988</v>
      </c>
      <c r="U34" s="565">
        <f t="shared" ref="U34" si="77">SUM(U27:U33)</f>
        <v>26864.16</v>
      </c>
      <c r="V34" s="565">
        <f t="shared" ref="V34" si="78">SUM(V27:V33)</f>
        <v>125490.98000000001</v>
      </c>
      <c r="W34" s="565">
        <f t="shared" ref="W34" si="79">SUM(W27:W33)</f>
        <v>37049.429999995977</v>
      </c>
      <c r="X34" s="565">
        <f t="shared" ref="X34" si="80">SUM(X27:X33)</f>
        <v>50685.39800000377</v>
      </c>
      <c r="Y34" s="565">
        <f t="shared" ref="Y34" si="81">SUM(Y27:Y33)</f>
        <v>0</v>
      </c>
      <c r="Z34" s="566">
        <f t="shared" ref="Z34" si="82">SUM(Z27:Z33)</f>
        <v>1156542.8479999998</v>
      </c>
    </row>
    <row r="35" spans="1:26" ht="15.75">
      <c r="A35" s="549"/>
      <c r="B35" s="454"/>
      <c r="C35" s="454"/>
      <c r="D35" s="515"/>
      <c r="E35" s="511"/>
      <c r="F35" s="511"/>
      <c r="G35" s="511"/>
      <c r="H35" s="512"/>
      <c r="I35" s="513"/>
      <c r="J35" s="513"/>
      <c r="K35" s="513"/>
      <c r="L35" s="513"/>
      <c r="M35" s="513"/>
      <c r="N35" s="513"/>
      <c r="O35" s="513"/>
      <c r="P35" s="513"/>
      <c r="Q35" s="514"/>
      <c r="R35" s="513"/>
      <c r="S35" s="513"/>
      <c r="T35" s="513"/>
      <c r="U35" s="513"/>
      <c r="V35" s="513"/>
      <c r="W35" s="513"/>
      <c r="X35" s="513"/>
      <c r="Y35" s="513"/>
      <c r="Z35" s="514"/>
    </row>
    <row r="36" spans="1:26" ht="15.75">
      <c r="A36" s="624">
        <f>WEEKNUM(B41)</f>
        <v>9</v>
      </c>
      <c r="B36" s="451">
        <f>B33+1</f>
        <v>46076</v>
      </c>
      <c r="C36" s="451" t="str">
        <f t="shared" ref="C36:C41" si="83">TEXT(B36,"ddd")</f>
        <v>Sen</v>
      </c>
      <c r="D36" s="515">
        <f t="shared" ref="D36:D41" si="84">Q36-H36</f>
        <v>-11414.47038709675</v>
      </c>
      <c r="E36" s="511">
        <f>SUM('SO Februari 2026 Rev.2'!E36:AQ36)</f>
        <v>150793.40032258062</v>
      </c>
      <c r="F36" s="511">
        <f>SUM('SO Februari 2026 Rev.2'!AR36:AY36)</f>
        <v>15081.070064516127</v>
      </c>
      <c r="G36" s="511">
        <f>SUM('SO Februari 2026 Rev.2'!AZ36:BA36)</f>
        <v>22500</v>
      </c>
      <c r="H36" s="512">
        <f t="shared" ref="H36:H41" si="85">SUM(E36:G36)</f>
        <v>188374.47038709675</v>
      </c>
      <c r="I36" s="513">
        <v>92400</v>
      </c>
      <c r="J36" s="513">
        <f t="shared" ref="J36:J41" si="86">1.44*24000</f>
        <v>34560</v>
      </c>
      <c r="K36" s="513">
        <v>13000</v>
      </c>
      <c r="L36" s="513">
        <v>5000</v>
      </c>
      <c r="M36" s="513">
        <f t="shared" ref="M36:M41" si="87">0.5*24000</f>
        <v>12000</v>
      </c>
      <c r="N36" s="513">
        <v>10000</v>
      </c>
      <c r="O36" s="513">
        <v>10000</v>
      </c>
      <c r="P36" s="513"/>
      <c r="Q36" s="514">
        <f>SUM(I36:P36)</f>
        <v>176960</v>
      </c>
      <c r="R36" s="513">
        <f>'Summary sales'!D30</f>
        <v>64583.88</v>
      </c>
      <c r="S36" s="513">
        <f>'Summary sales'!E30</f>
        <v>46308.439999999995</v>
      </c>
      <c r="T36" s="513">
        <f>'Summary sales'!G30</f>
        <v>10012.73</v>
      </c>
      <c r="U36" s="513">
        <f>'Summary sales'!I30</f>
        <v>3410.54</v>
      </c>
      <c r="V36" s="513">
        <f>'Summary sales'!F30</f>
        <v>17347.550000000003</v>
      </c>
      <c r="W36" s="513">
        <f>'Summary sales'!H30</f>
        <v>4511.7170000001788</v>
      </c>
      <c r="X36" s="513">
        <f>'Summary sales'!K30</f>
        <v>8599.9059999994934</v>
      </c>
      <c r="Y36" s="513">
        <f>'Summary sales'!L30</f>
        <v>0</v>
      </c>
      <c r="Z36" s="514">
        <f>SUM(R36:Y36)</f>
        <v>154774.76299999966</v>
      </c>
    </row>
    <row r="37" spans="1:26" ht="15.75">
      <c r="A37" s="624"/>
      <c r="B37" s="451">
        <f t="shared" ref="B37:B41" si="88">B36+1</f>
        <v>46077</v>
      </c>
      <c r="C37" s="451" t="str">
        <f t="shared" si="83"/>
        <v>Sel</v>
      </c>
      <c r="D37" s="515">
        <f t="shared" si="84"/>
        <v>-11414.47038709675</v>
      </c>
      <c r="E37" s="511">
        <f>SUM('SO Februari 2026 Rev.2'!E37:AQ37)</f>
        <v>150793.40032258062</v>
      </c>
      <c r="F37" s="511">
        <f>SUM('SO Februari 2026 Rev.2'!AR37:AY37)</f>
        <v>15081.070064516127</v>
      </c>
      <c r="G37" s="511">
        <f>SUM('SO Februari 2026 Rev.2'!AZ37:BA37)</f>
        <v>22500</v>
      </c>
      <c r="H37" s="512">
        <f t="shared" si="85"/>
        <v>188374.47038709675</v>
      </c>
      <c r="I37" s="513">
        <v>92400</v>
      </c>
      <c r="J37" s="513">
        <f t="shared" si="86"/>
        <v>34560</v>
      </c>
      <c r="K37" s="513">
        <v>13000</v>
      </c>
      <c r="L37" s="513">
        <v>5000</v>
      </c>
      <c r="M37" s="513">
        <f t="shared" si="87"/>
        <v>12000</v>
      </c>
      <c r="N37" s="513">
        <v>10000</v>
      </c>
      <c r="O37" s="513">
        <v>10000</v>
      </c>
      <c r="P37" s="513"/>
      <c r="Q37" s="514">
        <f t="shared" ref="Q37:Q41" si="89">SUM(I37:P37)</f>
        <v>176960</v>
      </c>
      <c r="R37" s="513">
        <f>'Summary sales'!D31</f>
        <v>68313.14</v>
      </c>
      <c r="S37" s="513">
        <f>'Summary sales'!E31</f>
        <v>49348.61</v>
      </c>
      <c r="T37" s="513">
        <f>'Summary sales'!G31</f>
        <v>9521.06</v>
      </c>
      <c r="U37" s="513">
        <f>'Summary sales'!I31</f>
        <v>3440.44</v>
      </c>
      <c r="V37" s="513">
        <f>'Summary sales'!F31</f>
        <v>9446.36</v>
      </c>
      <c r="W37" s="513">
        <f>'Summary sales'!H31</f>
        <v>4497.0760000012815</v>
      </c>
      <c r="X37" s="513">
        <f>'Summary sales'!K31</f>
        <v>8390.5859999991953</v>
      </c>
      <c r="Y37" s="513">
        <f>'Summary sales'!L31</f>
        <v>0</v>
      </c>
      <c r="Z37" s="514">
        <f t="shared" ref="Z37:Z41" si="90">SUM(R37:Y37)</f>
        <v>152957.27200000046</v>
      </c>
    </row>
    <row r="38" spans="1:26" ht="15.75">
      <c r="A38" s="624"/>
      <c r="B38" s="451">
        <f t="shared" si="88"/>
        <v>46078</v>
      </c>
      <c r="C38" s="451" t="str">
        <f t="shared" si="83"/>
        <v>Rab</v>
      </c>
      <c r="D38" s="515">
        <f t="shared" si="84"/>
        <v>-11414.47038709675</v>
      </c>
      <c r="E38" s="511">
        <f>SUM('SO Februari 2026 Rev.2'!E38:AQ38)</f>
        <v>150793.40032258062</v>
      </c>
      <c r="F38" s="511">
        <f>SUM('SO Februari 2026 Rev.2'!AR38:AY38)</f>
        <v>15081.070064516127</v>
      </c>
      <c r="G38" s="511">
        <f>SUM('SO Februari 2026 Rev.2'!AZ38:BA38)</f>
        <v>22500</v>
      </c>
      <c r="H38" s="512">
        <f t="shared" si="85"/>
        <v>188374.47038709675</v>
      </c>
      <c r="I38" s="513">
        <v>92400</v>
      </c>
      <c r="J38" s="513">
        <f t="shared" si="86"/>
        <v>34560</v>
      </c>
      <c r="K38" s="513">
        <v>13000</v>
      </c>
      <c r="L38" s="513">
        <v>5000</v>
      </c>
      <c r="M38" s="513">
        <f t="shared" si="87"/>
        <v>12000</v>
      </c>
      <c r="N38" s="513">
        <v>10000</v>
      </c>
      <c r="O38" s="513">
        <v>10000</v>
      </c>
      <c r="P38" s="513"/>
      <c r="Q38" s="514">
        <f t="shared" si="89"/>
        <v>176960</v>
      </c>
      <c r="R38" s="513">
        <f>'Summary sales'!D32</f>
        <v>70740.189999999988</v>
      </c>
      <c r="S38" s="513">
        <f>'Summary sales'!E32</f>
        <v>45731.34</v>
      </c>
      <c r="T38" s="513">
        <f>'Summary sales'!G32</f>
        <v>4450.3900000000003</v>
      </c>
      <c r="U38" s="513">
        <f>'Summary sales'!I32</f>
        <v>6836.35</v>
      </c>
      <c r="V38" s="513">
        <f>'Summary sales'!F32</f>
        <v>18776.830000000002</v>
      </c>
      <c r="W38" s="513">
        <f>'Summary sales'!H32</f>
        <v>9954.1989999972284</v>
      </c>
      <c r="X38" s="513">
        <f>'Summary sales'!K32</f>
        <v>12154.070000002161</v>
      </c>
      <c r="Y38" s="513">
        <f>'Summary sales'!L32</f>
        <v>0</v>
      </c>
      <c r="Z38" s="514">
        <f t="shared" si="90"/>
        <v>168643.36899999937</v>
      </c>
    </row>
    <row r="39" spans="1:26" ht="15.75">
      <c r="A39" s="624"/>
      <c r="B39" s="451">
        <f t="shared" si="88"/>
        <v>46079</v>
      </c>
      <c r="C39" s="451" t="str">
        <f t="shared" si="83"/>
        <v>Kam</v>
      </c>
      <c r="D39" s="515">
        <f t="shared" si="84"/>
        <v>-11414.47038709675</v>
      </c>
      <c r="E39" s="511">
        <f>SUM('SO Februari 2026 Rev.2'!E39:AQ39)</f>
        <v>150793.40032258062</v>
      </c>
      <c r="F39" s="511">
        <f>SUM('SO Februari 2026 Rev.2'!AR39:AY39)</f>
        <v>15081.070064516127</v>
      </c>
      <c r="G39" s="511">
        <f>SUM('SO Februari 2026 Rev.2'!AZ39:BA39)</f>
        <v>22500</v>
      </c>
      <c r="H39" s="512">
        <f t="shared" si="85"/>
        <v>188374.47038709675</v>
      </c>
      <c r="I39" s="513">
        <v>92400</v>
      </c>
      <c r="J39" s="513">
        <f t="shared" si="86"/>
        <v>34560</v>
      </c>
      <c r="K39" s="513">
        <v>13000</v>
      </c>
      <c r="L39" s="513">
        <v>5000</v>
      </c>
      <c r="M39" s="513">
        <f t="shared" si="87"/>
        <v>12000</v>
      </c>
      <c r="N39" s="513">
        <v>10000</v>
      </c>
      <c r="O39" s="513">
        <v>10000</v>
      </c>
      <c r="P39" s="513"/>
      <c r="Q39" s="514">
        <f t="shared" si="89"/>
        <v>176960</v>
      </c>
      <c r="R39" s="513">
        <f>'Summary sales'!D33</f>
        <v>68737.02</v>
      </c>
      <c r="S39" s="513">
        <f>'Summary sales'!E33</f>
        <v>44808.810000000005</v>
      </c>
      <c r="T39" s="513">
        <f>'Summary sales'!G33</f>
        <v>9871.98</v>
      </c>
      <c r="U39" s="513">
        <f>'Summary sales'!I33</f>
        <v>3305.48</v>
      </c>
      <c r="V39" s="513">
        <f>'Summary sales'!F33</f>
        <v>27734.530000000006</v>
      </c>
      <c r="W39" s="513">
        <f>'Summary sales'!H33</f>
        <v>4616.5229999981821</v>
      </c>
      <c r="X39" s="513">
        <f>'Summary sales'!K33</f>
        <v>8753.8159999977797</v>
      </c>
      <c r="Y39" s="513">
        <f>'Summary sales'!L33</f>
        <v>0</v>
      </c>
      <c r="Z39" s="514">
        <f t="shared" si="90"/>
        <v>167828.15899999597</v>
      </c>
    </row>
    <row r="40" spans="1:26" ht="15.75">
      <c r="A40" s="624"/>
      <c r="B40" s="451">
        <f t="shared" si="88"/>
        <v>46080</v>
      </c>
      <c r="C40" s="451" t="str">
        <f t="shared" si="83"/>
        <v>Jum</v>
      </c>
      <c r="D40" s="515">
        <f t="shared" si="84"/>
        <v>-11414.47038709675</v>
      </c>
      <c r="E40" s="511">
        <f>SUM('SO Februari 2026 Rev.2'!E40:AQ40)</f>
        <v>150793.40032258062</v>
      </c>
      <c r="F40" s="511">
        <f>SUM('SO Februari 2026 Rev.2'!AR40:AY40)</f>
        <v>15081.070064516127</v>
      </c>
      <c r="G40" s="511">
        <f>SUM('SO Februari 2026 Rev.2'!AZ40:BA40)</f>
        <v>22500</v>
      </c>
      <c r="H40" s="512">
        <f t="shared" si="85"/>
        <v>188374.47038709675</v>
      </c>
      <c r="I40" s="513">
        <v>92400</v>
      </c>
      <c r="J40" s="513">
        <f t="shared" si="86"/>
        <v>34560</v>
      </c>
      <c r="K40" s="513">
        <v>13000</v>
      </c>
      <c r="L40" s="513">
        <v>5000</v>
      </c>
      <c r="M40" s="513">
        <f t="shared" si="87"/>
        <v>12000</v>
      </c>
      <c r="N40" s="513">
        <v>10000</v>
      </c>
      <c r="O40" s="513">
        <v>10000</v>
      </c>
      <c r="P40" s="513"/>
      <c r="Q40" s="514">
        <f t="shared" si="89"/>
        <v>176960</v>
      </c>
      <c r="R40" s="513">
        <f>'Summary sales'!D34</f>
        <v>69602.399999999994</v>
      </c>
      <c r="S40" s="513">
        <f>'Summary sales'!E34</f>
        <v>47559.88</v>
      </c>
      <c r="T40" s="513">
        <f>'Summary sales'!G34</f>
        <v>8561.5300000000007</v>
      </c>
      <c r="U40" s="513">
        <f>'Summary sales'!I34</f>
        <v>3341.59</v>
      </c>
      <c r="V40" s="513">
        <f>'Summary sales'!F34</f>
        <v>18101.309999999998</v>
      </c>
      <c r="W40" s="513">
        <f>'Summary sales'!H34</f>
        <v>0</v>
      </c>
      <c r="X40" s="513">
        <f>'Summary sales'!K34</f>
        <v>13856.039999997243</v>
      </c>
      <c r="Y40" s="513">
        <f>'Summary sales'!L34</f>
        <v>0</v>
      </c>
      <c r="Z40" s="514">
        <f t="shared" si="90"/>
        <v>161022.74999999724</v>
      </c>
    </row>
    <row r="41" spans="1:26" ht="15.75">
      <c r="A41" s="624"/>
      <c r="B41" s="454">
        <f t="shared" si="88"/>
        <v>46081</v>
      </c>
      <c r="C41" s="454" t="str">
        <f t="shared" si="83"/>
        <v>Sab</v>
      </c>
      <c r="D41" s="515">
        <f t="shared" si="84"/>
        <v>-14.593612903205212</v>
      </c>
      <c r="E41" s="511">
        <f>SUM('SO Februari 2026 Rev.2'!E41:AQ41)</f>
        <v>139393.52354838708</v>
      </c>
      <c r="F41" s="511">
        <f>SUM('SO Februari 2026 Rev.2'!AR41:AY41)</f>
        <v>15081.070064516127</v>
      </c>
      <c r="G41" s="511">
        <f>SUM('SO Februari 2026 Rev.2'!AZ41:BA41)</f>
        <v>22500</v>
      </c>
      <c r="H41" s="512">
        <f t="shared" si="85"/>
        <v>176974.59361290321</v>
      </c>
      <c r="I41" s="513">
        <v>92400</v>
      </c>
      <c r="J41" s="513">
        <f t="shared" si="86"/>
        <v>34560</v>
      </c>
      <c r="K41" s="513">
        <v>13000</v>
      </c>
      <c r="L41" s="513">
        <v>5000</v>
      </c>
      <c r="M41" s="513">
        <f t="shared" si="87"/>
        <v>12000</v>
      </c>
      <c r="N41" s="513">
        <v>10000</v>
      </c>
      <c r="O41" s="513">
        <v>10000</v>
      </c>
      <c r="P41" s="513"/>
      <c r="Q41" s="514">
        <f t="shared" si="89"/>
        <v>176960</v>
      </c>
      <c r="R41" s="513">
        <f>'Summary sales'!D35</f>
        <v>92415.800000000032</v>
      </c>
      <c r="S41" s="513">
        <f>'Summary sales'!E35</f>
        <v>46672.53</v>
      </c>
      <c r="T41" s="513">
        <f>'Summary sales'!G35</f>
        <v>10104.5</v>
      </c>
      <c r="U41" s="513">
        <f>'Summary sales'!I35</f>
        <v>3259.4</v>
      </c>
      <c r="V41" s="513">
        <f>'Summary sales'!F35</f>
        <v>24719.15</v>
      </c>
      <c r="W41" s="513">
        <f>'Summary sales'!H35</f>
        <v>0</v>
      </c>
      <c r="X41" s="513">
        <f>'Summary sales'!K35</f>
        <v>13593.878000000492</v>
      </c>
      <c r="Y41" s="513">
        <f>'Summary sales'!L35</f>
        <v>0</v>
      </c>
      <c r="Z41" s="514">
        <f t="shared" si="90"/>
        <v>190765.2580000005</v>
      </c>
    </row>
    <row r="42" spans="1:26" ht="15.75">
      <c r="A42" s="624"/>
      <c r="B42" s="457" t="s">
        <v>18</v>
      </c>
      <c r="C42" s="457"/>
      <c r="D42" s="510">
        <f>Q42-H42</f>
        <v>-57086.945548387012</v>
      </c>
      <c r="E42" s="563">
        <f>SUM(E35:E41)</f>
        <v>893360.52516129019</v>
      </c>
      <c r="F42" s="563">
        <f t="shared" ref="F42" si="91">SUM(F35:F41)</f>
        <v>90486.420387096761</v>
      </c>
      <c r="G42" s="563">
        <f t="shared" ref="G42" si="92">SUM(G35:G41)</f>
        <v>135000</v>
      </c>
      <c r="H42" s="564">
        <f t="shared" ref="H42" si="93">SUM(H35:H41)</f>
        <v>1118846.945548387</v>
      </c>
      <c r="I42" s="565">
        <f t="shared" ref="I42" si="94">SUM(I35:I41)</f>
        <v>554400</v>
      </c>
      <c r="J42" s="565">
        <f t="shared" ref="J42" si="95">SUM(J35:J41)</f>
        <v>207360</v>
      </c>
      <c r="K42" s="565">
        <f t="shared" ref="K42" si="96">SUM(K35:K41)</f>
        <v>78000</v>
      </c>
      <c r="L42" s="565">
        <f t="shared" ref="L42" si="97">SUM(L35:L41)</f>
        <v>30000</v>
      </c>
      <c r="M42" s="565">
        <f t="shared" ref="M42" si="98">SUM(M35:M41)</f>
        <v>72000</v>
      </c>
      <c r="N42" s="565">
        <f t="shared" ref="N42" si="99">SUM(N35:N41)</f>
        <v>60000</v>
      </c>
      <c r="O42" s="565">
        <f t="shared" ref="O42" si="100">SUM(O35:O41)</f>
        <v>60000</v>
      </c>
      <c r="P42" s="565">
        <f t="shared" ref="P42" si="101">SUM(P35:P41)</f>
        <v>0</v>
      </c>
      <c r="Q42" s="566">
        <f t="shared" ref="Q42" si="102">SUM(Q35:Q41)</f>
        <v>1061760</v>
      </c>
      <c r="R42" s="565">
        <f t="shared" ref="R42" si="103">SUM(R35:R41)</f>
        <v>434392.43000000005</v>
      </c>
      <c r="S42" s="565">
        <f t="shared" ref="S42" si="104">SUM(S35:S41)</f>
        <v>280429.61</v>
      </c>
      <c r="T42" s="565">
        <f t="shared" ref="T42" si="105">SUM(T35:T41)</f>
        <v>52522.19</v>
      </c>
      <c r="U42" s="565">
        <f t="shared" ref="U42" si="106">SUM(U35:U41)</f>
        <v>23593.800000000003</v>
      </c>
      <c r="V42" s="565">
        <f t="shared" ref="V42" si="107">SUM(V35:V41)</f>
        <v>116125.73000000001</v>
      </c>
      <c r="W42" s="565">
        <f t="shared" ref="W42" si="108">SUM(W35:W41)</f>
        <v>23579.514999996871</v>
      </c>
      <c r="X42" s="565">
        <f t="shared" ref="X42" si="109">SUM(X35:X41)</f>
        <v>65348.295999996364</v>
      </c>
      <c r="Y42" s="565">
        <f t="shared" ref="Y42" si="110">SUM(Y35:Y41)</f>
        <v>0</v>
      </c>
      <c r="Z42" s="566">
        <f t="shared" ref="Z42" si="111">SUM(Z35:Z41)</f>
        <v>995991.57099999313</v>
      </c>
    </row>
    <row r="43" spans="1:26" ht="20.45" customHeight="1" thickBot="1">
      <c r="A43" s="549"/>
      <c r="B43" s="451"/>
      <c r="C43" s="451"/>
      <c r="D43" s="510"/>
      <c r="E43" s="511"/>
      <c r="F43" s="511"/>
      <c r="G43" s="511"/>
      <c r="H43" s="512"/>
      <c r="I43" s="513"/>
      <c r="J43" s="513"/>
      <c r="K43" s="513"/>
      <c r="L43" s="513"/>
      <c r="M43" s="513"/>
      <c r="N43" s="513"/>
      <c r="O43" s="513"/>
      <c r="P43" s="513"/>
      <c r="Q43" s="514"/>
      <c r="R43" s="513"/>
      <c r="S43" s="513"/>
      <c r="T43" s="513"/>
      <c r="U43" s="513"/>
      <c r="V43" s="513"/>
      <c r="W43" s="513"/>
      <c r="X43" s="513"/>
      <c r="Y43" s="513"/>
      <c r="Z43" s="514"/>
    </row>
    <row r="44" spans="1:26" ht="16.5" thickTop="1">
      <c r="A44" s="434"/>
      <c r="B44" s="516" t="s">
        <v>18</v>
      </c>
      <c r="C44" s="517"/>
      <c r="D44" s="518">
        <f>SUM(D6,D9:D15,D18:D24,D27:D33,D36:D41)</f>
        <v>-190341.98922580585</v>
      </c>
      <c r="E44" s="518">
        <f t="shared" ref="E44:Q44" si="112">SUM(E6,E9:E15,E18:E24,E27:E33,E36:E41)</f>
        <v>4039575.8280645167</v>
      </c>
      <c r="F44" s="518">
        <f t="shared" si="112"/>
        <v>415526.1611612906</v>
      </c>
      <c r="G44" s="518">
        <f t="shared" si="112"/>
        <v>495000</v>
      </c>
      <c r="H44" s="518">
        <f t="shared" si="112"/>
        <v>4950101.9892258029</v>
      </c>
      <c r="I44" s="518">
        <f t="shared" si="112"/>
        <v>2461200</v>
      </c>
      <c r="J44" s="518">
        <f t="shared" si="112"/>
        <v>988560</v>
      </c>
      <c r="K44" s="518">
        <f t="shared" si="112"/>
        <v>364000</v>
      </c>
      <c r="L44" s="518">
        <f t="shared" si="112"/>
        <v>130000</v>
      </c>
      <c r="M44" s="518">
        <f t="shared" si="112"/>
        <v>336000</v>
      </c>
      <c r="N44" s="518">
        <f t="shared" si="112"/>
        <v>200000</v>
      </c>
      <c r="O44" s="518">
        <f t="shared" si="112"/>
        <v>280000</v>
      </c>
      <c r="P44" s="518">
        <f t="shared" si="112"/>
        <v>0</v>
      </c>
      <c r="Q44" s="518">
        <f t="shared" si="112"/>
        <v>4759760</v>
      </c>
      <c r="R44" s="518">
        <f t="shared" ref="R44:Z44" si="113">SUM(R6,R9:R15,R18:R24,R27:R33,R36:R41)</f>
        <v>2114799.8099999996</v>
      </c>
      <c r="S44" s="518">
        <f t="shared" si="113"/>
        <v>1331185.6200000003</v>
      </c>
      <c r="T44" s="518">
        <f t="shared" si="113"/>
        <v>264877.47000000003</v>
      </c>
      <c r="U44" s="518">
        <f t="shared" si="113"/>
        <v>93048.379999999976</v>
      </c>
      <c r="V44" s="518">
        <f t="shared" si="113"/>
        <v>575983.67000000004</v>
      </c>
      <c r="W44" s="518">
        <f t="shared" si="113"/>
        <v>78607.429999994114</v>
      </c>
      <c r="X44" s="518">
        <f t="shared" si="113"/>
        <v>217594.02800000831</v>
      </c>
      <c r="Y44" s="518">
        <f t="shared" si="113"/>
        <v>0</v>
      </c>
      <c r="Z44" s="518">
        <f t="shared" si="113"/>
        <v>4676096.4080000026</v>
      </c>
    </row>
    <row r="45" spans="1:26" ht="16.5" thickBot="1">
      <c r="A45" s="434"/>
      <c r="B45" s="519" t="s">
        <v>19</v>
      </c>
      <c r="C45" s="520"/>
      <c r="D45" s="521">
        <f>D7+D16+D25+D34+D42</f>
        <v>-190341.98922580597</v>
      </c>
      <c r="E45" s="521">
        <f t="shared" ref="E45:Q45" si="114">E7+E16+E25+E34+E42</f>
        <v>4039575.8280645153</v>
      </c>
      <c r="F45" s="521">
        <f t="shared" si="114"/>
        <v>415526.16116129031</v>
      </c>
      <c r="G45" s="521">
        <f t="shared" si="114"/>
        <v>495000</v>
      </c>
      <c r="H45" s="521">
        <f t="shared" si="114"/>
        <v>4950101.9892258057</v>
      </c>
      <c r="I45" s="521">
        <f t="shared" si="114"/>
        <v>2461200</v>
      </c>
      <c r="J45" s="521">
        <f t="shared" si="114"/>
        <v>988560</v>
      </c>
      <c r="K45" s="521">
        <f t="shared" si="114"/>
        <v>364000</v>
      </c>
      <c r="L45" s="521">
        <f t="shared" si="114"/>
        <v>130000</v>
      </c>
      <c r="M45" s="521">
        <f t="shared" si="114"/>
        <v>336000</v>
      </c>
      <c r="N45" s="521">
        <f t="shared" si="114"/>
        <v>200000</v>
      </c>
      <c r="O45" s="521">
        <f t="shared" si="114"/>
        <v>280000</v>
      </c>
      <c r="P45" s="521">
        <f t="shared" si="114"/>
        <v>0</v>
      </c>
      <c r="Q45" s="521">
        <f t="shared" si="114"/>
        <v>4759760</v>
      </c>
      <c r="R45" s="521">
        <f t="shared" ref="R45:Z45" si="115">R7+R16+R25+R34+R42</f>
        <v>2114799.81</v>
      </c>
      <c r="S45" s="521">
        <f t="shared" si="115"/>
        <v>1331185.6199999996</v>
      </c>
      <c r="T45" s="521">
        <f t="shared" si="115"/>
        <v>264877.46999999997</v>
      </c>
      <c r="U45" s="521">
        <f t="shared" si="115"/>
        <v>93048.38</v>
      </c>
      <c r="V45" s="521">
        <f t="shared" si="115"/>
        <v>575983.66999999993</v>
      </c>
      <c r="W45" s="521">
        <f t="shared" si="115"/>
        <v>78607.429999994114</v>
      </c>
      <c r="X45" s="521">
        <f t="shared" si="115"/>
        <v>217594.02800000831</v>
      </c>
      <c r="Y45" s="521">
        <f t="shared" si="115"/>
        <v>0</v>
      </c>
      <c r="Z45" s="521">
        <f t="shared" si="115"/>
        <v>4676096.4080000026</v>
      </c>
    </row>
    <row r="46" spans="1:26" ht="16.5" thickTop="1">
      <c r="A46" s="435"/>
      <c r="B46" s="436"/>
      <c r="C46" s="436"/>
    </row>
    <row r="47" spans="1:26">
      <c r="A47" s="430"/>
      <c r="B47" s="430"/>
      <c r="C47" s="430"/>
    </row>
    <row r="48" spans="1:26">
      <c r="A48" s="430"/>
      <c r="B48" s="430"/>
      <c r="C48" s="430"/>
    </row>
    <row r="49" spans="1:4" ht="15.75">
      <c r="A49" s="437"/>
      <c r="B49" s="437"/>
      <c r="C49" s="437"/>
      <c r="D49" s="437"/>
    </row>
    <row r="50" spans="1:4">
      <c r="A50" s="430"/>
      <c r="B50" s="430"/>
      <c r="C50" s="430"/>
    </row>
    <row r="51" spans="1:4">
      <c r="A51" s="430"/>
      <c r="B51" s="430"/>
      <c r="C51" s="430"/>
    </row>
  </sheetData>
  <mergeCells count="10">
    <mergeCell ref="A6:A7"/>
    <mergeCell ref="A9:A16"/>
    <mergeCell ref="A18:A25"/>
    <mergeCell ref="A27:A34"/>
    <mergeCell ref="A36:A42"/>
    <mergeCell ref="R4:Z4"/>
    <mergeCell ref="E4:H4"/>
    <mergeCell ref="I4:Q4"/>
    <mergeCell ref="A4:C4"/>
    <mergeCell ref="B5:C5"/>
  </mergeCells>
  <conditionalFormatting sqref="B18 B21">
    <cfRule type="cellIs" dxfId="46" priority="6" operator="lessThan">
      <formula>0</formula>
    </cfRule>
  </conditionalFormatting>
  <conditionalFormatting sqref="B27 B30">
    <cfRule type="cellIs" dxfId="45" priority="5" operator="lessThan">
      <formula>0</formula>
    </cfRule>
  </conditionalFormatting>
  <conditionalFormatting sqref="B36:B37">
    <cfRule type="cellIs" dxfId="44" priority="4" operator="lessThan">
      <formula>0</formula>
    </cfRule>
  </conditionalFormatting>
  <conditionalFormatting sqref="B7:C45">
    <cfRule type="cellIs" dxfId="43" priority="3" operator="lessThan">
      <formula>0</formula>
    </cfRule>
  </conditionalFormatting>
  <conditionalFormatting sqref="D6:D45 A46:C50">
    <cfRule type="cellIs" dxfId="42" priority="22" operator="lessThan">
      <formula>0</formula>
    </cfRule>
  </conditionalFormatting>
  <conditionalFormatting sqref="E44:Z45">
    <cfRule type="cellIs" dxfId="41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J86"/>
  <sheetViews>
    <sheetView showGridLines="0" zoomScale="70" zoomScaleNormal="70" workbookViewId="0">
      <pane xSplit="3" ySplit="4" topLeftCell="D44" activePane="bottomRight" state="frozen"/>
      <selection pane="topRight"/>
      <selection pane="bottomLeft"/>
      <selection pane="bottomRight" activeCell="E65" sqref="E65"/>
    </sheetView>
  </sheetViews>
  <sheetFormatPr defaultColWidth="9.140625" defaultRowHeight="15.75"/>
  <cols>
    <col min="1" max="1" width="13" style="405" customWidth="1"/>
    <col min="2" max="2" width="39" style="405" customWidth="1"/>
    <col min="3" max="3" width="19.7109375" style="405" customWidth="1"/>
    <col min="4" max="4" width="24.140625" style="406" customWidth="1"/>
    <col min="5" max="5" width="30.42578125" style="406" customWidth="1"/>
    <col min="6" max="6" width="24.140625" style="406" customWidth="1"/>
    <col min="7" max="7" width="24.140625" style="407" customWidth="1"/>
    <col min="8" max="8" width="19.7109375" style="408" customWidth="1"/>
    <col min="9" max="9" width="21.140625" style="408" customWidth="1"/>
    <col min="10" max="10" width="22.5703125" style="408" customWidth="1"/>
    <col min="11" max="11" width="24.140625" style="407" customWidth="1"/>
    <col min="12" max="12" width="21.140625" style="408" customWidth="1"/>
    <col min="13" max="14" width="19.7109375" style="408" customWidth="1"/>
    <col min="15" max="15" width="24.140625" style="407" customWidth="1"/>
    <col min="16" max="18" width="19.7109375" style="408" customWidth="1"/>
    <col min="19" max="19" width="24.140625" style="407" customWidth="1"/>
    <col min="20" max="22" width="19.7109375" style="408" customWidth="1"/>
    <col min="23" max="23" width="24.140625" style="407" customWidth="1"/>
    <col min="24" max="26" width="19.7109375" style="408" customWidth="1"/>
    <col min="27" max="27" width="24.140625" style="407" customWidth="1"/>
    <col min="28" max="30" width="19.7109375" style="408" customWidth="1"/>
    <col min="31" max="31" width="24.140625" style="407" customWidth="1"/>
    <col min="32" max="34" width="19.7109375" style="408" customWidth="1"/>
    <col min="35" max="35" width="24.140625" style="407" customWidth="1"/>
    <col min="36" max="38" width="19.7109375" style="408" customWidth="1"/>
    <col min="39" max="39" width="24.140625" style="407" customWidth="1"/>
    <col min="40" max="42" width="19.7109375" style="408" customWidth="1"/>
    <col min="43" max="43" width="24.140625" style="407" customWidth="1"/>
    <col min="44" max="46" width="19.7109375" style="408" customWidth="1"/>
    <col min="47" max="47" width="24.140625" style="407" customWidth="1"/>
    <col min="48" max="50" width="19.7109375" style="408" customWidth="1"/>
    <col min="51" max="51" width="24.140625" style="407" customWidth="1"/>
    <col min="52" max="54" width="19.7109375" style="408" customWidth="1"/>
    <col min="55" max="55" width="24.140625" style="407" customWidth="1"/>
    <col min="56" max="58" width="19.7109375" style="408" customWidth="1"/>
    <col min="59" max="59" width="24.140625" style="407" customWidth="1"/>
    <col min="60" max="62" width="19.7109375" style="408" customWidth="1"/>
    <col min="63" max="63" width="24.140625" style="407" customWidth="1"/>
    <col min="64" max="66" width="19.7109375" style="408" customWidth="1"/>
    <col min="67" max="67" width="24.140625" style="407" customWidth="1"/>
    <col min="68" max="70" width="19.7109375" style="408" customWidth="1"/>
    <col min="71" max="71" width="24.140625" style="407" customWidth="1"/>
    <col min="72" max="74" width="19.7109375" style="408" customWidth="1"/>
    <col min="75" max="75" width="24.140625" style="407" customWidth="1"/>
    <col min="76" max="78" width="19.7109375" style="408" customWidth="1"/>
    <col min="79" max="79" width="24.140625" style="407" customWidth="1"/>
    <col min="80" max="82" width="19.7109375" style="408" customWidth="1"/>
    <col min="83" max="83" width="24.140625" style="407" customWidth="1"/>
    <col min="84" max="86" width="19.7109375" style="408" customWidth="1"/>
    <col min="87" max="87" width="24.140625" style="407" customWidth="1"/>
    <col min="88" max="90" width="19.7109375" style="408" customWidth="1"/>
    <col min="91" max="91" width="24.140625" style="407" customWidth="1"/>
    <col min="92" max="94" width="19.7109375" style="408" customWidth="1"/>
    <col min="95" max="95" width="24.140625" style="407" customWidth="1"/>
    <col min="96" max="98" width="19.7109375" style="408" customWidth="1"/>
    <col min="99" max="99" width="24.140625" style="407" customWidth="1"/>
    <col min="100" max="102" width="19.7109375" style="408" customWidth="1"/>
    <col min="103" max="103" width="24.140625" style="407" customWidth="1"/>
    <col min="104" max="106" width="19.7109375" style="408" customWidth="1"/>
    <col min="107" max="107" width="24.140625" style="407" customWidth="1"/>
    <col min="108" max="110" width="19.7109375" style="408" customWidth="1"/>
    <col min="111" max="111" width="24.140625" style="407" customWidth="1"/>
    <col min="112" max="114" width="19.7109375" style="408" customWidth="1"/>
    <col min="115" max="115" width="24.140625" style="407" customWidth="1"/>
    <col min="116" max="118" width="19.7109375" style="408" customWidth="1"/>
    <col min="119" max="119" width="24.140625" style="407" customWidth="1"/>
    <col min="120" max="122" width="19.7109375" style="408" customWidth="1"/>
    <col min="123" max="123" width="24.140625" style="407" customWidth="1"/>
    <col min="124" max="126" width="19.7109375" style="408" customWidth="1"/>
    <col min="127" max="127" width="24.140625" style="407" customWidth="1"/>
    <col min="128" max="130" width="19.7109375" style="408" customWidth="1"/>
    <col min="131" max="131" width="24.140625" style="407" customWidth="1"/>
    <col min="132" max="134" width="19.7109375" style="408" customWidth="1"/>
    <col min="135" max="135" width="24.140625" style="407" customWidth="1"/>
    <col min="136" max="136" width="17.7109375" style="406" customWidth="1"/>
    <col min="137" max="137" width="18.5703125" style="406" customWidth="1"/>
    <col min="138" max="138" width="16.42578125" style="406" customWidth="1"/>
    <col min="139" max="139" width="24.140625" style="407" customWidth="1"/>
    <col min="140" max="140" width="18.28515625" style="406" customWidth="1"/>
    <col min="141" max="141" width="17.5703125" style="406" customWidth="1"/>
    <col min="142" max="142" width="22" style="406" customWidth="1"/>
    <col min="143" max="143" width="24.140625" style="407" customWidth="1"/>
    <col min="144" max="146" width="22" style="406" customWidth="1"/>
    <col min="147" max="147" width="24.140625" style="407" customWidth="1"/>
    <col min="148" max="150" width="22" style="406" customWidth="1"/>
    <col min="151" max="151" width="24.140625" style="407" customWidth="1"/>
    <col min="152" max="154" width="22" style="406" customWidth="1"/>
    <col min="155" max="155" width="24.140625" style="407" customWidth="1"/>
    <col min="156" max="158" width="22" style="406" customWidth="1"/>
    <col min="159" max="159" width="24.140625" style="407" customWidth="1"/>
    <col min="160" max="160" width="18.28515625" style="406" customWidth="1"/>
    <col min="161" max="161" width="17.5703125" style="406" customWidth="1"/>
    <col min="162" max="162" width="22" style="406" customWidth="1"/>
    <col min="163" max="163" width="24.140625" style="407" customWidth="1"/>
    <col min="164" max="164" width="18.28515625" style="406" customWidth="1"/>
    <col min="165" max="165" width="17.5703125" style="406" customWidth="1"/>
    <col min="166" max="166" width="22" style="406" customWidth="1"/>
    <col min="167" max="167" width="24.140625" style="407" customWidth="1"/>
    <col min="168" max="168" width="17.7109375" style="406" customWidth="1"/>
    <col min="169" max="169" width="18.5703125" style="406" customWidth="1"/>
    <col min="170" max="170" width="16.42578125" style="406" customWidth="1"/>
    <col min="171" max="171" width="24.140625" style="407" customWidth="1"/>
    <col min="172" max="172" width="18.28515625" style="406" customWidth="1"/>
    <col min="173" max="173" width="17.5703125" style="406" customWidth="1"/>
    <col min="174" max="174" width="22" style="406" customWidth="1"/>
    <col min="175" max="175" width="24.140625" style="407" customWidth="1"/>
    <col min="176" max="176" width="18.28515625" style="406" customWidth="1"/>
    <col min="177" max="177" width="17.5703125" style="406" customWidth="1"/>
    <col min="178" max="178" width="22" style="406" customWidth="1"/>
    <col min="179" max="179" width="24.140625" style="407" customWidth="1"/>
    <col min="180" max="180" width="17.7109375" style="406" customWidth="1"/>
    <col min="181" max="181" width="18.5703125" style="406" customWidth="1"/>
    <col min="182" max="182" width="16.42578125" style="406" customWidth="1"/>
    <col min="183" max="183" width="24.140625" style="407" customWidth="1"/>
    <col min="184" max="184" width="17.7109375" style="406" customWidth="1"/>
    <col min="185" max="185" width="18.5703125" style="406" customWidth="1"/>
    <col min="186" max="186" width="16.42578125" style="406" customWidth="1"/>
    <col min="187" max="187" width="24.140625" style="407" customWidth="1"/>
    <col min="188" max="188" width="17.7109375" style="406" customWidth="1"/>
    <col min="189" max="189" width="18.5703125" style="406" customWidth="1"/>
    <col min="190" max="190" width="16.42578125" style="406" customWidth="1"/>
    <col min="191" max="191" width="24.140625" style="407" customWidth="1"/>
    <col min="192" max="192" width="17.7109375" style="406" customWidth="1"/>
    <col min="193" max="193" width="18.5703125" style="406" customWidth="1"/>
    <col min="194" max="194" width="16.42578125" style="406" customWidth="1"/>
    <col min="195" max="195" width="24.140625" style="407" customWidth="1"/>
    <col min="196" max="196" width="17.7109375" style="406" customWidth="1"/>
    <col min="197" max="197" width="18.5703125" style="406" customWidth="1"/>
    <col min="198" max="198" width="16.42578125" style="406" customWidth="1"/>
    <col min="199" max="199" width="24.140625" style="407" customWidth="1"/>
    <col min="200" max="200" width="17.7109375" style="406" customWidth="1"/>
    <col min="201" max="201" width="18.5703125" style="406" customWidth="1"/>
    <col min="202" max="202" width="16.42578125" style="406" customWidth="1"/>
    <col min="203" max="203" width="24.140625" style="407" customWidth="1"/>
    <col min="204" max="204" width="9.140625" style="405"/>
    <col min="205" max="205" width="11.42578125" style="405" customWidth="1"/>
    <col min="206" max="16384" width="9.140625" style="405"/>
  </cols>
  <sheetData>
    <row r="1" spans="1:218" ht="15.75" customHeight="1">
      <c r="A1" s="409" t="s">
        <v>88</v>
      </c>
      <c r="B1" s="409"/>
      <c r="C1" s="409"/>
      <c r="H1" s="406"/>
      <c r="I1" s="406"/>
      <c r="J1" s="406"/>
      <c r="L1" s="406"/>
      <c r="M1" s="406"/>
      <c r="N1" s="406"/>
      <c r="P1" s="406"/>
      <c r="Q1" s="406"/>
      <c r="R1" s="406"/>
      <c r="T1" s="406"/>
      <c r="U1" s="406"/>
      <c r="V1" s="406"/>
      <c r="X1" s="406"/>
      <c r="Y1" s="406"/>
      <c r="Z1" s="406"/>
      <c r="AB1" s="406"/>
      <c r="AC1" s="406"/>
      <c r="AD1" s="406"/>
      <c r="AF1" s="406"/>
      <c r="AG1" s="406"/>
      <c r="AH1" s="406"/>
      <c r="AJ1" s="406"/>
      <c r="AK1" s="406"/>
      <c r="AL1" s="406"/>
      <c r="AN1" s="406"/>
      <c r="AO1" s="406"/>
      <c r="AP1" s="406"/>
      <c r="AR1" s="406"/>
      <c r="AS1" s="406"/>
      <c r="AT1" s="406"/>
      <c r="AV1" s="406"/>
      <c r="AW1" s="406"/>
      <c r="AX1" s="406"/>
      <c r="AZ1" s="406"/>
      <c r="BA1" s="406"/>
      <c r="BB1" s="406"/>
      <c r="BD1" s="406"/>
      <c r="BE1" s="406"/>
      <c r="BF1" s="406"/>
      <c r="BH1" s="406"/>
      <c r="BI1" s="406"/>
      <c r="BJ1" s="406"/>
      <c r="BL1" s="406"/>
      <c r="BM1" s="406"/>
      <c r="BN1" s="406"/>
      <c r="BP1" s="406"/>
      <c r="BQ1" s="406"/>
      <c r="BR1" s="406"/>
      <c r="BT1" s="406"/>
      <c r="BU1" s="406"/>
      <c r="BV1" s="406"/>
      <c r="BX1" s="406"/>
      <c r="BY1" s="406"/>
      <c r="BZ1" s="406"/>
      <c r="CB1" s="406"/>
      <c r="CC1" s="406"/>
      <c r="CD1" s="406"/>
      <c r="CF1" s="406"/>
      <c r="CG1" s="406"/>
      <c r="CH1" s="406"/>
      <c r="CJ1" s="406"/>
      <c r="CK1" s="406"/>
      <c r="CL1" s="406"/>
      <c r="CN1" s="406"/>
      <c r="CO1" s="406"/>
      <c r="CP1" s="406"/>
      <c r="CR1" s="406"/>
      <c r="CS1" s="406"/>
      <c r="CT1" s="406"/>
      <c r="CV1" s="406"/>
      <c r="CW1" s="406"/>
      <c r="CX1" s="406"/>
      <c r="CZ1" s="406"/>
      <c r="DA1" s="406"/>
      <c r="DB1" s="406"/>
      <c r="DD1" s="406"/>
      <c r="DE1" s="406"/>
      <c r="DF1" s="406"/>
      <c r="DH1" s="406"/>
      <c r="DI1" s="406"/>
      <c r="DJ1" s="406"/>
      <c r="DL1" s="406"/>
      <c r="DM1" s="406"/>
      <c r="DN1" s="406"/>
      <c r="DP1" s="406"/>
      <c r="DQ1" s="406"/>
      <c r="DR1" s="406"/>
      <c r="DT1" s="406"/>
      <c r="DU1" s="406"/>
      <c r="DV1" s="406"/>
      <c r="DX1" s="406"/>
      <c r="DY1" s="406"/>
      <c r="DZ1" s="406"/>
      <c r="EB1" s="406"/>
      <c r="EC1" s="406"/>
      <c r="ED1" s="406"/>
      <c r="GV1" s="406"/>
      <c r="GW1" s="406"/>
      <c r="GX1" s="406"/>
      <c r="GY1" s="406"/>
      <c r="GZ1" s="406"/>
      <c r="HA1" s="406"/>
      <c r="HB1" s="406"/>
      <c r="HC1" s="406"/>
      <c r="HD1" s="406"/>
      <c r="HE1" s="406"/>
      <c r="HF1" s="406"/>
      <c r="HG1" s="406"/>
      <c r="HH1" s="406"/>
      <c r="HI1" s="406"/>
      <c r="HJ1" s="406"/>
    </row>
    <row r="2" spans="1:218" ht="85.5" customHeight="1" thickBot="1">
      <c r="A2" s="648">
        <v>46054</v>
      </c>
      <c r="B2" s="648"/>
      <c r="C2" s="648"/>
      <c r="H2" s="408">
        <f>H17/24</f>
        <v>33.840416666666691</v>
      </c>
      <c r="I2" s="406"/>
      <c r="J2" s="406"/>
      <c r="L2" s="408">
        <f>L17/24</f>
        <v>104.16666666666667</v>
      </c>
      <c r="M2" s="406"/>
      <c r="N2" s="406"/>
      <c r="P2" s="408">
        <f>P17/24</f>
        <v>47.072137096774405</v>
      </c>
      <c r="Q2" s="406"/>
      <c r="R2" s="406"/>
      <c r="T2" s="408">
        <f>T17/24</f>
        <v>136.77150537634441</v>
      </c>
      <c r="X2" s="408">
        <f>X17/24</f>
        <v>26.83419354838712</v>
      </c>
      <c r="AB2" s="408">
        <f>AB17/24</f>
        <v>83.333333333333329</v>
      </c>
      <c r="AF2" s="408">
        <f>AF17/24</f>
        <v>6.9571102150537589</v>
      </c>
      <c r="AJ2" s="408">
        <f>AJ17/24</f>
        <v>25.156801075268703</v>
      </c>
      <c r="AN2" s="408">
        <f>AN17/24</f>
        <v>28.053145161290292</v>
      </c>
      <c r="AR2" s="408">
        <f>AR17/24</f>
        <v>229.7582930107526</v>
      </c>
      <c r="AV2" s="408">
        <f>AV17/24</f>
        <v>250.00259408602173</v>
      </c>
      <c r="AZ2" s="408">
        <f>AZ17/24</f>
        <v>119.76360215053762</v>
      </c>
      <c r="BD2" s="408">
        <f>BD17/24</f>
        <v>62.5</v>
      </c>
      <c r="BH2" s="408">
        <f>BH17/24</f>
        <v>62.5</v>
      </c>
      <c r="BL2" s="408">
        <f>BL17/24</f>
        <v>458.33571236559129</v>
      </c>
      <c r="BP2" s="408">
        <f>BP17/24</f>
        <v>38.587270161290334</v>
      </c>
      <c r="BT2" s="408">
        <f>BT17/24</f>
        <v>187.5</v>
      </c>
      <c r="BX2" s="408">
        <f>BX17/24</f>
        <v>2.9189516129032218</v>
      </c>
      <c r="CF2" s="408">
        <f>CF17/24</f>
        <v>145.83333333333334</v>
      </c>
      <c r="CJ2" s="408">
        <f>CJ17/12</f>
        <v>333.37338709677266</v>
      </c>
      <c r="CN2" s="408">
        <f>CN17/24</f>
        <v>145.83333333333334</v>
      </c>
      <c r="CV2" s="408">
        <f>CV17/24</f>
        <v>652.48143951612849</v>
      </c>
      <c r="CZ2" s="408">
        <f>CZ17/24</f>
        <v>84.202513440860102</v>
      </c>
      <c r="DD2" s="408">
        <f>DD17/24</f>
        <v>28.279166666666598</v>
      </c>
      <c r="DH2" s="408">
        <f>DH17/24</f>
        <v>296.74383064516144</v>
      </c>
      <c r="DL2" s="408">
        <f>DL17/17</f>
        <v>205.87510436432635</v>
      </c>
      <c r="DP2" s="408">
        <f>DP17/24</f>
        <v>62.511438172043022</v>
      </c>
      <c r="DT2" s="408">
        <f>DT17/24</f>
        <v>89.147096774193543</v>
      </c>
      <c r="DX2" s="408">
        <f>DX17/24</f>
        <v>52.540591397849482</v>
      </c>
      <c r="EB2" s="408">
        <f>EB17/24</f>
        <v>416.66864247311855</v>
      </c>
      <c r="EF2" s="408">
        <f>EF17/24</f>
        <v>63.314368279569912</v>
      </c>
      <c r="EJ2" s="408">
        <f>EJ17/24</f>
        <v>166.65309139784935</v>
      </c>
      <c r="EN2" s="408">
        <f>EN17/24</f>
        <v>145.83333333333334</v>
      </c>
      <c r="ER2" s="408">
        <f>ER17/24</f>
        <v>166.65373655913962</v>
      </c>
      <c r="EV2" s="408">
        <f>EV17/24</f>
        <v>1104.1666666666667</v>
      </c>
      <c r="EZ2" s="408">
        <f>EZ17/16</f>
        <v>312.5</v>
      </c>
      <c r="FD2" s="408">
        <f>FD17/24</f>
        <v>87.735322580645274</v>
      </c>
      <c r="FL2" s="408">
        <f>FL17/24</f>
        <v>125.75173387096778</v>
      </c>
      <c r="FP2" s="408">
        <f>FP17/24</f>
        <v>85.208319892473114</v>
      </c>
      <c r="FT2" s="408">
        <f>FT17/24</f>
        <v>15.400446236559022</v>
      </c>
      <c r="FX2" s="408">
        <f>FX17/24</f>
        <v>375</v>
      </c>
      <c r="GB2" s="408">
        <f>GB17/24</f>
        <v>145.83333333333334</v>
      </c>
      <c r="GF2" s="408">
        <f>GF17/24</f>
        <v>46.745846774193126</v>
      </c>
      <c r="GN2" s="408">
        <f>GN17/24</f>
        <v>104.15427419354874</v>
      </c>
      <c r="GR2" s="408">
        <f>GR17/24</f>
        <v>187.5</v>
      </c>
      <c r="GV2" s="406"/>
    </row>
    <row r="3" spans="1:218" ht="23.25" customHeight="1" thickTop="1">
      <c r="A3" s="642" t="s">
        <v>1</v>
      </c>
      <c r="B3" s="640" t="s">
        <v>2</v>
      </c>
      <c r="C3" s="640" t="s">
        <v>89</v>
      </c>
      <c r="D3" s="649" t="s">
        <v>19</v>
      </c>
      <c r="E3" s="650"/>
      <c r="F3" s="650"/>
      <c r="G3" s="651"/>
      <c r="H3" s="635" t="s">
        <v>20</v>
      </c>
      <c r="I3" s="635"/>
      <c r="J3" s="635"/>
      <c r="K3" s="410"/>
      <c r="L3" s="635" t="s">
        <v>21</v>
      </c>
      <c r="M3" s="635"/>
      <c r="N3" s="635"/>
      <c r="O3" s="410"/>
      <c r="P3" s="635" t="s">
        <v>22</v>
      </c>
      <c r="Q3" s="635"/>
      <c r="R3" s="635"/>
      <c r="S3" s="410"/>
      <c r="T3" s="635" t="s">
        <v>23</v>
      </c>
      <c r="U3" s="635"/>
      <c r="V3" s="635"/>
      <c r="W3" s="410"/>
      <c r="X3" s="635" t="s">
        <v>24</v>
      </c>
      <c r="Y3" s="635"/>
      <c r="Z3" s="635"/>
      <c r="AA3" s="410"/>
      <c r="AB3" s="635" t="s">
        <v>25</v>
      </c>
      <c r="AC3" s="635"/>
      <c r="AD3" s="635"/>
      <c r="AE3" s="410"/>
      <c r="AF3" s="635" t="s">
        <v>26</v>
      </c>
      <c r="AG3" s="635"/>
      <c r="AH3" s="635"/>
      <c r="AI3" s="410"/>
      <c r="AJ3" s="635" t="s">
        <v>27</v>
      </c>
      <c r="AK3" s="635"/>
      <c r="AL3" s="635"/>
      <c r="AM3" s="410"/>
      <c r="AN3" s="635" t="s">
        <v>28</v>
      </c>
      <c r="AO3" s="635"/>
      <c r="AP3" s="635"/>
      <c r="AQ3" s="410"/>
      <c r="AR3" s="635" t="s">
        <v>29</v>
      </c>
      <c r="AS3" s="635"/>
      <c r="AT3" s="635"/>
      <c r="AU3" s="410"/>
      <c r="AV3" s="635" t="s">
        <v>30</v>
      </c>
      <c r="AW3" s="635"/>
      <c r="AX3" s="635"/>
      <c r="AY3" s="410"/>
      <c r="AZ3" s="635" t="s">
        <v>31</v>
      </c>
      <c r="BA3" s="635"/>
      <c r="BB3" s="635"/>
      <c r="BC3" s="410"/>
      <c r="BD3" s="635" t="s">
        <v>38</v>
      </c>
      <c r="BE3" s="635"/>
      <c r="BF3" s="635"/>
      <c r="BG3" s="410"/>
      <c r="BH3" s="635" t="s">
        <v>34</v>
      </c>
      <c r="BI3" s="635"/>
      <c r="BJ3" s="635"/>
      <c r="BK3" s="410"/>
      <c r="BL3" s="635" t="s">
        <v>35</v>
      </c>
      <c r="BM3" s="635"/>
      <c r="BN3" s="635"/>
      <c r="BO3" s="410"/>
      <c r="BP3" s="635" t="s">
        <v>39</v>
      </c>
      <c r="BQ3" s="635"/>
      <c r="BR3" s="635"/>
      <c r="BS3" s="410"/>
      <c r="BT3" s="636" t="s">
        <v>40</v>
      </c>
      <c r="BU3" s="635"/>
      <c r="BV3" s="635"/>
      <c r="BW3" s="410"/>
      <c r="BX3" s="636" t="s">
        <v>41</v>
      </c>
      <c r="BY3" s="635"/>
      <c r="BZ3" s="635"/>
      <c r="CA3" s="410"/>
      <c r="CB3" s="636" t="s">
        <v>43</v>
      </c>
      <c r="CC3" s="635"/>
      <c r="CD3" s="635"/>
      <c r="CE3" s="410"/>
      <c r="CF3" s="636" t="s">
        <v>44</v>
      </c>
      <c r="CG3" s="635"/>
      <c r="CH3" s="635"/>
      <c r="CI3" s="410"/>
      <c r="CJ3" s="636" t="s">
        <v>46</v>
      </c>
      <c r="CK3" s="635"/>
      <c r="CL3" s="635"/>
      <c r="CM3" s="410"/>
      <c r="CN3" s="636" t="s">
        <v>37</v>
      </c>
      <c r="CO3" s="635"/>
      <c r="CP3" s="635"/>
      <c r="CQ3" s="410"/>
      <c r="CR3" s="635" t="s">
        <v>50</v>
      </c>
      <c r="CS3" s="635"/>
      <c r="CT3" s="635"/>
      <c r="CU3" s="410"/>
      <c r="CV3" s="635" t="s">
        <v>32</v>
      </c>
      <c r="CW3" s="635"/>
      <c r="CX3" s="635"/>
      <c r="CY3" s="410"/>
      <c r="CZ3" s="635" t="s">
        <v>52</v>
      </c>
      <c r="DA3" s="635"/>
      <c r="DB3" s="635"/>
      <c r="DC3" s="410"/>
      <c r="DD3" s="636" t="s">
        <v>53</v>
      </c>
      <c r="DE3" s="635"/>
      <c r="DF3" s="635"/>
      <c r="DG3" s="410"/>
      <c r="DH3" s="635" t="s">
        <v>54</v>
      </c>
      <c r="DI3" s="635"/>
      <c r="DJ3" s="635"/>
      <c r="DK3" s="410"/>
      <c r="DL3" s="635" t="s">
        <v>55</v>
      </c>
      <c r="DM3" s="635"/>
      <c r="DN3" s="635"/>
      <c r="DO3" s="410"/>
      <c r="DP3" s="635" t="s">
        <v>56</v>
      </c>
      <c r="DQ3" s="635"/>
      <c r="DR3" s="635"/>
      <c r="DS3" s="410"/>
      <c r="DT3" s="635" t="s">
        <v>57</v>
      </c>
      <c r="DU3" s="635"/>
      <c r="DV3" s="635"/>
      <c r="DW3" s="410"/>
      <c r="DX3" s="635" t="s">
        <v>58</v>
      </c>
      <c r="DY3" s="635"/>
      <c r="DZ3" s="635"/>
      <c r="EA3" s="410"/>
      <c r="EB3" s="635" t="s">
        <v>59</v>
      </c>
      <c r="EC3" s="635"/>
      <c r="ED3" s="635"/>
      <c r="EE3" s="410"/>
      <c r="EF3" s="635" t="s">
        <v>60</v>
      </c>
      <c r="EG3" s="635"/>
      <c r="EH3" s="635"/>
      <c r="EI3" s="410"/>
      <c r="EJ3" s="635" t="s">
        <v>61</v>
      </c>
      <c r="EK3" s="635"/>
      <c r="EL3" s="635"/>
      <c r="EM3" s="410"/>
      <c r="EN3" s="635" t="s">
        <v>62</v>
      </c>
      <c r="EO3" s="635"/>
      <c r="EP3" s="635"/>
      <c r="EQ3" s="410"/>
      <c r="ER3" s="635" t="s">
        <v>36</v>
      </c>
      <c r="ES3" s="635"/>
      <c r="ET3" s="635"/>
      <c r="EU3" s="410"/>
      <c r="EV3" s="635" t="s">
        <v>63</v>
      </c>
      <c r="EW3" s="635"/>
      <c r="EX3" s="635"/>
      <c r="EY3" s="410"/>
      <c r="EZ3" s="635" t="s">
        <v>64</v>
      </c>
      <c r="FA3" s="635"/>
      <c r="FB3" s="635"/>
      <c r="FC3" s="410"/>
      <c r="FD3" s="635" t="s">
        <v>65</v>
      </c>
      <c r="FE3" s="635"/>
      <c r="FF3" s="635"/>
      <c r="FG3" s="410"/>
      <c r="FH3" s="635" t="s">
        <v>68</v>
      </c>
      <c r="FI3" s="635"/>
      <c r="FJ3" s="635"/>
      <c r="FK3" s="410"/>
      <c r="FL3" s="635" t="s">
        <v>70</v>
      </c>
      <c r="FM3" s="635"/>
      <c r="FN3" s="635"/>
      <c r="FO3" s="410"/>
      <c r="FP3" s="635" t="s">
        <v>71</v>
      </c>
      <c r="FQ3" s="635"/>
      <c r="FR3" s="635"/>
      <c r="FS3" s="410"/>
      <c r="FT3" s="635" t="s">
        <v>72</v>
      </c>
      <c r="FU3" s="635"/>
      <c r="FV3" s="635"/>
      <c r="FW3" s="410"/>
      <c r="FX3" s="635" t="s">
        <v>78</v>
      </c>
      <c r="FY3" s="635"/>
      <c r="FZ3" s="635"/>
      <c r="GA3" s="410"/>
      <c r="GB3" s="635" t="s">
        <v>73</v>
      </c>
      <c r="GC3" s="635"/>
      <c r="GD3" s="635"/>
      <c r="GE3" s="410"/>
      <c r="GF3" s="635" t="s">
        <v>74</v>
      </c>
      <c r="GG3" s="635"/>
      <c r="GH3" s="635"/>
      <c r="GI3" s="410"/>
      <c r="GJ3" s="635" t="s">
        <v>76</v>
      </c>
      <c r="GK3" s="635"/>
      <c r="GL3" s="635"/>
      <c r="GM3" s="410"/>
      <c r="GN3" s="635" t="s">
        <v>77</v>
      </c>
      <c r="GO3" s="635"/>
      <c r="GP3" s="635"/>
      <c r="GQ3" s="410"/>
      <c r="GR3" s="635" t="s">
        <v>79</v>
      </c>
      <c r="GS3" s="635"/>
      <c r="GT3" s="635"/>
      <c r="GU3" s="637"/>
    </row>
    <row r="4" spans="1:218" ht="15.75" customHeight="1" thickBot="1">
      <c r="A4" s="643"/>
      <c r="B4" s="641"/>
      <c r="C4" s="641"/>
      <c r="D4" s="411" t="s">
        <v>90</v>
      </c>
      <c r="E4" s="411" t="s">
        <v>91</v>
      </c>
      <c r="F4" s="411" t="s">
        <v>92</v>
      </c>
      <c r="G4" s="412" t="s">
        <v>93</v>
      </c>
      <c r="H4" s="413" t="s">
        <v>90</v>
      </c>
      <c r="I4" s="413" t="s">
        <v>91</v>
      </c>
      <c r="J4" s="413" t="s">
        <v>92</v>
      </c>
      <c r="K4" s="427" t="s">
        <v>93</v>
      </c>
      <c r="L4" s="413" t="s">
        <v>90</v>
      </c>
      <c r="M4" s="413" t="s">
        <v>91</v>
      </c>
      <c r="N4" s="413" t="s">
        <v>92</v>
      </c>
      <c r="O4" s="427" t="s">
        <v>93</v>
      </c>
      <c r="P4" s="413" t="s">
        <v>90</v>
      </c>
      <c r="Q4" s="413" t="s">
        <v>91</v>
      </c>
      <c r="R4" s="413" t="s">
        <v>92</v>
      </c>
      <c r="S4" s="427" t="s">
        <v>93</v>
      </c>
      <c r="T4" s="413" t="s">
        <v>90</v>
      </c>
      <c r="U4" s="413" t="s">
        <v>91</v>
      </c>
      <c r="V4" s="413" t="s">
        <v>92</v>
      </c>
      <c r="W4" s="427" t="s">
        <v>93</v>
      </c>
      <c r="X4" s="413" t="s">
        <v>90</v>
      </c>
      <c r="Y4" s="413" t="s">
        <v>91</v>
      </c>
      <c r="Z4" s="413" t="s">
        <v>92</v>
      </c>
      <c r="AA4" s="427" t="s">
        <v>93</v>
      </c>
      <c r="AB4" s="413" t="s">
        <v>90</v>
      </c>
      <c r="AC4" s="413" t="s">
        <v>91</v>
      </c>
      <c r="AD4" s="413" t="s">
        <v>92</v>
      </c>
      <c r="AE4" s="427" t="s">
        <v>93</v>
      </c>
      <c r="AF4" s="413" t="s">
        <v>90</v>
      </c>
      <c r="AG4" s="413" t="s">
        <v>91</v>
      </c>
      <c r="AH4" s="413" t="s">
        <v>92</v>
      </c>
      <c r="AI4" s="427" t="s">
        <v>93</v>
      </c>
      <c r="AJ4" s="413" t="s">
        <v>90</v>
      </c>
      <c r="AK4" s="413" t="s">
        <v>91</v>
      </c>
      <c r="AL4" s="413" t="s">
        <v>92</v>
      </c>
      <c r="AM4" s="427" t="s">
        <v>93</v>
      </c>
      <c r="AN4" s="413" t="s">
        <v>90</v>
      </c>
      <c r="AO4" s="413" t="s">
        <v>91</v>
      </c>
      <c r="AP4" s="413" t="s">
        <v>92</v>
      </c>
      <c r="AQ4" s="427" t="s">
        <v>93</v>
      </c>
      <c r="AR4" s="413" t="s">
        <v>90</v>
      </c>
      <c r="AS4" s="413" t="s">
        <v>91</v>
      </c>
      <c r="AT4" s="413" t="s">
        <v>92</v>
      </c>
      <c r="AU4" s="427" t="s">
        <v>93</v>
      </c>
      <c r="AV4" s="413" t="s">
        <v>90</v>
      </c>
      <c r="AW4" s="413" t="s">
        <v>91</v>
      </c>
      <c r="AX4" s="413" t="s">
        <v>92</v>
      </c>
      <c r="AY4" s="427" t="s">
        <v>93</v>
      </c>
      <c r="AZ4" s="413" t="s">
        <v>90</v>
      </c>
      <c r="BA4" s="413" t="s">
        <v>91</v>
      </c>
      <c r="BB4" s="413" t="s">
        <v>92</v>
      </c>
      <c r="BC4" s="427" t="s">
        <v>93</v>
      </c>
      <c r="BD4" s="413" t="s">
        <v>90</v>
      </c>
      <c r="BE4" s="413" t="s">
        <v>91</v>
      </c>
      <c r="BF4" s="413" t="s">
        <v>92</v>
      </c>
      <c r="BG4" s="427" t="s">
        <v>93</v>
      </c>
      <c r="BH4" s="413" t="s">
        <v>90</v>
      </c>
      <c r="BI4" s="413" t="s">
        <v>91</v>
      </c>
      <c r="BJ4" s="413" t="s">
        <v>92</v>
      </c>
      <c r="BK4" s="427" t="s">
        <v>93</v>
      </c>
      <c r="BL4" s="413" t="s">
        <v>90</v>
      </c>
      <c r="BM4" s="413" t="s">
        <v>91</v>
      </c>
      <c r="BN4" s="413" t="s">
        <v>92</v>
      </c>
      <c r="BO4" s="427" t="s">
        <v>93</v>
      </c>
      <c r="BP4" s="413" t="s">
        <v>90</v>
      </c>
      <c r="BQ4" s="413" t="s">
        <v>91</v>
      </c>
      <c r="BR4" s="413" t="s">
        <v>92</v>
      </c>
      <c r="BS4" s="427" t="s">
        <v>93</v>
      </c>
      <c r="BT4" s="413" t="s">
        <v>90</v>
      </c>
      <c r="BU4" s="413" t="s">
        <v>91</v>
      </c>
      <c r="BV4" s="413" t="s">
        <v>92</v>
      </c>
      <c r="BW4" s="427" t="s">
        <v>93</v>
      </c>
      <c r="BX4" s="413" t="s">
        <v>90</v>
      </c>
      <c r="BY4" s="413" t="s">
        <v>91</v>
      </c>
      <c r="BZ4" s="413" t="s">
        <v>92</v>
      </c>
      <c r="CA4" s="427" t="s">
        <v>93</v>
      </c>
      <c r="CB4" s="413" t="s">
        <v>90</v>
      </c>
      <c r="CC4" s="413" t="s">
        <v>91</v>
      </c>
      <c r="CD4" s="413" t="s">
        <v>92</v>
      </c>
      <c r="CE4" s="427" t="s">
        <v>93</v>
      </c>
      <c r="CF4" s="413" t="s">
        <v>90</v>
      </c>
      <c r="CG4" s="413" t="s">
        <v>91</v>
      </c>
      <c r="CH4" s="413" t="s">
        <v>92</v>
      </c>
      <c r="CI4" s="427" t="s">
        <v>93</v>
      </c>
      <c r="CJ4" s="413" t="s">
        <v>90</v>
      </c>
      <c r="CK4" s="413" t="s">
        <v>91</v>
      </c>
      <c r="CL4" s="413" t="s">
        <v>92</v>
      </c>
      <c r="CM4" s="427" t="s">
        <v>93</v>
      </c>
      <c r="CN4" s="413" t="s">
        <v>90</v>
      </c>
      <c r="CO4" s="413" t="s">
        <v>91</v>
      </c>
      <c r="CP4" s="413" t="s">
        <v>92</v>
      </c>
      <c r="CQ4" s="427" t="s">
        <v>93</v>
      </c>
      <c r="CR4" s="413" t="s">
        <v>90</v>
      </c>
      <c r="CS4" s="413" t="s">
        <v>91</v>
      </c>
      <c r="CT4" s="413" t="s">
        <v>92</v>
      </c>
      <c r="CU4" s="427" t="s">
        <v>93</v>
      </c>
      <c r="CV4" s="413" t="s">
        <v>90</v>
      </c>
      <c r="CW4" s="413" t="s">
        <v>91</v>
      </c>
      <c r="CX4" s="413" t="s">
        <v>92</v>
      </c>
      <c r="CY4" s="427" t="s">
        <v>93</v>
      </c>
      <c r="CZ4" s="413" t="s">
        <v>90</v>
      </c>
      <c r="DA4" s="413" t="s">
        <v>91</v>
      </c>
      <c r="DB4" s="413" t="s">
        <v>92</v>
      </c>
      <c r="DC4" s="427" t="s">
        <v>93</v>
      </c>
      <c r="DD4" s="413" t="s">
        <v>90</v>
      </c>
      <c r="DE4" s="413" t="s">
        <v>91</v>
      </c>
      <c r="DF4" s="413" t="s">
        <v>92</v>
      </c>
      <c r="DG4" s="427" t="s">
        <v>93</v>
      </c>
      <c r="DH4" s="413" t="s">
        <v>90</v>
      </c>
      <c r="DI4" s="413" t="s">
        <v>91</v>
      </c>
      <c r="DJ4" s="413" t="s">
        <v>92</v>
      </c>
      <c r="DK4" s="427" t="s">
        <v>93</v>
      </c>
      <c r="DL4" s="413" t="s">
        <v>90</v>
      </c>
      <c r="DM4" s="413" t="s">
        <v>91</v>
      </c>
      <c r="DN4" s="413" t="s">
        <v>92</v>
      </c>
      <c r="DO4" s="427" t="s">
        <v>93</v>
      </c>
      <c r="DP4" s="413" t="s">
        <v>90</v>
      </c>
      <c r="DQ4" s="413" t="s">
        <v>91</v>
      </c>
      <c r="DR4" s="413" t="s">
        <v>92</v>
      </c>
      <c r="DS4" s="427" t="s">
        <v>93</v>
      </c>
      <c r="DT4" s="413" t="s">
        <v>90</v>
      </c>
      <c r="DU4" s="413" t="s">
        <v>91</v>
      </c>
      <c r="DV4" s="413" t="s">
        <v>92</v>
      </c>
      <c r="DW4" s="427" t="s">
        <v>93</v>
      </c>
      <c r="DX4" s="413" t="s">
        <v>90</v>
      </c>
      <c r="DY4" s="413" t="s">
        <v>91</v>
      </c>
      <c r="DZ4" s="413" t="s">
        <v>92</v>
      </c>
      <c r="EA4" s="427" t="s">
        <v>93</v>
      </c>
      <c r="EB4" s="413" t="s">
        <v>90</v>
      </c>
      <c r="EC4" s="413" t="s">
        <v>91</v>
      </c>
      <c r="ED4" s="413" t="s">
        <v>92</v>
      </c>
      <c r="EE4" s="427" t="s">
        <v>93</v>
      </c>
      <c r="EF4" s="413" t="s">
        <v>90</v>
      </c>
      <c r="EG4" s="413" t="s">
        <v>91</v>
      </c>
      <c r="EH4" s="413" t="s">
        <v>92</v>
      </c>
      <c r="EI4" s="427" t="s">
        <v>93</v>
      </c>
      <c r="EJ4" s="413" t="s">
        <v>90</v>
      </c>
      <c r="EK4" s="413" t="s">
        <v>91</v>
      </c>
      <c r="EL4" s="413" t="s">
        <v>92</v>
      </c>
      <c r="EM4" s="427" t="s">
        <v>93</v>
      </c>
      <c r="EN4" s="413" t="s">
        <v>90</v>
      </c>
      <c r="EO4" s="413" t="s">
        <v>91</v>
      </c>
      <c r="EP4" s="413" t="s">
        <v>92</v>
      </c>
      <c r="EQ4" s="427" t="s">
        <v>93</v>
      </c>
      <c r="ER4" s="413" t="s">
        <v>90</v>
      </c>
      <c r="ES4" s="413" t="s">
        <v>91</v>
      </c>
      <c r="ET4" s="413" t="s">
        <v>92</v>
      </c>
      <c r="EU4" s="427" t="s">
        <v>93</v>
      </c>
      <c r="EV4" s="413" t="s">
        <v>90</v>
      </c>
      <c r="EW4" s="413" t="s">
        <v>91</v>
      </c>
      <c r="EX4" s="413" t="s">
        <v>92</v>
      </c>
      <c r="EY4" s="427" t="s">
        <v>93</v>
      </c>
      <c r="EZ4" s="413" t="s">
        <v>90</v>
      </c>
      <c r="FA4" s="413" t="s">
        <v>91</v>
      </c>
      <c r="FB4" s="413" t="s">
        <v>92</v>
      </c>
      <c r="FC4" s="427" t="s">
        <v>93</v>
      </c>
      <c r="FD4" s="413" t="s">
        <v>90</v>
      </c>
      <c r="FE4" s="413" t="s">
        <v>91</v>
      </c>
      <c r="FF4" s="413" t="s">
        <v>92</v>
      </c>
      <c r="FG4" s="427" t="s">
        <v>93</v>
      </c>
      <c r="FH4" s="413" t="s">
        <v>90</v>
      </c>
      <c r="FI4" s="413" t="s">
        <v>91</v>
      </c>
      <c r="FJ4" s="413" t="s">
        <v>92</v>
      </c>
      <c r="FK4" s="427" t="s">
        <v>93</v>
      </c>
      <c r="FL4" s="413" t="s">
        <v>90</v>
      </c>
      <c r="FM4" s="413" t="s">
        <v>91</v>
      </c>
      <c r="FN4" s="413" t="s">
        <v>92</v>
      </c>
      <c r="FO4" s="427" t="s">
        <v>93</v>
      </c>
      <c r="FP4" s="413" t="s">
        <v>90</v>
      </c>
      <c r="FQ4" s="413" t="s">
        <v>91</v>
      </c>
      <c r="FR4" s="413" t="s">
        <v>92</v>
      </c>
      <c r="FS4" s="427" t="s">
        <v>93</v>
      </c>
      <c r="FT4" s="413" t="s">
        <v>90</v>
      </c>
      <c r="FU4" s="413" t="s">
        <v>91</v>
      </c>
      <c r="FV4" s="413" t="s">
        <v>92</v>
      </c>
      <c r="FW4" s="427" t="s">
        <v>93</v>
      </c>
      <c r="FX4" s="413" t="s">
        <v>90</v>
      </c>
      <c r="FY4" s="413" t="s">
        <v>91</v>
      </c>
      <c r="FZ4" s="413" t="s">
        <v>92</v>
      </c>
      <c r="GA4" s="427" t="s">
        <v>93</v>
      </c>
      <c r="GB4" s="413" t="s">
        <v>90</v>
      </c>
      <c r="GC4" s="413" t="s">
        <v>91</v>
      </c>
      <c r="GD4" s="413" t="s">
        <v>92</v>
      </c>
      <c r="GE4" s="427" t="s">
        <v>93</v>
      </c>
      <c r="GF4" s="413" t="s">
        <v>90</v>
      </c>
      <c r="GG4" s="413" t="s">
        <v>91</v>
      </c>
      <c r="GH4" s="413" t="s">
        <v>92</v>
      </c>
      <c r="GI4" s="427" t="s">
        <v>93</v>
      </c>
      <c r="GJ4" s="413" t="s">
        <v>90</v>
      </c>
      <c r="GK4" s="413" t="s">
        <v>91</v>
      </c>
      <c r="GL4" s="413" t="s">
        <v>92</v>
      </c>
      <c r="GM4" s="427" t="s">
        <v>93</v>
      </c>
      <c r="GN4" s="413" t="s">
        <v>90</v>
      </c>
      <c r="GO4" s="413" t="s">
        <v>91</v>
      </c>
      <c r="GP4" s="413" t="s">
        <v>92</v>
      </c>
      <c r="GQ4" s="427" t="s">
        <v>93</v>
      </c>
      <c r="GR4" s="413" t="s">
        <v>90</v>
      </c>
      <c r="GS4" s="413" t="s">
        <v>91</v>
      </c>
      <c r="GT4" s="413" t="s">
        <v>92</v>
      </c>
      <c r="GU4" s="428" t="s">
        <v>93</v>
      </c>
    </row>
    <row r="5" spans="1:218" ht="15" customHeight="1" thickTop="1">
      <c r="A5" s="652">
        <f>WEEKNUM(B5)</f>
        <v>6</v>
      </c>
      <c r="B5" s="486">
        <f>A2</f>
        <v>46054</v>
      </c>
      <c r="C5" s="486" t="str">
        <f>TEXT(B5,"ddd")</f>
        <v>Mgg</v>
      </c>
      <c r="D5" s="529">
        <f>SUMIF($H$4:$GT$4,$D$4,H5:GT5)</f>
        <v>180951.47038709672</v>
      </c>
      <c r="E5" s="529">
        <f ca="1">SUMIF($H$4:$GT$4,$E$4,H5:GT5)</f>
        <v>83753.124999997279</v>
      </c>
      <c r="F5" s="529">
        <f t="shared" ref="F5" ca="1" si="0">E5-D5</f>
        <v>-97198.345387099442</v>
      </c>
      <c r="G5" s="530">
        <f ca="1">E5/D5</f>
        <v>0.46284854619213717</v>
      </c>
      <c r="H5" s="529">
        <f>INDEX('SO Februari 2026 Rev.2'!$B$6:$BG$49,MATCH(B5,'SO Februari 2026 Rev.2'!$B$6:$B$49,0),MATCH($H$3,'SO Februari 2026 Rev.2'!$B$5:$XG$5,0))</f>
        <v>812.17000000000064</v>
      </c>
      <c r="I5" s="529">
        <f>INDEX('Summary sales'!$A$6:$CA$48,MATCH(B5,'Summary sales'!$A$6:$A$48,0),MATCH($H$3,'Summary sales'!$A$7:$CA$7,0))</f>
        <v>679.70999999996275</v>
      </c>
      <c r="J5" s="529">
        <f t="shared" ref="J5" si="1">I5-H5</f>
        <v>-132.46000000003789</v>
      </c>
      <c r="K5" s="530">
        <f>I5/H5</f>
        <v>0.83690606646387111</v>
      </c>
      <c r="L5" s="529">
        <f>INDEX('SO Februari 2026 Rev.2'!$B$6:$BG$49,MATCH(B5,'SO Februari 2026 Rev.2'!$B$6:$B$49,0),MATCH($L$3,'SO Februari 2026 Rev.2'!$B$5:$XG$5,0))</f>
        <v>3000</v>
      </c>
      <c r="M5" s="529">
        <f>INDEX('Summary sales'!$A$6:$CA$48,MATCH($B5,'Summary sales'!$A$6:$A$48,0),MATCH($L$3,'Summary sales'!$A$7:$CA$7,0))</f>
        <v>559.31999999843538</v>
      </c>
      <c r="N5" s="529">
        <f t="shared" ref="N5" si="2">M5-L5</f>
        <v>-2440.6800000015646</v>
      </c>
      <c r="O5" s="530">
        <f>M5/L5</f>
        <v>0.18643999999947847</v>
      </c>
      <c r="P5" s="529">
        <f>INDEX('SO Februari 2026 Rev.2'!$B$6:$BG$49,MATCH(B5,'SO Februari 2026 Rev.2'!$B$6:$B$49,0),MATCH($P$3,'SO Februari 2026 Rev.2'!$B$5:$XG$5,0))</f>
        <v>1129.7312903225857</v>
      </c>
      <c r="Q5" s="529">
        <f>INDEX('Summary sales'!$A$6:$CA$48,MATCH($B5,'Summary sales'!$A$6:$A$48,0),MATCH($P$3,'Summary sales'!$A$7:$CA$7,0))</f>
        <v>552.18999999994412</v>
      </c>
      <c r="R5" s="529">
        <f t="shared" ref="R5" si="3">Q5-P5</f>
        <v>-577.54129032264154</v>
      </c>
      <c r="S5" s="530">
        <f>Q5/P5</f>
        <v>0.48877994681573411</v>
      </c>
      <c r="T5" s="529">
        <f>INDEX('SO Februari 2026 Rev.2'!$B$6:$BG$49,MATCH(B5,'SO Februari 2026 Rev.2'!$B$6:$B$49,0),MATCH($T$3,'SO Februari 2026 Rev.2'!$B$5:$XG$5,0))</f>
        <v>3282.5161290322658</v>
      </c>
      <c r="U5" s="529">
        <f>INDEX('Summary sales'!$A$6:$CA$48,MATCH($B5,'Summary sales'!$A$6:$A$48,0),MATCH($T$3,'Summary sales'!$A$7:$CA$7,0))</f>
        <v>813.17000000039116</v>
      </c>
      <c r="V5" s="529">
        <f t="shared" ref="V5" si="4">U5-T5</f>
        <v>-2469.3461290318746</v>
      </c>
      <c r="W5" s="530">
        <f>U5/T5</f>
        <v>0.24772764794917418</v>
      </c>
      <c r="X5" s="529">
        <f>INDEX('SO Februari 2026 Rev.2'!$B$6:$BG$49,MATCH(B5,'SO Februari 2026 Rev.2'!$B$6:$B$49,0),MATCH($X$3,'SO Februari 2026 Rev.2'!$B$5:$XG$5,0))</f>
        <v>644.02064516129087</v>
      </c>
      <c r="Y5" s="529">
        <f>INDEX('Summary sales'!$A$6:$CA$48,MATCH($B5,'Summary sales'!$A$6:$A$48,0),MATCH($X$3,'Summary sales'!$A$7:$CA$7,0))</f>
        <v>323.54999999993015</v>
      </c>
      <c r="Z5" s="529">
        <f t="shared" ref="Z5" si="5">Y5-X5</f>
        <v>-320.47064516136072</v>
      </c>
      <c r="AA5" s="530">
        <f>Y5/X5</f>
        <v>0.50239072680488239</v>
      </c>
      <c r="AB5" s="529">
        <f>INDEX('SO Februari 2026 Rev.2'!$B$6:$BG$49,MATCH(B5,'SO Februari 2026 Rev.2'!$B$6:$B$49,0),MATCH($AB$3,'SO Februari 2026 Rev.2'!$B$5:$XG$5,0))</f>
        <v>5500</v>
      </c>
      <c r="AC5" s="529">
        <f>INDEX('Summary sales'!$A$6:$CA$48,MATCH($B5,'Summary sales'!$A$6:$A$48,0),MATCH($AB$3,'Summary sales'!$A$7:$CA$7,0))</f>
        <v>1832.7000000001863</v>
      </c>
      <c r="AD5" s="529">
        <f t="shared" ref="AD5" si="6">AC5-AB5</f>
        <v>-3667.2999999998137</v>
      </c>
      <c r="AE5" s="530">
        <f>AC5/AB5</f>
        <v>0.33321818181821566</v>
      </c>
      <c r="AF5" s="529">
        <f>INDEX('SO Februari 2026 Rev.2'!$B$6:$BG$49,MATCH(B5,'SO Februari 2026 Rev.2'!$B$6:$B$49,0),MATCH($AF$3,'SO Februari 2026 Rev.2'!$B$5:$XG$5,0))</f>
        <v>166.97064516129021</v>
      </c>
      <c r="AG5" s="529">
        <f>INDEX('Summary sales'!$A$6:$CA$48,MATCH($B5,'Summary sales'!$A$6:$A$48,0),MATCH($AF$3,'Summary sales'!$A$7:$CA$7,0))</f>
        <v>384.72999999998137</v>
      </c>
      <c r="AH5" s="529">
        <f t="shared" ref="AH5" si="7">AG5-AF5</f>
        <v>217.75935483869117</v>
      </c>
      <c r="AI5" s="530">
        <f>AG5/AF5</f>
        <v>2.3041774775939814</v>
      </c>
      <c r="AJ5" s="529">
        <f>INDEX('SO Februari 2026 Rev.2'!$B$6:$BG$49,MATCH(B5,'SO Februari 2026 Rev.2'!$B$6:$B$49,0),MATCH($AJ$3,'SO Februari 2026 Rev.2'!$B$5:$XG$5,0))</f>
        <v>603.76322580644887</v>
      </c>
      <c r="AK5" s="529">
        <f>INDEX('Summary sales'!$A$6:$CA$48,MATCH($B5,'Summary sales'!$A$6:$A$48,0),MATCH($AJ$3,'Summary sales'!$A$7:$CA$7,0))</f>
        <v>727.10999999998603</v>
      </c>
      <c r="AL5" s="529">
        <f t="shared" ref="AL5" si="8">AK5-AJ5</f>
        <v>123.34677419353716</v>
      </c>
      <c r="AM5" s="530">
        <f>AK5/AJ5</f>
        <v>1.2042965999275335</v>
      </c>
      <c r="AN5" s="529">
        <f>INDEX('SO Februari 2026 Rev.2'!$B$6:$BG$49,MATCH(B5,'SO Februari 2026 Rev.2'!$B$6:$B$49,0),MATCH($AN$3,'SO Februari 2026 Rev.2'!$B$5:$XG$5,0))</f>
        <v>673.27548387096704</v>
      </c>
      <c r="AO5" s="529">
        <f>INDEX('Summary sales'!$A$6:$CA$48,MATCH($B5,'Summary sales'!$A$6:$A$48,0),MATCH($AN$3,'Summary sales'!$A$7:$CA$7,0))</f>
        <v>354.28000000002794</v>
      </c>
      <c r="AP5" s="529">
        <f t="shared" ref="AP5" si="9">AO5-AN5</f>
        <v>-318.9954838709391</v>
      </c>
      <c r="AQ5" s="530">
        <f>AO5/AN5</f>
        <v>0.52620362464872639</v>
      </c>
      <c r="AR5" s="529">
        <f>INDEX('SO Februari 2026 Rev.2'!$B$6:$BG$49,MATCH(B5,'SO Februari 2026 Rev.2'!$B$6:$B$49,0),MATCH($AR$3,'SO Februari 2026 Rev.2'!$B$5:$XG$5,0))</f>
        <v>4514.1990322580623</v>
      </c>
      <c r="AS5" s="529">
        <f>INDEX('Summary sales'!$A$6:$CA$48,MATCH($B5,'Summary sales'!$A$6:$A$48,0),MATCH($AR$3,'Summary sales'!$A$7:$CA$7,0))</f>
        <v>0</v>
      </c>
      <c r="AT5" s="529">
        <f t="shared" ref="AT5" si="10">AS5-AR5</f>
        <v>-4514.1990322580623</v>
      </c>
      <c r="AU5" s="530">
        <f>AS5/AR5</f>
        <v>0</v>
      </c>
      <c r="AV5" s="529">
        <f>INDEX('SO Februari 2026 Rev.2'!$B$6:$BG$49,MATCH(B5,'SO Februari 2026 Rev.2'!$B$6:$B$49,0),MATCH($AV$3,'SO Februari 2026 Rev.2'!$B$5:$XG$5,0))</f>
        <v>8000.0622580645213</v>
      </c>
      <c r="AW5" s="529">
        <f ca="1">INDEX('Summary sales'!$A$6:$CA$48,MATCH($B5,'Summary sales'!$A$6:$A$48,0),MATCH($AV$3,'Summary sales'!$A$7:$CA$7,0))</f>
        <v>4861.4199999999255</v>
      </c>
      <c r="AX5" s="529">
        <f t="shared" ref="AX5" ca="1" si="11">AW5-AV5</f>
        <v>-3138.6422580645958</v>
      </c>
      <c r="AY5" s="530">
        <f ca="1">AW5/AV5</f>
        <v>0.60767277093366812</v>
      </c>
      <c r="AZ5" s="529">
        <f>INDEX('SO Februari 2026 Rev.2'!$B$6:$BG$49,MATCH(B5,'SO Februari 2026 Rev.2'!$B$6:$B$49,0),MATCH($AZ$3,'SO Februari 2026 Rev.2'!$B$5:$XG$5,0))</f>
        <v>2874.3264516129029</v>
      </c>
      <c r="BA5" s="529">
        <f>INDEX('Summary sales'!$A$6:$CA$48,MATCH($B5,'Summary sales'!$A$6:$A$48,0),MATCH($AZ$3,'Summary sales'!$A$7:$CA$7,0))</f>
        <v>149.17000000004191</v>
      </c>
      <c r="BB5" s="529">
        <f t="shared" ref="BB5" si="12">BA5-AZ5</f>
        <v>-2725.156451612861</v>
      </c>
      <c r="BC5" s="530">
        <f>BA5/AZ5</f>
        <v>5.1897375789147569E-2</v>
      </c>
      <c r="BD5" s="529">
        <f>INDEX('SO Februari 2026 Rev.2'!$B$6:$BG$49,MATCH(B5,'SO Februari 2026 Rev.2'!$B$6:$B$49,0),MATCH($BD$3,'SO Februari 2026 Rev.2'!$B$5:$XG$5,0))</f>
        <v>500</v>
      </c>
      <c r="BE5" s="529">
        <f>INDEX('Summary sales'!$A$6:$CA$48,MATCH($B5,'Summary sales'!$A$6:$A$48,0),MATCH($BD$3,'Summary sales'!$A$7:$CA$7,0))</f>
        <v>0</v>
      </c>
      <c r="BF5" s="529">
        <f t="shared" ref="BF5" si="13">BE5-BD5</f>
        <v>-500</v>
      </c>
      <c r="BG5" s="530">
        <f>BE5/BD5</f>
        <v>0</v>
      </c>
      <c r="BH5" s="529">
        <f>INDEX('SO Februari 2026 Rev.2'!$B$6:$BG$49,MATCH(B5,'SO Februari 2026 Rev.2'!$B$6:$B$49,0),MATCH($BH$3,'SO Februari 2026 Rev.2'!$B$5:$XG$5,0))</f>
        <v>3600</v>
      </c>
      <c r="BI5" s="529">
        <f>INDEX('Summary sales'!$A$6:$CA$48,MATCH($B5,'Summary sales'!$A$6:$A$48,0),MATCH($BH$3,'Summary sales'!$A$7:$CA$7,0))</f>
        <v>1329.6100000001024</v>
      </c>
      <c r="BJ5" s="529">
        <f t="shared" ref="BJ5" si="14">BI5-BH5</f>
        <v>-2270.3899999998976</v>
      </c>
      <c r="BK5" s="530">
        <f>BI5/BH5</f>
        <v>0.36933611111113956</v>
      </c>
      <c r="BL5" s="529">
        <f>INDEX('SO Februari 2026 Rev.2'!$B$6:$BG$49,MATCH(B5,'SO Februari 2026 Rev.2'!$B$6:$B$49,0),MATCH($BL$3,'SO Februari 2026 Rev.2'!$B$5:$XG$5,0))</f>
        <v>9000.0570967741915</v>
      </c>
      <c r="BM5" s="529">
        <f>INDEX('Summary sales'!$A$6:$CA$48,MATCH($B5,'Summary sales'!$A$6:$A$48,0),MATCH($BL$3,'Summary sales'!$A$7:$CA$7,0))</f>
        <v>6254.8499999998603</v>
      </c>
      <c r="BN5" s="529">
        <f t="shared" ref="BN5" si="15">BM5-BL5</f>
        <v>-2745.2070967743311</v>
      </c>
      <c r="BO5" s="530">
        <f>BM5/BL5</f>
        <v>0.69497892432723896</v>
      </c>
      <c r="BP5" s="529">
        <f>INDEX('SO Februari 2026 Rev.2'!$B$6:$BG$49,MATCH(B5,'SO Februari 2026 Rev.2'!$B$6:$B$49,0),MATCH($BP$3,'SO Februari 2026 Rev.2'!$B$5:$XG$5,0))</f>
        <v>926.09448387096802</v>
      </c>
      <c r="BQ5" s="529">
        <f>INDEX('Summary sales'!$A$6:$CA$48,MATCH($B5,'Summary sales'!$A$6:$A$48,0),MATCH($BP$3,'Summary sales'!$A$7:$CA$7,0))</f>
        <v>0</v>
      </c>
      <c r="BR5" s="529">
        <f t="shared" ref="BR5" si="16">BQ5-BP5</f>
        <v>-926.09448387096802</v>
      </c>
      <c r="BS5" s="530">
        <f>BQ5/BP5</f>
        <v>0</v>
      </c>
      <c r="BT5" s="529">
        <f>INDEX('SO Februari 2026 Rev.2'!$B$6:$BG$49,MATCH(B5,'SO Februari 2026 Rev.2'!$B$6:$B$49,0),MATCH($BT$3,'SO Februari 2026 Rev.2'!$B$5:$XG$5,0))</f>
        <v>5500</v>
      </c>
      <c r="BU5" s="529">
        <f ca="1">INDEX('Summary sales'!$A$6:$CA$48,MATCH($B5,'Summary sales'!$A$6:$A$48,0),MATCH($BT$3,'Summary sales'!$A$7:$CA$7,0))</f>
        <v>0</v>
      </c>
      <c r="BV5" s="529">
        <f t="shared" ref="BV5" ca="1" si="17">BU5-BT5</f>
        <v>-5500</v>
      </c>
      <c r="BW5" s="530">
        <f ca="1">BU5/BT5</f>
        <v>0</v>
      </c>
      <c r="BX5" s="529">
        <f>INDEX('SO Februari 2026 Rev.2'!$B$6:$BG$49,MATCH(B5,'SO Februari 2026 Rev.2'!$B$6:$B$49,0),MATCH($BX$3,'SO Februari 2026 Rev.2'!$B$5:$XG$5,0))</f>
        <v>70.054838709677327</v>
      </c>
      <c r="BY5" s="529">
        <f>INDEX('Summary sales'!$A$6:$CA$48,MATCH($B5,'Summary sales'!$A$6:$A$48,0),MATCH($BX$3,'Summary sales'!$A$7:$CA$7,0))</f>
        <v>0</v>
      </c>
      <c r="BZ5" s="529">
        <f t="shared" ref="BZ5" si="18">BY5-BX5</f>
        <v>-70.054838709677327</v>
      </c>
      <c r="CA5" s="530">
        <f>BY5/BX5</f>
        <v>0</v>
      </c>
      <c r="CB5" s="529">
        <f>INDEX('SO Februari 2026 Rev.2'!$B$6:$BG$49,MATCH(B5,'SO Februari 2026 Rev.2'!$B$6:$B$49,0),MATCH($CB$3,'SO Februari 2026 Rev.2'!$B$5:$XG$5,0))</f>
        <v>89.451612903225808</v>
      </c>
      <c r="CC5" s="529">
        <f>INDEX('Summary sales'!$A$6:$CA$48,MATCH($B5,'Summary sales'!$A$6:$A$48,0),MATCH($CB$3,'Summary sales'!$A$7:$CA$7,0))</f>
        <v>71.006999999997788</v>
      </c>
      <c r="CD5" s="529">
        <f t="shared" ref="CD5" si="19">CC5-CB5</f>
        <v>-18.44461290322802</v>
      </c>
      <c r="CE5" s="530">
        <f>CC5/CB5</f>
        <v>0.7938034619545371</v>
      </c>
      <c r="CF5" s="529">
        <f>INDEX('SO Februari 2026 Rev.2'!$B$6:$BG$49,MATCH(B5,'SO Februari 2026 Rev.2'!$B$6:$B$49,0),MATCH($CF$3,'SO Februari 2026 Rev.2'!$B$5:$XG$5,0))</f>
        <v>3500</v>
      </c>
      <c r="CG5" s="529">
        <f>INDEX('Summary sales'!$A$6:$CA$48,MATCH($B5,'Summary sales'!$A$6:$A$48,0),MATCH($CF$3,'Summary sales'!$A$7:$CA$7,0))</f>
        <v>58.400000000372529</v>
      </c>
      <c r="CH5" s="529">
        <f t="shared" ref="CH5" si="20">CG5-CF5</f>
        <v>-3441.5999999996275</v>
      </c>
      <c r="CI5" s="530">
        <f>CG5/CF5</f>
        <v>1.6685714285820722E-2</v>
      </c>
      <c r="CJ5" s="529">
        <f>INDEX('SO Februari 2026 Rev.2'!$B$6:$BG$49,MATCH(B5,'SO Februari 2026 Rev.2'!$B$6:$B$49,0),MATCH($CJ$3,'SO Februari 2026 Rev.2'!$B$5:$XG$5,0))</f>
        <v>4000.4806451612722</v>
      </c>
      <c r="CK5" s="529">
        <f>INDEX('Summary sales'!$A$6:$CA$48,MATCH($B5,'Summary sales'!$A$6:$A$48,0),MATCH($CJ$3,'Summary sales'!$A$7:$CA$7,0))</f>
        <v>0</v>
      </c>
      <c r="CL5" s="529">
        <f t="shared" ref="CL5" si="21">CK5-CJ5</f>
        <v>-4000.4806451612722</v>
      </c>
      <c r="CM5" s="530">
        <f>CK5/CJ5</f>
        <v>0</v>
      </c>
      <c r="CN5" s="529">
        <f>INDEX('SO Februari 2026 Rev.2'!$B$6:$BG$49,MATCH(B5,'SO Februari 2026 Rev.2'!$B$6:$B$49,0),MATCH($CN$3,'SO Februari 2026 Rev.2'!$B$5:$XG$5,0))</f>
        <v>3500</v>
      </c>
      <c r="CO5" s="529">
        <f>INDEX('Summary sales'!$A$6:$CA$48,MATCH($B5,'Summary sales'!$A$6:$A$48,0),MATCH($CN$3,'Summary sales'!$A$7:$CA$7,0))</f>
        <v>953.89000000001397</v>
      </c>
      <c r="CP5" s="529">
        <f t="shared" ref="CP5" si="22">CO5-CN5</f>
        <v>-2546.109999999986</v>
      </c>
      <c r="CQ5" s="530">
        <f>CO5/CN5</f>
        <v>0.272540000000004</v>
      </c>
      <c r="CR5" s="529">
        <f>INDEX('SO Februari 2026 Rev.2'!$B$6:$BG$49,MATCH(B5,'SO Februari 2026 Rev.2'!$B$6:$B$49,0),MATCH($CR$3,'SO Februari 2026 Rev.2'!$B$5:$XG$5,0))</f>
        <v>0</v>
      </c>
      <c r="CS5" s="529">
        <f>INDEX('Summary sales'!$A$6:$CA$48,MATCH($B5,'Summary sales'!$A$6:$A$48,0),MATCH($CR$3,'Summary sales'!$A$7:$CA$7,0))</f>
        <v>0</v>
      </c>
      <c r="CT5" s="529">
        <f t="shared" ref="CT5" si="23">CS5-CR5</f>
        <v>0</v>
      </c>
      <c r="CU5" s="530" t="e">
        <f>CS5/CR5</f>
        <v>#DIV/0!</v>
      </c>
      <c r="CV5" s="529">
        <f>INDEX('SO Februari 2026 Rev.2'!$B$6:$BG$49,MATCH(B5,'SO Februari 2026 Rev.2'!$B$6:$B$49,0),MATCH($CV$3,'SO Februari 2026 Rev.2'!$B$5:$XG$5,0))</f>
        <v>11659.554548387085</v>
      </c>
      <c r="CW5" s="529">
        <f>INDEX('Summary sales'!$A$6:$CA$48,MATCH($B5,'Summary sales'!$A$6:$A$48,0),MATCH($CV$3,'Summary sales'!$A$7:$CA$7,0))</f>
        <v>10365.366999998689</v>
      </c>
      <c r="CX5" s="529">
        <f t="shared" ref="CX5" si="24">CW5-CV5</f>
        <v>-1294.187548388396</v>
      </c>
      <c r="CY5" s="530">
        <f>CW5/CV5</f>
        <v>0.88900197318709517</v>
      </c>
      <c r="CZ5" s="529">
        <f>INDEX('SO Februari 2026 Rev.2'!$B$6:$BG$49,MATCH(B5,'SO Februari 2026 Rev.2'!$B$6:$B$49,0),MATCH($CZ$3,'SO Februari 2026 Rev.2'!$B$5:$XG$5,0))</f>
        <v>2020.8603225806426</v>
      </c>
      <c r="DA5" s="529">
        <f>INDEX('Summary sales'!$A$6:$CA$48,MATCH($B5,'Summary sales'!$A$6:$A$48,0),MATCH($CZ$3,'Summary sales'!$A$7:$CA$7,0))</f>
        <v>1923.070000000298</v>
      </c>
      <c r="DB5" s="529">
        <f t="shared" ref="DB5" si="25">DA5-CZ5</f>
        <v>-97.790322580344537</v>
      </c>
      <c r="DC5" s="530">
        <f>DA5/CZ5</f>
        <v>0.95160955881628373</v>
      </c>
      <c r="DD5" s="529">
        <f>INDEX('SO Februari 2026 Rev.2'!$B$6:$BG$49,MATCH(B5,'SO Februari 2026 Rev.2'!$B$6:$B$49,0),MATCH($DD$3,'SO Februari 2026 Rev.2'!$B$5:$XG$5,0))</f>
        <v>678.69999999999834</v>
      </c>
      <c r="DE5" s="529">
        <f>INDEX('Summary sales'!$A$6:$CA$48,MATCH($B5,'Summary sales'!$A$6:$A$48,0),MATCH($DD$3,'Summary sales'!$A$7:$CA$7,0))</f>
        <v>0</v>
      </c>
      <c r="DF5" s="529">
        <f t="shared" ref="DF5" si="26">DE5-DD5</f>
        <v>-678.69999999999834</v>
      </c>
      <c r="DG5" s="530">
        <f>DE5/DD5</f>
        <v>0</v>
      </c>
      <c r="DH5" s="529">
        <f>INDEX('SO Februari 2026 Rev.2'!$B$6:$BG$49,MATCH(B5,'SO Februari 2026 Rev.2'!$B$6:$B$49,0),MATCH($DH$3,'SO Februari 2026 Rev.2'!$B$5:$XG$5,0))</f>
        <v>7121.8519354838745</v>
      </c>
      <c r="DI5" s="529">
        <f>INDEX('Summary sales'!$A$6:$CA$48,MATCH($B5,'Summary sales'!$A$6:$A$48,0),MATCH($DH$3,'Summary sales'!$A$7:$CA$7,0))</f>
        <v>3715.109999999404</v>
      </c>
      <c r="DJ5" s="529">
        <f t="shared" ref="DJ5" si="27">DI5-DH5</f>
        <v>-3406.7419354844706</v>
      </c>
      <c r="DK5" s="530">
        <f>DI5/DH5</f>
        <v>0.52164942962226735</v>
      </c>
      <c r="DL5" s="529">
        <f>INDEX('SO Februari 2026 Rev.2'!$B$6:$BG$49,MATCH(B5,'SO Februari 2026 Rev.2'!$B$6:$B$49,0),MATCH($DL$3,'SO Februari 2026 Rev.2'!$B$5:$XG$5,0))</f>
        <v>2443.876774193548</v>
      </c>
      <c r="DM5" s="529">
        <f>INDEX('Summary sales'!$A$6:$CA$48,MATCH($B5,'Summary sales'!$A$6:$A$48,0),MATCH($DL$3,'Summary sales'!$A$7:$CA$7,0))</f>
        <v>0</v>
      </c>
      <c r="DN5" s="529">
        <f t="shared" ref="DN5" si="28">DM5-DL5</f>
        <v>-2443.876774193548</v>
      </c>
      <c r="DO5" s="530">
        <f>DM5/DL5</f>
        <v>0</v>
      </c>
      <c r="DP5" s="529">
        <f>INDEX('SO Februari 2026 Rev.2'!$B$6:$BG$49,MATCH(B5,'SO Februari 2026 Rev.2'!$B$6:$B$49,0),MATCH($DP$3,'SO Februari 2026 Rev.2'!$B$5:$XG$5,0))</f>
        <v>2043.2745161290325</v>
      </c>
      <c r="DQ5" s="529">
        <f>INDEX('Summary sales'!$A$6:$CA$48,MATCH($B5,'Summary sales'!$A$6:$A$48,0),MATCH($DP$3,'Summary sales'!$A$7:$CA$7,0))</f>
        <v>1485.5200000000186</v>
      </c>
      <c r="DR5" s="529">
        <f t="shared" ref="DR5" si="29">DQ5-DP5</f>
        <v>-557.75451612901384</v>
      </c>
      <c r="DS5" s="530">
        <f>DQ5/DP5</f>
        <v>0.72702908408720557</v>
      </c>
      <c r="DT5" s="529">
        <f>INDEX('SO Februari 2026 Rev.2'!$B$6:$BG$49,MATCH(B5,'SO Februari 2026 Rev.2'!$B$6:$B$49,0),MATCH($DT$3,'SO Februari 2026 Rev.2'!$B$5:$XG$5,0))</f>
        <v>1439.5303225806451</v>
      </c>
      <c r="DU5" s="529">
        <f>INDEX('Summary sales'!$A$6:$CA$48,MATCH($B5,'Summary sales'!$A$6:$A$48,0),MATCH($DT$3,'Summary sales'!$A$7:$CA$7,0))</f>
        <v>1993.5600000000559</v>
      </c>
      <c r="DV5" s="529">
        <f t="shared" ref="DV5" si="30">DU5-DT5</f>
        <v>554.02967741941075</v>
      </c>
      <c r="DW5" s="530">
        <f>DU5/DT5</f>
        <v>1.384868362082295</v>
      </c>
      <c r="DX5" s="529">
        <f>INDEX('SO Februari 2026 Rev.2'!$B$6:$BG$49,MATCH(B5,'SO Februari 2026 Rev.2'!$B$6:$B$49,0),MATCH($DX$3,'SO Februari 2026 Rev.2'!$B$5:$XG$5,0))</f>
        <v>260.97419354838746</v>
      </c>
      <c r="DY5" s="529">
        <f>INDEX('Summary sales'!$A$6:$CA$48,MATCH($B5,'Summary sales'!$A$6:$A$48,0),MATCH($DX$3,'Summary sales'!$A$7:$CA$7,0))</f>
        <v>32.309999999997672</v>
      </c>
      <c r="DZ5" s="529">
        <f t="shared" ref="DZ5" si="31">DY5-DX5</f>
        <v>-228.66419354838979</v>
      </c>
      <c r="EA5" s="530">
        <f>DY5/DX5</f>
        <v>0.12380534473806908</v>
      </c>
      <c r="EB5" s="529">
        <f>INDEX('SO Februari 2026 Rev.2'!$B$6:$BG$49,MATCH(B5,'SO Februari 2026 Rev.2'!$B$6:$B$49,0),MATCH($EB$3,'SO Februari 2026 Rev.2'!$B$5:$XG$5,0))</f>
        <v>11007.047419354845</v>
      </c>
      <c r="EC5" s="529">
        <f>INDEX('Summary sales'!$A$6:$CA$48,MATCH($B5,'Summary sales'!$A$6:$A$48,0),MATCH($EB$3,'Summary sales'!$A$7:$CA$7,0))</f>
        <v>6061.9500000001863</v>
      </c>
      <c r="ED5" s="529">
        <f t="shared" ref="ED5" si="32">EC5-EB5</f>
        <v>-4945.097419354659</v>
      </c>
      <c r="EE5" s="530">
        <f>EC5/EB5</f>
        <v>0.5507335227193465</v>
      </c>
      <c r="EF5" s="529">
        <f>INDEX('SO Februari 2026 Rev.2'!$B$6:$BG$49,MATCH(B5,'SO Februari 2026 Rev.2'!$B$6:$B$49,0),MATCH($EF$3,'SO Februari 2026 Rev.2'!$B$5:$XG$5,0))</f>
        <v>1519.5448387096778</v>
      </c>
      <c r="EG5" s="529">
        <f>INDEX('Summary sales'!$A$6:$CA$48,MATCH($B5,'Summary sales'!$A$6:$A$48,0),MATCH($EF$3,'Summary sales'!$A$7:$CA$7,0))</f>
        <v>1870.8200000000652</v>
      </c>
      <c r="EH5" s="529">
        <f t="shared" ref="EH5" si="33">EG5-EF5</f>
        <v>351.27516129038736</v>
      </c>
      <c r="EI5" s="530">
        <f>EG5/EF5</f>
        <v>1.2311713036310747</v>
      </c>
      <c r="EJ5" s="529">
        <f>INDEX('SO Februari 2026 Rev.2'!$B$6:$BG$49,MATCH(B5,'SO Februari 2026 Rev.2'!$B$6:$B$49,0),MATCH($EJ$3,'SO Februari 2026 Rev.2'!$B$5:$XG$5,0))</f>
        <v>3999.6741935483842</v>
      </c>
      <c r="EK5" s="529">
        <f>INDEX('Summary sales'!$A$6:$CA$48,MATCH($B5,'Summary sales'!$A$6:$A$48,0),MATCH($EJ$3,'Summary sales'!$A$7:$CA$7,0))</f>
        <v>0</v>
      </c>
      <c r="EL5" s="529">
        <f t="shared" ref="EL5" si="34">EK5-EJ5</f>
        <v>-3999.6741935483842</v>
      </c>
      <c r="EM5" s="530">
        <f>EK5/EJ5</f>
        <v>0</v>
      </c>
      <c r="EN5" s="529">
        <f>INDEX('SO Februari 2026 Rev.2'!$B$6:$BG$49,MATCH(B5,'SO Februari 2026 Rev.2'!$B$6:$B$49,0),MATCH($EN$3,'SO Februari 2026 Rev.2'!$B$5:$XG$5,0))</f>
        <v>5500</v>
      </c>
      <c r="EO5" s="529">
        <f>INDEX('Summary sales'!$A$6:$CA$48,MATCH(B5,'Summary sales'!$A$6:$A$48,0),MATCH($EN$3,'Summary sales'!$A$7:$CA$7,0))</f>
        <v>97.510000000009313</v>
      </c>
      <c r="EP5" s="529">
        <f t="shared" ref="EP5" si="35">EO5-EN5</f>
        <v>-5402.4899999999907</v>
      </c>
      <c r="EQ5" s="530">
        <f>EO5/EN5</f>
        <v>1.7729090909092603E-2</v>
      </c>
      <c r="ER5" s="529">
        <f>INDEX('SO Februari 2026 Rev.2'!$B$6:$BG$49,MATCH(B5,'SO Februari 2026 Rev.2'!$B$6:$B$49,0),MATCH($ER$3,'SO Februari 2026 Rev.2'!$B$5:$XG$5,0))</f>
        <v>4482.689677419351</v>
      </c>
      <c r="ES5" s="529">
        <f>INDEX('Summary sales'!$A$6:$CA$48,MATCH($B5,'Summary sales'!$A$6:$A$48,0),MATCH($ER$3,'Summary sales'!$A$7:$CA$7,0))</f>
        <v>4137.4899999999907</v>
      </c>
      <c r="ET5" s="529">
        <f t="shared" ref="ET5" si="36">ES5-ER5</f>
        <v>-345.19967741936034</v>
      </c>
      <c r="EU5" s="530">
        <f>ES5/ER5</f>
        <v>0.92299273376913993</v>
      </c>
      <c r="EV5" s="529">
        <f>INDEX('SO Februari 2026 Rev.2'!$B$6:$BG$49,MATCH(B5,'SO Februari 2026 Rev.2'!$B$6:$B$49,0),MATCH($EV$3,'SO Februari 2026 Rev.2'!$B$5:$XG$5,0))</f>
        <v>26500</v>
      </c>
      <c r="EW5" s="529">
        <f>INDEX('Summary sales'!$A$6:$CA$48,MATCH($B5,'Summary sales'!$A$6:$A$48,0),MATCH($EV$3,'Summary sales'!$A$7:$CA$7,0))</f>
        <v>7195.4899999992922</v>
      </c>
      <c r="EX5" s="529">
        <f t="shared" ref="EX5" si="37">EW5-EV5</f>
        <v>-19304.510000000708</v>
      </c>
      <c r="EY5" s="530">
        <f>EW5/EV5</f>
        <v>0.27152792452827518</v>
      </c>
      <c r="EZ5" s="529">
        <f>INDEX('SO Februari 2026 Rev.2'!$B$6:$BG$49,MATCH(B5,'SO Februari 2026 Rev.2'!$B$6:$B$49,0),MATCH($EZ$3,'SO Februari 2026 Rev.2'!$B$5:$XG$5,0))</f>
        <v>8000</v>
      </c>
      <c r="FA5" s="529">
        <f>INDEX('Summary sales'!$A$6:$CA$48,MATCH(B5,'Summary sales'!$A$6:$A$48,0),MATCH($EZ$3,'Summary sales'!$A$7:$CA$7,0))</f>
        <v>4062.1799999999348</v>
      </c>
      <c r="FB5" s="529">
        <f t="shared" ref="FB5" si="38">FA5-EZ5</f>
        <v>-3937.8200000000652</v>
      </c>
      <c r="FC5" s="530">
        <f>FA5/EZ5</f>
        <v>0.50777249999999186</v>
      </c>
      <c r="FD5" s="529">
        <f>INDEX('SO Februari 2026 Rev.2'!$B$6:$BG$49,MATCH(B5,'SO Februari 2026 Rev.2'!$B$6:$B$49,0),MATCH($FD$3,'SO Februari 2026 Rev.2'!$B$5:$XG$5,0))</f>
        <v>2105.6477419354865</v>
      </c>
      <c r="FE5" s="529">
        <f>INDEX('Summary sales'!$A$6:$CA$48,MATCH(B5,'Summary sales'!$A$6:$A$48,0),MATCH($FD$3,'Summary sales'!$A$7:$CA$7,0))</f>
        <v>3340.4000000003725</v>
      </c>
      <c r="FF5" s="529">
        <f t="shared" ref="FF5" si="39">FE5-FD5</f>
        <v>1234.7522580648861</v>
      </c>
      <c r="FG5" s="530">
        <f>FE5/FD5</f>
        <v>1.5864002005054827</v>
      </c>
      <c r="FH5" s="529">
        <f>INDEX('SO Februari 2026 Rev.2'!$B$6:$BG$49,MATCH(B5,'SO Februari 2026 Rev.2'!$B$6:$B$49,0),MATCH($FH$3,'SO Februari 2026 Rev.2'!$B$5:$XG$5,0))</f>
        <v>726.8151612903232</v>
      </c>
      <c r="FI5" s="529">
        <f>INDEX('Summary sales'!$A$6:$CA$48,MATCH(B5,'Summary sales'!$A$6:$A$48,0),MATCH($FH$3,'Summary sales'!$A$7:$CA$7,0))</f>
        <v>735.98999999999069</v>
      </c>
      <c r="FJ5" s="529">
        <f t="shared" ref="FJ5" si="40">FI5-FH5</f>
        <v>9.1748387096674833</v>
      </c>
      <c r="FK5" s="530">
        <f>FI5/FH5</f>
        <v>1.0126233452441735</v>
      </c>
      <c r="FL5" s="529">
        <f>INDEX('SO Februari 2026 Rev.2'!$B$6:$BG$49,MATCH(B5,'SO Februari 2026 Rev.2'!$B$6:$B$49,0),MATCH($FL$3,'SO Februari 2026 Rev.2'!$B$5:$XG$5,0))</f>
        <v>3018.0416129032269</v>
      </c>
      <c r="FM5" s="529">
        <f>INDEX('Summary sales'!$A$6:$CA$48,MATCH(B5,'Summary sales'!$A$6:$A$48,0),MATCH($FL$3,'Summary sales'!$A$7:$CA$7,0))</f>
        <v>3884.0100000002421</v>
      </c>
      <c r="FN5" s="529">
        <f t="shared" ref="FN5" si="41">FM5-FL5</f>
        <v>865.96838709701524</v>
      </c>
      <c r="FO5" s="530">
        <f>FM5/FL5</f>
        <v>1.2869305656339147</v>
      </c>
      <c r="FP5" s="529">
        <f>INDEX('SO Februari 2026 Rev.2'!$B$6:$BG$49,MATCH(B5,'SO Februari 2026 Rev.2'!$B$6:$B$49,0),MATCH($FP$3,'SO Februari 2026 Rev.2'!$B$5:$XG$5,0))</f>
        <v>2044.9996774193546</v>
      </c>
      <c r="FQ5" s="529">
        <f>INDEX('Summary sales'!$A$6:$CA$48,MATCH(B5,'Summary sales'!$A$6:$A$48,0),MATCH($FP$3,'Summary sales'!$A$7:$CA$7,0))</f>
        <v>48.739999999990687</v>
      </c>
      <c r="FR5" s="529">
        <f t="shared" ref="FR5" si="42">FQ5-FP5</f>
        <v>-1996.2596774193639</v>
      </c>
      <c r="FS5" s="530">
        <f>FQ5/FP5</f>
        <v>2.3833744590853495E-2</v>
      </c>
      <c r="FT5" s="529">
        <f>INDEX('SO Februari 2026 Rev.2'!$B$6:$BG$49,MATCH(B5,'SO Februari 2026 Rev.2'!$B$6:$B$49,0),MATCH($FT$3,'SO Februari 2026 Rev.2'!$B$5:$XG$5,0))</f>
        <v>369.61070967741654</v>
      </c>
      <c r="FU5" s="529">
        <f>INDEX('Summary sales'!$A$6:$CA$48,MATCH(B5,'Summary sales'!$A$6:$A$48,0),MATCH($FT$3,'Summary sales'!$A$7:$CA$7,0))</f>
        <v>1508.5130000000354</v>
      </c>
      <c r="FV5" s="529">
        <f t="shared" ref="FV5" si="43">FU5-FT5</f>
        <v>1138.9022903226189</v>
      </c>
      <c r="FW5" s="530">
        <f>FU5/FT5</f>
        <v>4.0813563040871124</v>
      </c>
      <c r="FX5" s="529">
        <f>INDEX('SO Februari 2026 Rev.2'!$B$6:$BG$49,MATCH(B5,'SO Februari 2026 Rev.2'!$B$6:$B$49,0),MATCH($FX$3,'SO Februari 2026 Rev.2'!$B$5:$XG$5,0))</f>
        <v>9000</v>
      </c>
      <c r="FY5" s="529">
        <f>INDEX('Summary sales'!$A$6:$CA$48,MATCH(B5,'Summary sales'!$A$6:$A$48,0),MATCH($FX$3,'Summary sales'!$A$7:$CA$7,0))</f>
        <v>7796.0329999998212</v>
      </c>
      <c r="FZ5" s="529">
        <f t="shared" ref="FZ5" si="44">FY5-FX5</f>
        <v>-1203.9670000001788</v>
      </c>
      <c r="GA5" s="530">
        <f>FY5/FX5</f>
        <v>0.86622588888886898</v>
      </c>
      <c r="GB5" s="529">
        <f>INDEX('SO Februari 2026 Rev.2'!$B$6:$BG$49,MATCH(B5,'SO Februari 2026 Rev.2'!$B$6:$B$49,0),MATCH($GB$3,'SO Februari 2026 Rev.2'!$B$5:$XG$5,0))</f>
        <v>3500</v>
      </c>
      <c r="GC5" s="529">
        <f>INDEX('Summary sales'!$A$6:$CA$48,MATCH($B5,'Summary sales'!$A$6:$A$48,0),MATCH($GB$3,'Summary sales'!$A$7:$CA$7,0))</f>
        <v>854.62199999950826</v>
      </c>
      <c r="GD5" s="529">
        <f t="shared" ref="GD5" si="45">GC5-GB5</f>
        <v>-2645.3780000004917</v>
      </c>
      <c r="GE5" s="530">
        <f>GC5/GB5</f>
        <v>0.24417771428557378</v>
      </c>
      <c r="GF5" s="529">
        <f>INDEX('SO Februari 2026 Rev.2'!$B$6:$BG$49,MATCH(B5,'SO Februari 2026 Rev.2'!$B$6:$B$49,0),MATCH($GF$3,'SO Februari 2026 Rev.2'!$B$5:$XG$5,0))</f>
        <v>1121.900322580635</v>
      </c>
      <c r="GG5" s="529">
        <f>INDEX('Summary sales'!$A$6:$CA$48,MATCH($B5,'Summary sales'!$A$6:$A$48,0),MATCH($GF$3,'Summary sales'!$A$7:$CA$7,0))</f>
        <v>0</v>
      </c>
      <c r="GH5" s="529">
        <f t="shared" ref="GH5" si="46">GG5-GF5</f>
        <v>-1121.900322580635</v>
      </c>
      <c r="GI5" s="530">
        <f>GG5/GF5</f>
        <v>0</v>
      </c>
      <c r="GJ5" s="529">
        <f>INDEX('SO Februari 2026 Rev.2'!$B$6:$BG$49,MATCH(B5,'SO Februari 2026 Rev.2'!$B$6:$B$49,0),MATCH($GJ$3,'SO Februari 2026 Rev.2'!$B$5:$XG$5,0))</f>
        <v>1500</v>
      </c>
      <c r="GK5" s="529">
        <f>INDEX('Summary sales'!$A$6:$CA$48,MATCH(B5,'Summary sales'!$A$6:$A$48,0),MATCH($GJ$3,'Summary sales'!$A$7:$CA$7,0))</f>
        <v>1649.6330000000307</v>
      </c>
      <c r="GL5" s="529">
        <f t="shared" ref="GL5" si="47">GK5-GJ5</f>
        <v>149.63300000003073</v>
      </c>
      <c r="GM5" s="530">
        <f>GK5/GJ5</f>
        <v>1.0997553333333538</v>
      </c>
      <c r="GN5" s="529">
        <f>INDEX('SO Februari 2026 Rev.2'!$B$6:$BG$49,MATCH(B5,'SO Februari 2026 Rev.2'!$B$6:$B$49,0),MATCH($GN$3,'SO Februari 2026 Rev.2'!$B$5:$XG$5,0))</f>
        <v>2499.7025806451697</v>
      </c>
      <c r="GO5" s="529">
        <f>INDEX('Summary sales'!$A$6:$CA$48,MATCH(B5,'Summary sales'!$A$6:$A$48,0),MATCH($GN$3,'Summary sales'!$A$7:$CA$7,0))</f>
        <v>1089.7000000001863</v>
      </c>
      <c r="GP5" s="529">
        <f t="shared" ref="GP5" si="48">GO5-GN5</f>
        <v>-1410.0025806449835</v>
      </c>
      <c r="GQ5" s="530">
        <f>GO5/GN5</f>
        <v>0.43593186182931259</v>
      </c>
      <c r="GR5" s="529">
        <f>INDEX('SO Februari 2026 Rev.2'!$B$6:$BG$49,MATCH(B5,'SO Februari 2026 Rev.2'!$B$6:$B$49,0),MATCH($GR$3,'SO Februari 2026 Rev.2'!$B$5:$XG$5,0))</f>
        <v>4500</v>
      </c>
      <c r="GS5" s="529">
        <f>INDEX('Summary sales'!$A$6:$CA$48,MATCH(B5,'Summary sales'!$A$6:$A$48,0),MATCH($GR$3,'Summary sales'!$A$7:$CA$7,0))</f>
        <v>0</v>
      </c>
      <c r="GT5" s="529">
        <f t="shared" ref="GT5" si="49">GS5-GR5</f>
        <v>-4500</v>
      </c>
      <c r="GU5" s="531">
        <f>GS5/GR5</f>
        <v>0</v>
      </c>
    </row>
    <row r="6" spans="1:218" ht="15" customHeight="1">
      <c r="A6" s="653"/>
      <c r="B6" s="414" t="s">
        <v>18</v>
      </c>
      <c r="C6" s="414" t="str">
        <f t="shared" ref="C6" si="50">TEXT(B6,"ddd")</f>
        <v>Sub Total</v>
      </c>
      <c r="D6" s="534">
        <f>SUM(D5)</f>
        <v>180951.47038709672</v>
      </c>
      <c r="E6" s="534">
        <f t="shared" ref="E6:BP6" ca="1" si="51">SUM(E2:E5)</f>
        <v>83753.124999997279</v>
      </c>
      <c r="F6" s="534">
        <f t="shared" ca="1" si="51"/>
        <v>-97198.345387099442</v>
      </c>
      <c r="G6" s="535">
        <f ca="1">AVERAGE(G2:G5)</f>
        <v>0.46284854619213717</v>
      </c>
      <c r="H6" s="534">
        <f>SUM(H2:H5)</f>
        <v>846.01041666666731</v>
      </c>
      <c r="I6" s="534">
        <f t="shared" si="51"/>
        <v>679.70999999996275</v>
      </c>
      <c r="J6" s="534">
        <f t="shared" si="51"/>
        <v>-132.46000000003789</v>
      </c>
      <c r="K6" s="535">
        <f>AVERAGE(K2:K5)</f>
        <v>0.83690606646387111</v>
      </c>
      <c r="L6" s="534">
        <f t="shared" si="51"/>
        <v>3104.1666666666665</v>
      </c>
      <c r="M6" s="534">
        <f t="shared" si="51"/>
        <v>559.31999999843538</v>
      </c>
      <c r="N6" s="534">
        <f t="shared" si="51"/>
        <v>-2440.6800000015646</v>
      </c>
      <c r="O6" s="535">
        <f>AVERAGE(O2:O5)</f>
        <v>0.18643999999947847</v>
      </c>
      <c r="P6" s="534">
        <f t="shared" si="51"/>
        <v>1176.8034274193601</v>
      </c>
      <c r="Q6" s="534">
        <f t="shared" si="51"/>
        <v>552.18999999994412</v>
      </c>
      <c r="R6" s="534">
        <f t="shared" si="51"/>
        <v>-577.54129032264154</v>
      </c>
      <c r="S6" s="535">
        <f>AVERAGE(S2:S5)</f>
        <v>0.48877994681573411</v>
      </c>
      <c r="T6" s="534">
        <f t="shared" si="51"/>
        <v>3419.2876344086103</v>
      </c>
      <c r="U6" s="534">
        <f t="shared" si="51"/>
        <v>813.17000000039116</v>
      </c>
      <c r="V6" s="534">
        <f t="shared" si="51"/>
        <v>-2469.3461290318746</v>
      </c>
      <c r="W6" s="535">
        <f>AVERAGE(W2:W5)</f>
        <v>0.24772764794917418</v>
      </c>
      <c r="X6" s="534">
        <f t="shared" si="51"/>
        <v>670.85483870967801</v>
      </c>
      <c r="Y6" s="534">
        <f t="shared" si="51"/>
        <v>323.54999999993015</v>
      </c>
      <c r="Z6" s="534">
        <f t="shared" si="51"/>
        <v>-320.47064516136072</v>
      </c>
      <c r="AA6" s="535">
        <f>AVERAGE(AA2:AA5)</f>
        <v>0.50239072680488239</v>
      </c>
      <c r="AB6" s="534">
        <f t="shared" si="51"/>
        <v>5583.333333333333</v>
      </c>
      <c r="AC6" s="534">
        <f t="shared" si="51"/>
        <v>1832.7000000001863</v>
      </c>
      <c r="AD6" s="534">
        <f t="shared" si="51"/>
        <v>-3667.2999999998137</v>
      </c>
      <c r="AE6" s="535">
        <f>AVERAGE(AE2:AE5)</f>
        <v>0.33321818181821566</v>
      </c>
      <c r="AF6" s="534">
        <f t="shared" si="51"/>
        <v>173.92775537634395</v>
      </c>
      <c r="AG6" s="534">
        <f t="shared" si="51"/>
        <v>384.72999999998137</v>
      </c>
      <c r="AH6" s="534">
        <f t="shared" si="51"/>
        <v>217.75935483869117</v>
      </c>
      <c r="AI6" s="535">
        <f>AVERAGE(AI2:AI5)</f>
        <v>2.3041774775939814</v>
      </c>
      <c r="AJ6" s="534">
        <f t="shared" si="51"/>
        <v>628.9200268817176</v>
      </c>
      <c r="AK6" s="534">
        <f t="shared" si="51"/>
        <v>727.10999999998603</v>
      </c>
      <c r="AL6" s="534">
        <f t="shared" si="51"/>
        <v>123.34677419353716</v>
      </c>
      <c r="AM6" s="535">
        <f>AVERAGE(AM2:AM5)</f>
        <v>1.2042965999275335</v>
      </c>
      <c r="AN6" s="534">
        <f t="shared" si="51"/>
        <v>701.32862903225737</v>
      </c>
      <c r="AO6" s="534">
        <f t="shared" si="51"/>
        <v>354.28000000002794</v>
      </c>
      <c r="AP6" s="534">
        <f t="shared" si="51"/>
        <v>-318.9954838709391</v>
      </c>
      <c r="AQ6" s="535">
        <f>AVERAGE(AQ2:AQ5)</f>
        <v>0.52620362464872639</v>
      </c>
      <c r="AR6" s="534">
        <f t="shared" si="51"/>
        <v>4743.9573252688151</v>
      </c>
      <c r="AS6" s="534">
        <f t="shared" si="51"/>
        <v>0</v>
      </c>
      <c r="AT6" s="534">
        <f t="shared" si="51"/>
        <v>-4514.1990322580623</v>
      </c>
      <c r="AU6" s="535">
        <f>AVERAGE(AU2:AU5)</f>
        <v>0</v>
      </c>
      <c r="AV6" s="534">
        <f t="shared" si="51"/>
        <v>8250.0648521505427</v>
      </c>
      <c r="AW6" s="534">
        <f t="shared" ca="1" si="51"/>
        <v>4861.4199999999255</v>
      </c>
      <c r="AX6" s="534">
        <f t="shared" ca="1" si="51"/>
        <v>-3138.6422580645958</v>
      </c>
      <c r="AY6" s="535">
        <f ca="1">AVERAGE(AY2:AY5)</f>
        <v>0.60767277093366812</v>
      </c>
      <c r="AZ6" s="534">
        <f t="shared" si="51"/>
        <v>2994.0900537634407</v>
      </c>
      <c r="BA6" s="534">
        <f t="shared" si="51"/>
        <v>149.17000000004191</v>
      </c>
      <c r="BB6" s="534">
        <f t="shared" si="51"/>
        <v>-2725.156451612861</v>
      </c>
      <c r="BC6" s="535">
        <f>AVERAGE(BC2:BC5)</f>
        <v>5.1897375789147569E-2</v>
      </c>
      <c r="BD6" s="534">
        <f t="shared" si="51"/>
        <v>562.5</v>
      </c>
      <c r="BE6" s="534">
        <f t="shared" si="51"/>
        <v>0</v>
      </c>
      <c r="BF6" s="534">
        <f t="shared" si="51"/>
        <v>-500</v>
      </c>
      <c r="BG6" s="535">
        <f>AVERAGE(BG2:BG5)</f>
        <v>0</v>
      </c>
      <c r="BH6" s="534">
        <f t="shared" si="51"/>
        <v>3662.5</v>
      </c>
      <c r="BI6" s="534">
        <f t="shared" si="51"/>
        <v>1329.6100000001024</v>
      </c>
      <c r="BJ6" s="534">
        <f t="shared" si="51"/>
        <v>-2270.3899999998976</v>
      </c>
      <c r="BK6" s="535">
        <f>AVERAGE(BK2:BK5)</f>
        <v>0.36933611111113956</v>
      </c>
      <c r="BL6" s="534">
        <f t="shared" si="51"/>
        <v>9458.3928091397829</v>
      </c>
      <c r="BM6" s="534">
        <f t="shared" si="51"/>
        <v>6254.8499999998603</v>
      </c>
      <c r="BN6" s="534">
        <f t="shared" si="51"/>
        <v>-2745.2070967743311</v>
      </c>
      <c r="BO6" s="535">
        <f>AVERAGE(BO2:BO5)</f>
        <v>0.69497892432723896</v>
      </c>
      <c r="BP6" s="534">
        <f t="shared" si="51"/>
        <v>964.68175403225837</v>
      </c>
      <c r="BQ6" s="534">
        <f t="shared" ref="BQ6:DX6" si="52">SUM(BQ2:BQ5)</f>
        <v>0</v>
      </c>
      <c r="BR6" s="534">
        <f t="shared" si="52"/>
        <v>-926.09448387096802</v>
      </c>
      <c r="BS6" s="535">
        <f>AVERAGE(BS2:BS5)</f>
        <v>0</v>
      </c>
      <c r="BT6" s="534">
        <f t="shared" si="52"/>
        <v>5687.5</v>
      </c>
      <c r="BU6" s="534">
        <f t="shared" ca="1" si="52"/>
        <v>0</v>
      </c>
      <c r="BV6" s="534">
        <f t="shared" ca="1" si="52"/>
        <v>-5500</v>
      </c>
      <c r="BW6" s="535">
        <f ca="1">AVERAGE(BW2:BW5)</f>
        <v>0</v>
      </c>
      <c r="BX6" s="534">
        <f t="shared" si="52"/>
        <v>72.973790322580555</v>
      </c>
      <c r="BY6" s="534">
        <f t="shared" si="52"/>
        <v>0</v>
      </c>
      <c r="BZ6" s="534">
        <f t="shared" si="52"/>
        <v>-70.054838709677327</v>
      </c>
      <c r="CA6" s="535">
        <f>AVERAGE(CA2:CA5)</f>
        <v>0</v>
      </c>
      <c r="CB6" s="534">
        <f t="shared" si="52"/>
        <v>89.451612903225808</v>
      </c>
      <c r="CC6" s="534">
        <f t="shared" si="52"/>
        <v>71.006999999997788</v>
      </c>
      <c r="CD6" s="534">
        <f t="shared" si="52"/>
        <v>-18.44461290322802</v>
      </c>
      <c r="CE6" s="535">
        <f>AVERAGE(CE2:CE5)</f>
        <v>0.7938034619545371</v>
      </c>
      <c r="CF6" s="534">
        <f t="shared" si="52"/>
        <v>3645.8333333333335</v>
      </c>
      <c r="CG6" s="534">
        <f t="shared" si="52"/>
        <v>58.400000000372529</v>
      </c>
      <c r="CH6" s="534">
        <f t="shared" si="52"/>
        <v>-3441.5999999996275</v>
      </c>
      <c r="CI6" s="535">
        <f>AVERAGE(CI2:CI5)</f>
        <v>1.6685714285820722E-2</v>
      </c>
      <c r="CJ6" s="534">
        <f t="shared" si="52"/>
        <v>4333.8540322580448</v>
      </c>
      <c r="CK6" s="534">
        <f t="shared" si="52"/>
        <v>0</v>
      </c>
      <c r="CL6" s="534">
        <f t="shared" si="52"/>
        <v>-4000.4806451612722</v>
      </c>
      <c r="CM6" s="535">
        <f>AVERAGE(CM2:CM5)</f>
        <v>0</v>
      </c>
      <c r="CN6" s="534">
        <f t="shared" si="52"/>
        <v>3645.8333333333335</v>
      </c>
      <c r="CO6" s="534">
        <f t="shared" si="52"/>
        <v>953.89000000001397</v>
      </c>
      <c r="CP6" s="534">
        <f t="shared" si="52"/>
        <v>-2546.109999999986</v>
      </c>
      <c r="CQ6" s="535">
        <f>AVERAGE(CQ2:CQ5)</f>
        <v>0.272540000000004</v>
      </c>
      <c r="CR6" s="534">
        <f t="shared" si="52"/>
        <v>0</v>
      </c>
      <c r="CS6" s="534">
        <f t="shared" si="52"/>
        <v>0</v>
      </c>
      <c r="CT6" s="534">
        <f t="shared" si="52"/>
        <v>0</v>
      </c>
      <c r="CU6" s="535" t="e">
        <f>AVERAGE(CU2:CU5)</f>
        <v>#DIV/0!</v>
      </c>
      <c r="CV6" s="534">
        <f t="shared" si="52"/>
        <v>12312.035987903213</v>
      </c>
      <c r="CW6" s="534">
        <f t="shared" si="52"/>
        <v>10365.366999998689</v>
      </c>
      <c r="CX6" s="534">
        <f t="shared" si="52"/>
        <v>-1294.187548388396</v>
      </c>
      <c r="CY6" s="535">
        <f>AVERAGE(CY2:CY5)</f>
        <v>0.88900197318709517</v>
      </c>
      <c r="CZ6" s="534">
        <f t="shared" si="52"/>
        <v>2105.0628360215028</v>
      </c>
      <c r="DA6" s="534">
        <f t="shared" si="52"/>
        <v>1923.070000000298</v>
      </c>
      <c r="DB6" s="534">
        <f t="shared" si="52"/>
        <v>-97.790322580344537</v>
      </c>
      <c r="DC6" s="535">
        <f>AVERAGE(DC2:DC5)</f>
        <v>0.95160955881628373</v>
      </c>
      <c r="DD6" s="534">
        <f t="shared" si="52"/>
        <v>706.97916666666492</v>
      </c>
      <c r="DE6" s="534">
        <f t="shared" si="52"/>
        <v>0</v>
      </c>
      <c r="DF6" s="534">
        <f t="shared" si="52"/>
        <v>-678.69999999999834</v>
      </c>
      <c r="DG6" s="535">
        <f>AVERAGE(DG2:DG5)</f>
        <v>0</v>
      </c>
      <c r="DH6" s="534">
        <f t="shared" si="52"/>
        <v>7418.5957661290358</v>
      </c>
      <c r="DI6" s="534">
        <f t="shared" si="52"/>
        <v>3715.109999999404</v>
      </c>
      <c r="DJ6" s="534">
        <f t="shared" si="52"/>
        <v>-3406.7419354844706</v>
      </c>
      <c r="DK6" s="535">
        <f>AVERAGE(DK2:DK5)</f>
        <v>0.52164942962226735</v>
      </c>
      <c r="DL6" s="534">
        <f t="shared" si="52"/>
        <v>2649.7518785578745</v>
      </c>
      <c r="DM6" s="534">
        <f t="shared" si="52"/>
        <v>0</v>
      </c>
      <c r="DN6" s="534">
        <f t="shared" si="52"/>
        <v>-2443.876774193548</v>
      </c>
      <c r="DO6" s="535">
        <f>AVERAGE(DO2:DO5)</f>
        <v>0</v>
      </c>
      <c r="DP6" s="534">
        <f t="shared" si="52"/>
        <v>2105.7859543010754</v>
      </c>
      <c r="DQ6" s="534">
        <f t="shared" si="52"/>
        <v>1485.5200000000186</v>
      </c>
      <c r="DR6" s="534">
        <f t="shared" si="52"/>
        <v>-557.75451612901384</v>
      </c>
      <c r="DS6" s="535">
        <f>AVERAGE(DS2:DS5)</f>
        <v>0.72702908408720557</v>
      </c>
      <c r="DT6" s="534">
        <f t="shared" si="52"/>
        <v>1528.6774193548388</v>
      </c>
      <c r="DU6" s="534">
        <f t="shared" si="52"/>
        <v>1993.5600000000559</v>
      </c>
      <c r="DV6" s="534">
        <f t="shared" si="52"/>
        <v>554.02967741941075</v>
      </c>
      <c r="DW6" s="535">
        <f>AVERAGE(DW2:DW5)</f>
        <v>1.384868362082295</v>
      </c>
      <c r="DX6" s="534">
        <f t="shared" si="52"/>
        <v>313.51478494623694</v>
      </c>
      <c r="DY6" s="534">
        <f t="shared" ref="DY6:FX6" si="53">SUM(DY2:DY5)</f>
        <v>32.309999999997672</v>
      </c>
      <c r="DZ6" s="534">
        <f t="shared" si="53"/>
        <v>-228.66419354838979</v>
      </c>
      <c r="EA6" s="535">
        <f>AVERAGE(EA2:EA5)</f>
        <v>0.12380534473806908</v>
      </c>
      <c r="EB6" s="534">
        <f t="shared" si="53"/>
        <v>11423.716061827963</v>
      </c>
      <c r="EC6" s="534">
        <f t="shared" si="53"/>
        <v>6061.9500000001863</v>
      </c>
      <c r="ED6" s="534">
        <f t="shared" si="53"/>
        <v>-4945.097419354659</v>
      </c>
      <c r="EE6" s="535">
        <f>AVERAGE(EE2:EE5)</f>
        <v>0.5507335227193465</v>
      </c>
      <c r="EF6" s="534">
        <f t="shared" si="53"/>
        <v>1582.8592069892477</v>
      </c>
      <c r="EG6" s="534">
        <f t="shared" si="53"/>
        <v>1870.8200000000652</v>
      </c>
      <c r="EH6" s="534">
        <f t="shared" si="53"/>
        <v>351.27516129038736</v>
      </c>
      <c r="EI6" s="535">
        <f>AVERAGE(EI2:EI5)</f>
        <v>1.2311713036310747</v>
      </c>
      <c r="EJ6" s="534">
        <f t="shared" si="53"/>
        <v>4166.3272849462337</v>
      </c>
      <c r="EK6" s="534">
        <f t="shared" si="53"/>
        <v>0</v>
      </c>
      <c r="EL6" s="534">
        <f t="shared" si="53"/>
        <v>-3999.6741935483842</v>
      </c>
      <c r="EM6" s="535">
        <f>AVERAGE(EM2:EM5)</f>
        <v>0</v>
      </c>
      <c r="EN6" s="534">
        <f t="shared" si="53"/>
        <v>5645.833333333333</v>
      </c>
      <c r="EO6" s="534">
        <f t="shared" si="53"/>
        <v>97.510000000009313</v>
      </c>
      <c r="EP6" s="534">
        <f t="shared" si="53"/>
        <v>-5402.4899999999907</v>
      </c>
      <c r="EQ6" s="535">
        <f>AVERAGE(EQ2:EQ5)</f>
        <v>1.7729090909092603E-2</v>
      </c>
      <c r="ER6" s="534">
        <f t="shared" si="53"/>
        <v>4649.3434139784904</v>
      </c>
      <c r="ES6" s="534">
        <f t="shared" si="53"/>
        <v>4137.4899999999907</v>
      </c>
      <c r="ET6" s="534">
        <f t="shared" si="53"/>
        <v>-345.19967741936034</v>
      </c>
      <c r="EU6" s="535">
        <f>AVERAGE(EU2:EU5)</f>
        <v>0.92299273376913993</v>
      </c>
      <c r="EV6" s="534">
        <f t="shared" si="53"/>
        <v>27604.166666666668</v>
      </c>
      <c r="EW6" s="534">
        <f t="shared" si="53"/>
        <v>7195.4899999992922</v>
      </c>
      <c r="EX6" s="534">
        <f t="shared" si="53"/>
        <v>-19304.510000000708</v>
      </c>
      <c r="EY6" s="535">
        <f>AVERAGE(EY2:EY5)</f>
        <v>0.27152792452827518</v>
      </c>
      <c r="EZ6" s="534">
        <f t="shared" si="53"/>
        <v>8312.5</v>
      </c>
      <c r="FA6" s="534">
        <f t="shared" si="53"/>
        <v>4062.1799999999348</v>
      </c>
      <c r="FB6" s="534">
        <f t="shared" si="53"/>
        <v>-3937.8200000000652</v>
      </c>
      <c r="FC6" s="535">
        <f>AVERAGE(FC2:FC5)</f>
        <v>0.50777249999999186</v>
      </c>
      <c r="FD6" s="534">
        <f t="shared" si="53"/>
        <v>2193.3830645161315</v>
      </c>
      <c r="FE6" s="534">
        <f t="shared" si="53"/>
        <v>3340.4000000003725</v>
      </c>
      <c r="FF6" s="534">
        <f t="shared" si="53"/>
        <v>1234.7522580648861</v>
      </c>
      <c r="FG6" s="535">
        <f>AVERAGE(FG2:FG5)</f>
        <v>1.5864002005054827</v>
      </c>
      <c r="FH6" s="534">
        <f t="shared" si="53"/>
        <v>726.8151612903232</v>
      </c>
      <c r="FI6" s="534">
        <f t="shared" si="53"/>
        <v>735.98999999999069</v>
      </c>
      <c r="FJ6" s="534">
        <f t="shared" si="53"/>
        <v>9.1748387096674833</v>
      </c>
      <c r="FK6" s="535">
        <f>AVERAGE(FK2:FK5)</f>
        <v>1.0126233452441735</v>
      </c>
      <c r="FL6" s="534">
        <f t="shared" si="53"/>
        <v>3143.7933467741946</v>
      </c>
      <c r="FM6" s="534">
        <f t="shared" si="53"/>
        <v>3884.0100000002421</v>
      </c>
      <c r="FN6" s="534">
        <f t="shared" si="53"/>
        <v>865.96838709701524</v>
      </c>
      <c r="FO6" s="535">
        <f>AVERAGE(FO2:FO5)</f>
        <v>1.2869305656339147</v>
      </c>
      <c r="FP6" s="534">
        <f t="shared" si="53"/>
        <v>2130.2079973118275</v>
      </c>
      <c r="FQ6" s="534">
        <f t="shared" si="53"/>
        <v>48.739999999990687</v>
      </c>
      <c r="FR6" s="534">
        <f t="shared" si="53"/>
        <v>-1996.2596774193639</v>
      </c>
      <c r="FS6" s="535">
        <f>AVERAGE(FS2:FS5)</f>
        <v>2.3833744590853495E-2</v>
      </c>
      <c r="FT6" s="534">
        <f t="shared" si="53"/>
        <v>385.01115591397559</v>
      </c>
      <c r="FU6" s="534">
        <f t="shared" si="53"/>
        <v>1508.5130000000354</v>
      </c>
      <c r="FV6" s="534">
        <f t="shared" si="53"/>
        <v>1138.9022903226189</v>
      </c>
      <c r="FW6" s="535">
        <f>AVERAGE(FW2:FW5)</f>
        <v>4.0813563040871124</v>
      </c>
      <c r="FX6" s="534">
        <f t="shared" si="53"/>
        <v>9375</v>
      </c>
      <c r="FY6" s="534">
        <f t="shared" ref="FY6:GR6" si="54">SUM(FY2:FY5)</f>
        <v>7796.0329999998212</v>
      </c>
      <c r="FZ6" s="534">
        <f t="shared" si="54"/>
        <v>-1203.9670000001788</v>
      </c>
      <c r="GA6" s="535">
        <f>AVERAGE(GA2:GA5)</f>
        <v>0.86622588888886898</v>
      </c>
      <c r="GB6" s="534">
        <f t="shared" si="54"/>
        <v>3645.8333333333335</v>
      </c>
      <c r="GC6" s="534">
        <f t="shared" si="54"/>
        <v>854.62199999950826</v>
      </c>
      <c r="GD6" s="534">
        <f t="shared" si="54"/>
        <v>-2645.3780000004917</v>
      </c>
      <c r="GE6" s="535">
        <f>AVERAGE(GE2:GE5)</f>
        <v>0.24417771428557378</v>
      </c>
      <c r="GF6" s="534">
        <f t="shared" si="54"/>
        <v>1168.6461693548281</v>
      </c>
      <c r="GG6" s="534">
        <f t="shared" si="54"/>
        <v>0</v>
      </c>
      <c r="GH6" s="534">
        <f t="shared" si="54"/>
        <v>-1121.900322580635</v>
      </c>
      <c r="GI6" s="535">
        <f>AVERAGE(GI2:GI5)</f>
        <v>0</v>
      </c>
      <c r="GJ6" s="534">
        <f t="shared" si="54"/>
        <v>1500</v>
      </c>
      <c r="GK6" s="534">
        <f t="shared" si="54"/>
        <v>1649.6330000000307</v>
      </c>
      <c r="GL6" s="534">
        <f t="shared" si="54"/>
        <v>149.63300000003073</v>
      </c>
      <c r="GM6" s="535">
        <f>AVERAGE(GM2:GM5)</f>
        <v>1.0997553333333538</v>
      </c>
      <c r="GN6" s="534">
        <f t="shared" si="54"/>
        <v>2603.8568548387184</v>
      </c>
      <c r="GO6" s="534">
        <f t="shared" si="54"/>
        <v>1089.7000000001863</v>
      </c>
      <c r="GP6" s="534">
        <f t="shared" si="54"/>
        <v>-1410.0025806449835</v>
      </c>
      <c r="GQ6" s="535">
        <f>AVERAGE(GQ2:GQ5)</f>
        <v>0.43593186182931259</v>
      </c>
      <c r="GR6" s="534">
        <f t="shared" si="54"/>
        <v>4687.5</v>
      </c>
      <c r="GS6" s="534">
        <f t="shared" ref="GS6:GT6" si="55">SUM(GS1:GS5)</f>
        <v>0</v>
      </c>
      <c r="GT6" s="534">
        <f t="shared" si="55"/>
        <v>-4500</v>
      </c>
      <c r="GU6" s="535">
        <f>AVERAGE(GU2:GU5)</f>
        <v>0</v>
      </c>
    </row>
    <row r="7" spans="1:218" ht="15" customHeight="1">
      <c r="A7" s="557"/>
      <c r="B7" s="415"/>
      <c r="C7" s="415"/>
      <c r="D7" s="402"/>
      <c r="E7" s="402"/>
      <c r="F7" s="402"/>
      <c r="G7" s="532"/>
      <c r="H7" s="402"/>
      <c r="I7" s="402"/>
      <c r="J7" s="402"/>
      <c r="K7" s="532"/>
      <c r="L7" s="402"/>
      <c r="M7" s="402"/>
      <c r="N7" s="402"/>
      <c r="O7" s="532"/>
      <c r="P7" s="402"/>
      <c r="Q7" s="402"/>
      <c r="R7" s="402"/>
      <c r="S7" s="532"/>
      <c r="T7" s="402"/>
      <c r="U7" s="402"/>
      <c r="V7" s="402"/>
      <c r="W7" s="532"/>
      <c r="X7" s="402"/>
      <c r="Y7" s="402"/>
      <c r="Z7" s="402"/>
      <c r="AA7" s="532"/>
      <c r="AB7" s="402"/>
      <c r="AC7" s="402"/>
      <c r="AD7" s="402"/>
      <c r="AE7" s="532"/>
      <c r="AF7" s="402"/>
      <c r="AG7" s="402"/>
      <c r="AH7" s="402"/>
      <c r="AI7" s="532"/>
      <c r="AJ7" s="402"/>
      <c r="AK7" s="402"/>
      <c r="AL7" s="402"/>
      <c r="AM7" s="532"/>
      <c r="AN7" s="402"/>
      <c r="AO7" s="402"/>
      <c r="AP7" s="402"/>
      <c r="AQ7" s="532"/>
      <c r="AR7" s="402"/>
      <c r="AS7" s="402"/>
      <c r="AT7" s="402"/>
      <c r="AU7" s="532"/>
      <c r="AV7" s="402"/>
      <c r="AW7" s="402"/>
      <c r="AX7" s="402"/>
      <c r="AY7" s="532"/>
      <c r="AZ7" s="402"/>
      <c r="BA7" s="402"/>
      <c r="BB7" s="402"/>
      <c r="BC7" s="532"/>
      <c r="BD7" s="402"/>
      <c r="BE7" s="402"/>
      <c r="BF7" s="402"/>
      <c r="BG7" s="532"/>
      <c r="BH7" s="402"/>
      <c r="BI7" s="402"/>
      <c r="BJ7" s="402"/>
      <c r="BK7" s="532"/>
      <c r="BL7" s="402"/>
      <c r="BM7" s="402"/>
      <c r="BN7" s="402"/>
      <c r="BO7" s="532"/>
      <c r="BP7" s="402"/>
      <c r="BQ7" s="402"/>
      <c r="BR7" s="402"/>
      <c r="BS7" s="532"/>
      <c r="BT7" s="402"/>
      <c r="BU7" s="402"/>
      <c r="BV7" s="402"/>
      <c r="BW7" s="532"/>
      <c r="BX7" s="402"/>
      <c r="BY7" s="402"/>
      <c r="BZ7" s="402"/>
      <c r="CA7" s="532"/>
      <c r="CB7" s="402"/>
      <c r="CC7" s="402"/>
      <c r="CD7" s="402"/>
      <c r="CE7" s="532"/>
      <c r="CF7" s="402"/>
      <c r="CG7" s="402"/>
      <c r="CH7" s="402"/>
      <c r="CI7" s="532"/>
      <c r="CJ7" s="402"/>
      <c r="CK7" s="402"/>
      <c r="CL7" s="402"/>
      <c r="CM7" s="532"/>
      <c r="CN7" s="402"/>
      <c r="CO7" s="402"/>
      <c r="CP7" s="402"/>
      <c r="CQ7" s="532"/>
      <c r="CR7" s="402"/>
      <c r="CS7" s="402"/>
      <c r="CT7" s="402"/>
      <c r="CU7" s="532"/>
      <c r="CV7" s="402"/>
      <c r="CW7" s="402"/>
      <c r="CX7" s="402"/>
      <c r="CY7" s="532"/>
      <c r="CZ7" s="402"/>
      <c r="DA7" s="402"/>
      <c r="DB7" s="402"/>
      <c r="DC7" s="532"/>
      <c r="DD7" s="402"/>
      <c r="DE7" s="402"/>
      <c r="DF7" s="402"/>
      <c r="DG7" s="532"/>
      <c r="DH7" s="402"/>
      <c r="DI7" s="402"/>
      <c r="DJ7" s="402"/>
      <c r="DK7" s="532"/>
      <c r="DL7" s="402"/>
      <c r="DM7" s="402"/>
      <c r="DN7" s="402"/>
      <c r="DO7" s="532"/>
      <c r="DP7" s="402"/>
      <c r="DQ7" s="402"/>
      <c r="DR7" s="402"/>
      <c r="DS7" s="532"/>
      <c r="DT7" s="402"/>
      <c r="DU7" s="402"/>
      <c r="DV7" s="402"/>
      <c r="DW7" s="532"/>
      <c r="DX7" s="402"/>
      <c r="DY7" s="402"/>
      <c r="DZ7" s="402"/>
      <c r="EA7" s="532"/>
      <c r="EB7" s="402"/>
      <c r="EC7" s="402"/>
      <c r="ED7" s="402"/>
      <c r="EE7" s="532"/>
      <c r="EF7" s="402"/>
      <c r="EG7" s="402"/>
      <c r="EH7" s="402"/>
      <c r="EI7" s="532"/>
      <c r="EJ7" s="402"/>
      <c r="EK7" s="402"/>
      <c r="EL7" s="402"/>
      <c r="EM7" s="532"/>
      <c r="EN7" s="402"/>
      <c r="EO7" s="402"/>
      <c r="EP7" s="402"/>
      <c r="EQ7" s="532"/>
      <c r="ER7" s="402"/>
      <c r="ES7" s="402"/>
      <c r="ET7" s="402"/>
      <c r="EU7" s="532"/>
      <c r="EV7" s="402"/>
      <c r="EW7" s="402"/>
      <c r="EX7" s="402"/>
      <c r="EY7" s="532"/>
      <c r="EZ7" s="402"/>
      <c r="FA7" s="402"/>
      <c r="FB7" s="402"/>
      <c r="FC7" s="532"/>
      <c r="FD7" s="402"/>
      <c r="FE7" s="402"/>
      <c r="FF7" s="402"/>
      <c r="FG7" s="532"/>
      <c r="FH7" s="402"/>
      <c r="FI7" s="402"/>
      <c r="FJ7" s="402"/>
      <c r="FK7" s="532"/>
      <c r="FL7" s="402"/>
      <c r="FM7" s="402"/>
      <c r="FN7" s="402"/>
      <c r="FO7" s="532"/>
      <c r="FP7" s="402"/>
      <c r="FQ7" s="402"/>
      <c r="FR7" s="402"/>
      <c r="FS7" s="532"/>
      <c r="FT7" s="402"/>
      <c r="FU7" s="402"/>
      <c r="FV7" s="402"/>
      <c r="FW7" s="532"/>
      <c r="FX7" s="402"/>
      <c r="FY7" s="402"/>
      <c r="FZ7" s="402"/>
      <c r="GA7" s="532"/>
      <c r="GB7" s="402"/>
      <c r="GC7" s="402"/>
      <c r="GD7" s="402"/>
      <c r="GE7" s="532"/>
      <c r="GF7" s="402"/>
      <c r="GG7" s="402"/>
      <c r="GH7" s="402"/>
      <c r="GI7" s="532"/>
      <c r="GJ7" s="402"/>
      <c r="GK7" s="402"/>
      <c r="GL7" s="402"/>
      <c r="GM7" s="532"/>
      <c r="GN7" s="402"/>
      <c r="GO7" s="402"/>
      <c r="GP7" s="402"/>
      <c r="GQ7" s="532"/>
      <c r="GR7" s="402"/>
      <c r="GS7" s="402"/>
      <c r="GT7" s="402"/>
      <c r="GU7" s="533"/>
    </row>
    <row r="8" spans="1:218" s="403" customFormat="1" ht="15" customHeight="1">
      <c r="A8" s="654">
        <f>A5+1</f>
        <v>7</v>
      </c>
      <c r="B8" s="414">
        <f>B5+1</f>
        <v>46055</v>
      </c>
      <c r="C8" s="414" t="str">
        <f t="shared" ref="C8:C14" si="56">TEXT(B8,"ddd")</f>
        <v>Sen</v>
      </c>
      <c r="D8" s="402">
        <f t="shared" ref="D8:D14" si="57">SUMIF($H$4:$GT$4,$D$4,H8:GT8)</f>
        <v>180951.47038709672</v>
      </c>
      <c r="E8" s="402">
        <f t="shared" ref="E8:E14" ca="1" si="58">SUMIF($H$4:$GT$4,$E$4,H8:GT8)</f>
        <v>159027.33699999479</v>
      </c>
      <c r="F8" s="402">
        <f t="shared" ref="F8" ca="1" si="59">E8-D8</f>
        <v>-21924.133387101931</v>
      </c>
      <c r="G8" s="532">
        <f t="shared" ref="G8" ca="1" si="60">E8/D8</f>
        <v>0.87883970580509141</v>
      </c>
      <c r="H8" s="402">
        <f>INDEX('SO Februari 2026 Rev.2'!$B$6:$BG$49,MATCH(B8,'SO Februari 2026 Rev.2'!$B$6:$B$49,0),MATCH($H$3,'SO Februari 2026 Rev.2'!$B$5:$XG$5,0))</f>
        <v>812.17000000000064</v>
      </c>
      <c r="I8" s="402">
        <f>INDEX('Summary sales'!$A$6:$CA$48,MATCH(B8,'Summary sales'!$A$6:$A$48,0),MATCH($H$3,'Summary sales'!$A$7:$CA$7,0))</f>
        <v>915.76000000000931</v>
      </c>
      <c r="J8" s="402">
        <f t="shared" ref="J8" si="61">I8-H8</f>
        <v>103.59000000000867</v>
      </c>
      <c r="K8" s="532">
        <f t="shared" ref="K8" si="62">I8/H8</f>
        <v>1.1275471883965285</v>
      </c>
      <c r="L8" s="402">
        <f>INDEX('SO Februari 2026 Rev.2'!$B$6:$BG$49,MATCH(B8,'SO Februari 2026 Rev.2'!$B$6:$B$49,0),MATCH($L$3,'SO Februari 2026 Rev.2'!$B$5:$XG$5,0))</f>
        <v>3000</v>
      </c>
      <c r="M8" s="402">
        <f>INDEX('Summary sales'!$A$6:$CA$48,MATCH($B8,'Summary sales'!$A$6:$A$48,0),MATCH($L$3,'Summary sales'!$A$7:$CA$7,0))</f>
        <v>2698.25</v>
      </c>
      <c r="N8" s="402">
        <f t="shared" ref="N8" si="63">M8-L8</f>
        <v>-301.75</v>
      </c>
      <c r="O8" s="532">
        <f t="shared" ref="O8" si="64">M8/L8</f>
        <v>0.89941666666666664</v>
      </c>
      <c r="P8" s="402">
        <f>INDEX('SO Februari 2026 Rev.2'!$B$6:$BG$49,MATCH(B8,'SO Februari 2026 Rev.2'!$B$6:$B$49,0),MATCH($P$3,'SO Februari 2026 Rev.2'!$B$5:$XG$5,0))</f>
        <v>1129.7312903225857</v>
      </c>
      <c r="Q8" s="402">
        <f>INDEX('Summary sales'!$A$6:$CA$48,MATCH($B8,'Summary sales'!$A$6:$A$48,0),MATCH($P$3,'Summary sales'!$A$7:$CA$7,0))</f>
        <v>1123.339999999851</v>
      </c>
      <c r="R8" s="402">
        <f t="shared" ref="R8" si="65">Q8-P8</f>
        <v>-6.391290322734676</v>
      </c>
      <c r="S8" s="532">
        <f t="shared" ref="S8" si="66">Q8/P8</f>
        <v>0.99434264556759355</v>
      </c>
      <c r="T8" s="402">
        <f>INDEX('SO Februari 2026 Rev.2'!$B$6:$BG$49,MATCH(B8,'SO Februari 2026 Rev.2'!$B$6:$B$49,0),MATCH($T$3,'SO Februari 2026 Rev.2'!$B$5:$XG$5,0))</f>
        <v>3282.5161290322658</v>
      </c>
      <c r="U8" s="402">
        <f>INDEX('Summary sales'!$A$6:$CA$48,MATCH($B8,'Summary sales'!$A$6:$A$48,0),MATCH($T$3,'Summary sales'!$A$7:$CA$7,0))</f>
        <v>1909.6299999998882</v>
      </c>
      <c r="V8" s="402">
        <f t="shared" ref="V8" si="67">U8-T8</f>
        <v>-1372.8861290323775</v>
      </c>
      <c r="W8" s="532">
        <f t="shared" ref="W8" si="68">U8/T8</f>
        <v>0.58175799445740284</v>
      </c>
      <c r="X8" s="402">
        <f>INDEX('SO Februari 2026 Rev.2'!$B$6:$BG$49,MATCH(B8,'SO Februari 2026 Rev.2'!$B$6:$B$49,0),MATCH($X$3,'SO Februari 2026 Rev.2'!$B$5:$XG$5,0))</f>
        <v>644.02064516129087</v>
      </c>
      <c r="Y8" s="402">
        <f>INDEX('Summary sales'!$A$6:$CA$48,MATCH($B8,'Summary sales'!$A$6:$A$48,0),MATCH($X$3,'Summary sales'!$A$7:$CA$7,0))</f>
        <v>582.11999999999534</v>
      </c>
      <c r="Z8" s="402">
        <f t="shared" ref="Z8" si="69">Y8-X8</f>
        <v>-61.900645161295529</v>
      </c>
      <c r="AA8" s="532">
        <f t="shared" ref="AA8" si="70">Y8/X8</f>
        <v>0.90388406703050195</v>
      </c>
      <c r="AB8" s="402">
        <f>INDEX('SO Februari 2026 Rev.2'!$B$6:$BG$49,MATCH(B8,'SO Februari 2026 Rev.2'!$B$6:$B$49,0),MATCH($AB$3,'SO Februari 2026 Rev.2'!$B$5:$XG$5,0))</f>
        <v>5500</v>
      </c>
      <c r="AC8" s="402">
        <f>INDEX('Summary sales'!$A$6:$CA$48,MATCH($B8,'Summary sales'!$A$6:$A$48,0),MATCH($AB$3,'Summary sales'!$A$7:$CA$7,0))</f>
        <v>1559.4699999997392</v>
      </c>
      <c r="AD8" s="402">
        <f t="shared" ref="AD8" si="71">AC8-AB8</f>
        <v>-3940.5300000002608</v>
      </c>
      <c r="AE8" s="532">
        <f t="shared" ref="AE8" si="72">AC8/AB8</f>
        <v>0.28353999999995261</v>
      </c>
      <c r="AF8" s="402">
        <f>INDEX('SO Februari 2026 Rev.2'!$B$6:$BG$49,MATCH(B8,'SO Februari 2026 Rev.2'!$B$6:$B$49,0),MATCH($AF$3,'SO Februari 2026 Rev.2'!$B$5:$XG$5,0))</f>
        <v>166.97064516129021</v>
      </c>
      <c r="AG8" s="402">
        <f>INDEX('Summary sales'!$A$6:$CA$48,MATCH($B8,'Summary sales'!$A$6:$A$48,0),MATCH($AF$3,'Summary sales'!$A$7:$CA$7,0))</f>
        <v>723.14999999999418</v>
      </c>
      <c r="AH8" s="402">
        <f t="shared" ref="AH8" si="73">AG8-AF8</f>
        <v>556.17935483870394</v>
      </c>
      <c r="AI8" s="532">
        <f t="shared" ref="AI8" si="74">AG8/AF8</f>
        <v>4.3310008133552227</v>
      </c>
      <c r="AJ8" s="402">
        <f>INDEX('SO Februari 2026 Rev.2'!$B$6:$BG$49,MATCH(B8,'SO Februari 2026 Rev.2'!$B$6:$B$49,0),MATCH($AJ$3,'SO Februari 2026 Rev.2'!$B$5:$XG$5,0))</f>
        <v>603.76322580644887</v>
      </c>
      <c r="AK8" s="402">
        <f>INDEX('Summary sales'!$A$6:$CA$48,MATCH($B8,'Summary sales'!$A$6:$A$48,0),MATCH($AJ$3,'Summary sales'!$A$7:$CA$7,0))</f>
        <v>890.90999999991618</v>
      </c>
      <c r="AL8" s="402">
        <f t="shared" ref="AL8" si="75">AK8-AJ8</f>
        <v>287.14677419346731</v>
      </c>
      <c r="AM8" s="532">
        <f t="shared" ref="AM8" si="76">AK8/AJ8</f>
        <v>1.4755950046641617</v>
      </c>
      <c r="AN8" s="402">
        <f>INDEX('SO Februari 2026 Rev.2'!$B$6:$BG$49,MATCH(B8,'SO Februari 2026 Rev.2'!$B$6:$B$49,0),MATCH($AN$3,'SO Februari 2026 Rev.2'!$B$5:$XG$5,0))</f>
        <v>673.27548387096704</v>
      </c>
      <c r="AO8" s="402">
        <f>INDEX('Summary sales'!$A$6:$CA$48,MATCH($B8,'Summary sales'!$A$6:$A$48,0),MATCH($AN$3,'Summary sales'!$A$7:$CA$7,0))</f>
        <v>672.77999999991152</v>
      </c>
      <c r="AP8" s="402">
        <f t="shared" ref="AP8" si="77">AO8-AN8</f>
        <v>-0.49548387105551228</v>
      </c>
      <c r="AQ8" s="532">
        <f t="shared" ref="AQ8" si="78">AO8/AN8</f>
        <v>0.99926406963728021</v>
      </c>
      <c r="AR8" s="402">
        <f>INDEX('SO Februari 2026 Rev.2'!$B$6:$BG$49,MATCH(B8,'SO Februari 2026 Rev.2'!$B$6:$B$49,0),MATCH($AR$3,'SO Februari 2026 Rev.2'!$B$5:$XG$5,0))</f>
        <v>4514.1990322580623</v>
      </c>
      <c r="AS8" s="402">
        <f>INDEX('Summary sales'!$A$6:$CA$48,MATCH($B8,'Summary sales'!$A$6:$A$48,0),MATCH($AR$3,'Summary sales'!$A$7:$CA$7,0))</f>
        <v>6499.6999999992549</v>
      </c>
      <c r="AT8" s="402">
        <f t="shared" ref="AT8" si="79">AS8-AR8</f>
        <v>1985.5009677411927</v>
      </c>
      <c r="AU8" s="532">
        <f t="shared" ref="AU8" si="80">AS8/AR8</f>
        <v>1.4398346093189469</v>
      </c>
      <c r="AV8" s="402">
        <f>INDEX('SO Februari 2026 Rev.2'!$B$6:$BG$49,MATCH(B8,'SO Februari 2026 Rev.2'!$B$6:$B$49,0),MATCH($AV$3,'SO Februari 2026 Rev.2'!$B$5:$XG$5,0))</f>
        <v>8000.0622580645213</v>
      </c>
      <c r="AW8" s="402">
        <f ca="1">INDEX('Summary sales'!$A$6:$CA$48,MATCH($B8,'Summary sales'!$A$6:$A$48,0),MATCH($AV$3,'Summary sales'!$A$7:$CA$7,0))</f>
        <v>6567.7299999999814</v>
      </c>
      <c r="AX8" s="402">
        <f t="shared" ref="AX8" ca="1" si="81">AW8-AV8</f>
        <v>-1432.3322580645399</v>
      </c>
      <c r="AY8" s="532">
        <f t="shared" ref="AY8" ca="1" si="82">AW8/AV8</f>
        <v>0.82095986107849761</v>
      </c>
      <c r="AZ8" s="402">
        <f>INDEX('SO Februari 2026 Rev.2'!$B$6:$BG$49,MATCH(B8,'SO Februari 2026 Rev.2'!$B$6:$B$49,0),MATCH($AZ$3,'SO Februari 2026 Rev.2'!$B$5:$XG$5,0))</f>
        <v>2874.3264516129029</v>
      </c>
      <c r="BA8" s="402">
        <f>INDEX('Summary sales'!$A$6:$CA$48,MATCH($B8,'Summary sales'!$A$6:$A$48,0),MATCH($AZ$3,'Summary sales'!$A$7:$CA$7,0))</f>
        <v>2254.890000000014</v>
      </c>
      <c r="BB8" s="402">
        <f t="shared" ref="BB8" si="83">BA8-AZ8</f>
        <v>-619.43645161288896</v>
      </c>
      <c r="BC8" s="532">
        <f t="shared" ref="BC8" si="84">BA8/AZ8</f>
        <v>0.78449335451604751</v>
      </c>
      <c r="BD8" s="402">
        <f>INDEX('SO Februari 2026 Rev.2'!$B$6:$BG$49,MATCH(B8,'SO Februari 2026 Rev.2'!$B$6:$B$49,0),MATCH($BD$3,'SO Februari 2026 Rev.2'!$B$5:$XG$5,0))</f>
        <v>500</v>
      </c>
      <c r="BE8" s="402">
        <f>INDEX('Summary sales'!$A$6:$CA$48,MATCH($B8,'Summary sales'!$A$6:$A$48,0),MATCH($BD$3,'Summary sales'!$A$7:$CA$7,0))</f>
        <v>118.78999999999996</v>
      </c>
      <c r="BF8" s="402">
        <f t="shared" ref="BF8" si="85">BE8-BD8</f>
        <v>-381.21000000000004</v>
      </c>
      <c r="BG8" s="532">
        <f t="shared" ref="BG8" si="86">BE8/BD8</f>
        <v>0.23757999999999993</v>
      </c>
      <c r="BH8" s="402">
        <f>INDEX('SO Februari 2026 Rev.2'!$B$6:$BG$49,MATCH(B8,'SO Februari 2026 Rev.2'!$B$6:$B$49,0),MATCH($BH$3,'SO Februari 2026 Rev.2'!$B$5:$XG$5,0))</f>
        <v>3600</v>
      </c>
      <c r="BI8" s="402">
        <f>INDEX('Summary sales'!$A$6:$CA$48,MATCH($B8,'Summary sales'!$A$6:$A$48,0),MATCH($BH$3,'Summary sales'!$A$7:$CA$7,0))</f>
        <v>1318.9899999999907</v>
      </c>
      <c r="BJ8" s="402">
        <f t="shared" ref="BJ8" si="87">BI8-BH8</f>
        <v>-2281.0100000000093</v>
      </c>
      <c r="BK8" s="532">
        <f t="shared" ref="BK8" si="88">BI8/BH8</f>
        <v>0.36638611111110853</v>
      </c>
      <c r="BL8" s="402">
        <f>INDEX('SO Februari 2026 Rev.2'!$B$6:$BG$49,MATCH(B8,'SO Februari 2026 Rev.2'!$B$6:$B$49,0),MATCH($BL$3,'SO Februari 2026 Rev.2'!$B$5:$XG$5,0))</f>
        <v>9000.0570967741915</v>
      </c>
      <c r="BM8" s="402">
        <f>INDEX('Summary sales'!$A$6:$CA$48,MATCH($B8,'Summary sales'!$A$6:$A$48,0),MATCH($BL$3,'Summary sales'!$A$7:$CA$7,0))</f>
        <v>11023.610000000102</v>
      </c>
      <c r="BN8" s="402">
        <f t="shared" ref="BN8" si="89">BM8-BL8</f>
        <v>2023.552903225911</v>
      </c>
      <c r="BO8" s="532">
        <f t="shared" ref="BO8" si="90">BM8/BL8</f>
        <v>1.2248377850792962</v>
      </c>
      <c r="BP8" s="402">
        <f>INDEX('SO Februari 2026 Rev.2'!$B$6:$BG$49,MATCH(B8,'SO Februari 2026 Rev.2'!$B$6:$B$49,0),MATCH($BP$3,'SO Februari 2026 Rev.2'!$B$5:$XG$5,0))</f>
        <v>926.09448387096802</v>
      </c>
      <c r="BQ8" s="402">
        <f>INDEX('Summary sales'!$A$6:$CA$48,MATCH($B8,'Summary sales'!$A$6:$A$48,0),MATCH($BP$3,'Summary sales'!$A$7:$CA$7,0))</f>
        <v>908.51899999997113</v>
      </c>
      <c r="BR8" s="402">
        <f t="shared" ref="BR8" si="91">BQ8-BP8</f>
        <v>-17.575483870996891</v>
      </c>
      <c r="BS8" s="532">
        <f t="shared" ref="BS8" si="92">BQ8/BP8</f>
        <v>0.98102193223575485</v>
      </c>
      <c r="BT8" s="402">
        <f>INDEX('SO Februari 2026 Rev.2'!$B$6:$BG$49,MATCH(B8,'SO Februari 2026 Rev.2'!$B$6:$B$49,0),MATCH($BT$3,'SO Februari 2026 Rev.2'!$B$5:$XG$5,0))</f>
        <v>5500</v>
      </c>
      <c r="BU8" s="402">
        <f ca="1">INDEX('Summary sales'!$A$6:$CA$48,MATCH($B8,'Summary sales'!$A$6:$A$48,0),MATCH($BT$3,'Summary sales'!$A$7:$CA$7,0))</f>
        <v>5923.1900000000005</v>
      </c>
      <c r="BV8" s="402">
        <f t="shared" ref="BV8" ca="1" si="93">BU8-BT8</f>
        <v>423.19000000000051</v>
      </c>
      <c r="BW8" s="532">
        <f t="shared" ref="BW8" ca="1" si="94">BU8/BT8</f>
        <v>1.0769436363636364</v>
      </c>
      <c r="BX8" s="402">
        <f>INDEX('SO Februari 2026 Rev.2'!$B$6:$BG$49,MATCH(B8,'SO Februari 2026 Rev.2'!$B$6:$B$49,0),MATCH($BX$3,'SO Februari 2026 Rev.2'!$B$5:$XG$5,0))</f>
        <v>70.054838709677327</v>
      </c>
      <c r="BY8" s="402">
        <f>INDEX('Summary sales'!$A$6:$CA$48,MATCH($B8,'Summary sales'!$A$6:$A$48,0),MATCH($BX$3,'Summary sales'!$A$7:$CA$7,0))</f>
        <v>139.09999999999127</v>
      </c>
      <c r="BZ8" s="402">
        <f t="shared" ref="BZ8" si="95">BY8-BX8</f>
        <v>69.045161290313942</v>
      </c>
      <c r="CA8" s="532">
        <f t="shared" ref="CA8" si="96">BY8/BX8</f>
        <v>1.9855873278996801</v>
      </c>
      <c r="CB8" s="402">
        <f>INDEX('SO Februari 2026 Rev.2'!$B$6:$BG$49,MATCH(B8,'SO Februari 2026 Rev.2'!$B$6:$B$49,0),MATCH($CB$3,'SO Februari 2026 Rev.2'!$B$5:$XG$5,0))</f>
        <v>89.451612903225808</v>
      </c>
      <c r="CC8" s="402">
        <f>INDEX('Summary sales'!$A$6:$CA$48,MATCH($B8,'Summary sales'!$A$6:$A$48,0),MATCH($CB$3,'Summary sales'!$A$7:$CA$7,0))</f>
        <v>58.163999999989755</v>
      </c>
      <c r="CD8" s="402">
        <f t="shared" ref="CD8" si="97">CC8-CB8</f>
        <v>-31.287612903236052</v>
      </c>
      <c r="CE8" s="532">
        <f t="shared" ref="CE8" si="98">CC8/CB8</f>
        <v>0.65022863324907409</v>
      </c>
      <c r="CF8" s="402">
        <f>INDEX('SO Februari 2026 Rev.2'!$B$6:$BG$49,MATCH(B8,'SO Februari 2026 Rev.2'!$B$6:$B$49,0),MATCH($CF$3,'SO Februari 2026 Rev.2'!$B$5:$XG$5,0))</f>
        <v>3500</v>
      </c>
      <c r="CG8" s="402">
        <f>INDEX('Summary sales'!$A$6:$CA$48,MATCH($B8,'Summary sales'!$A$6:$A$48,0),MATCH($CF$3,'Summary sales'!$A$7:$CA$7,0))</f>
        <v>3137.6999999997206</v>
      </c>
      <c r="CH8" s="402">
        <f t="shared" ref="CH8" si="99">CG8-CF8</f>
        <v>-362.3000000002794</v>
      </c>
      <c r="CI8" s="532">
        <f t="shared" ref="CI8" si="100">CG8/CF8</f>
        <v>0.89648571428563451</v>
      </c>
      <c r="CJ8" s="402">
        <f>INDEX('SO Februari 2026 Rev.2'!$B$6:$BG$49,MATCH(B8,'SO Februari 2026 Rev.2'!$B$6:$B$49,0),MATCH($CJ$3,'SO Februari 2026 Rev.2'!$B$5:$XG$5,0))</f>
        <v>4000.4806451612722</v>
      </c>
      <c r="CK8" s="402">
        <f>INDEX('Summary sales'!$A$6:$CA$48,MATCH($B8,'Summary sales'!$A$6:$A$48,0),MATCH($CJ$3,'Summary sales'!$A$7:$CA$7,0))</f>
        <v>2097.5</v>
      </c>
      <c r="CL8" s="402">
        <f t="shared" ref="CL8" si="101">CK8-CJ8</f>
        <v>-1902.9806451612722</v>
      </c>
      <c r="CM8" s="532">
        <f t="shared" ref="CM8" si="102">CK8/CJ8</f>
        <v>0.5243119979937918</v>
      </c>
      <c r="CN8" s="402">
        <f>INDEX('SO Februari 2026 Rev.2'!$B$6:$BG$49,MATCH(B8,'SO Februari 2026 Rev.2'!$B$6:$B$49,0),MATCH($CN$3,'SO Februari 2026 Rev.2'!$B$5:$XG$5,0))</f>
        <v>3500</v>
      </c>
      <c r="CO8" s="402">
        <f>INDEX('Summary sales'!$A$6:$CA$48,MATCH($B8,'Summary sales'!$A$6:$A$48,0),MATCH($CN$3,'Summary sales'!$A$7:$CA$7,0))</f>
        <v>2964.3999999999651</v>
      </c>
      <c r="CP8" s="402">
        <f t="shared" ref="CP8" si="103">CO8-CN8</f>
        <v>-535.60000000003492</v>
      </c>
      <c r="CQ8" s="532">
        <f t="shared" ref="CQ8" si="104">CO8/CN8</f>
        <v>0.84697142857141861</v>
      </c>
      <c r="CR8" s="402">
        <f>INDEX('SO Februari 2026 Rev.2'!$B$6:$BG$49,MATCH(B8,'SO Februari 2026 Rev.2'!$B$6:$B$49,0),MATCH($CR$3,'SO Februari 2026 Rev.2'!$B$5:$XG$5,0))</f>
        <v>0</v>
      </c>
      <c r="CS8" s="402">
        <f>INDEX('Summary sales'!$A$6:$CA$48,MATCH($B8,'Summary sales'!$A$6:$A$48,0),MATCH($CR$3,'Summary sales'!$A$7:$CA$7,0))</f>
        <v>0</v>
      </c>
      <c r="CT8" s="402">
        <f t="shared" ref="CT8" si="105">CS8-CR8</f>
        <v>0</v>
      </c>
      <c r="CU8" s="532" t="e">
        <f t="shared" ref="CU8" si="106">CS8/CR8</f>
        <v>#DIV/0!</v>
      </c>
      <c r="CV8" s="402">
        <f>INDEX('SO Februari 2026 Rev.2'!$B$6:$BG$49,MATCH(B8,'SO Februari 2026 Rev.2'!$B$6:$B$49,0),MATCH($CV$3,'SO Februari 2026 Rev.2'!$B$5:$XG$5,0))</f>
        <v>11659.554548387085</v>
      </c>
      <c r="CW8" s="402">
        <f>INDEX('Summary sales'!$A$6:$CA$48,MATCH($B8,'Summary sales'!$A$6:$A$48,0),MATCH($CV$3,'Summary sales'!$A$7:$CA$7,0))</f>
        <v>15144.79999999702</v>
      </c>
      <c r="CX8" s="402">
        <f t="shared" ref="CX8" si="107">CW8-CV8</f>
        <v>3485.2454516099351</v>
      </c>
      <c r="CY8" s="532">
        <f t="shared" ref="CY8" si="108">CW8/CV8</f>
        <v>1.2989175475912211</v>
      </c>
      <c r="CZ8" s="402">
        <f>INDEX('SO Februari 2026 Rev.2'!$B$6:$BG$49,MATCH(B8,'SO Februari 2026 Rev.2'!$B$6:$B$49,0),MATCH($CZ$3,'SO Februari 2026 Rev.2'!$B$5:$XG$5,0))</f>
        <v>2020.8603225806426</v>
      </c>
      <c r="DA8" s="402">
        <f>INDEX('Summary sales'!$A$6:$CA$48,MATCH($B8,'Summary sales'!$A$6:$A$48,0),MATCH($CZ$3,'Summary sales'!$A$7:$CA$7,0))</f>
        <v>2330.6399999996647</v>
      </c>
      <c r="DB8" s="402">
        <f t="shared" ref="DB8" si="109">DA8-CZ8</f>
        <v>309.77967741902216</v>
      </c>
      <c r="DC8" s="532">
        <f t="shared" ref="DC8" si="110">DA8/CZ8</f>
        <v>1.153290988970199</v>
      </c>
      <c r="DD8" s="402">
        <f>INDEX('SO Februari 2026 Rev.2'!$B$6:$BG$49,MATCH(B8,'SO Februari 2026 Rev.2'!$B$6:$B$49,0),MATCH($DD$3,'SO Februari 2026 Rev.2'!$B$5:$XG$5,0))</f>
        <v>678.69999999999834</v>
      </c>
      <c r="DE8" s="402">
        <f>INDEX('Summary sales'!$A$6:$CA$48,MATCH($B8,'Summary sales'!$A$6:$A$48,0),MATCH($DD$3,'Summary sales'!$A$7:$CA$7,0))</f>
        <v>47.900000000023283</v>
      </c>
      <c r="DF8" s="402">
        <f t="shared" ref="DF8" si="111">DE8-DD8</f>
        <v>-630.79999999997506</v>
      </c>
      <c r="DG8" s="532">
        <f t="shared" ref="DG8" si="112">DE8/DD8</f>
        <v>7.0576101370301167E-2</v>
      </c>
      <c r="DH8" s="402">
        <f>INDEX('SO Februari 2026 Rev.2'!$B$6:$BG$49,MATCH(B8,'SO Februari 2026 Rev.2'!$B$6:$B$49,0),MATCH($DH$3,'SO Februari 2026 Rev.2'!$B$5:$XG$5,0))</f>
        <v>7121.8519354838745</v>
      </c>
      <c r="DI8" s="402">
        <f>INDEX('Summary sales'!$A$6:$CA$48,MATCH($B8,'Summary sales'!$A$6:$A$48,0),MATCH($DH$3,'Summary sales'!$A$7:$CA$7,0))</f>
        <v>7953.6900000004098</v>
      </c>
      <c r="DJ8" s="402">
        <f t="shared" ref="DJ8" si="113">DI8-DH8</f>
        <v>831.83806451653527</v>
      </c>
      <c r="DK8" s="532">
        <f t="shared" ref="DK8" si="114">DI8/DH8</f>
        <v>1.1168008085610415</v>
      </c>
      <c r="DL8" s="402">
        <f>INDEX('SO Februari 2026 Rev.2'!$B$6:$BG$49,MATCH(B8,'SO Februari 2026 Rev.2'!$B$6:$B$49,0),MATCH($DL$3,'SO Februari 2026 Rev.2'!$B$5:$XG$5,0))</f>
        <v>2443.876774193548</v>
      </c>
      <c r="DM8" s="402">
        <f>INDEX('Summary sales'!$A$6:$CA$48,MATCH($B8,'Summary sales'!$A$6:$A$48,0),MATCH($DL$3,'Summary sales'!$A$7:$CA$7,0))</f>
        <v>3897.72</v>
      </c>
      <c r="DN8" s="402">
        <f t="shared" ref="DN8" si="115">DM8-DL8</f>
        <v>1453.8432258064518</v>
      </c>
      <c r="DO8" s="532">
        <f t="shared" ref="DO8" si="116">DM8/DL8</f>
        <v>1.5948921979858022</v>
      </c>
      <c r="DP8" s="402">
        <f>INDEX('SO Februari 2026 Rev.2'!$B$6:$BG$49,MATCH(B8,'SO Februari 2026 Rev.2'!$B$6:$B$49,0),MATCH($DP$3,'SO Februari 2026 Rev.2'!$B$5:$XG$5,0))</f>
        <v>2043.2745161290325</v>
      </c>
      <c r="DQ8" s="402">
        <f>INDEX('Summary sales'!$A$6:$CA$48,MATCH($B8,'Summary sales'!$A$6:$A$48,0),MATCH($DP$3,'Summary sales'!$A$7:$CA$7,0))</f>
        <v>1371.8499999998603</v>
      </c>
      <c r="DR8" s="402">
        <f t="shared" ref="DR8" si="117">DQ8-DP8</f>
        <v>-671.42451612917216</v>
      </c>
      <c r="DS8" s="532">
        <f t="shared" ref="DS8" si="118">DQ8/DP8</f>
        <v>0.67139779269543254</v>
      </c>
      <c r="DT8" s="402">
        <f>INDEX('SO Februari 2026 Rev.2'!$B$6:$BG$49,MATCH(B8,'SO Februari 2026 Rev.2'!$B$6:$B$49,0),MATCH($DT$3,'SO Februari 2026 Rev.2'!$B$5:$XG$5,0))</f>
        <v>1439.5303225806451</v>
      </c>
      <c r="DU8" s="402">
        <f>INDEX('Summary sales'!$A$6:$CA$48,MATCH($B8,'Summary sales'!$A$6:$A$48,0),MATCH($DT$3,'Summary sales'!$A$7:$CA$7,0))</f>
        <v>2132.6999999999534</v>
      </c>
      <c r="DV8" s="402">
        <f t="shared" ref="DV8" si="119">DU8-DT8</f>
        <v>693.1696774193083</v>
      </c>
      <c r="DW8" s="532">
        <f t="shared" ref="DW8" si="120">DU8/DT8</f>
        <v>1.4815248880458896</v>
      </c>
      <c r="DX8" s="402">
        <f>INDEX('SO Februari 2026 Rev.2'!$B$6:$BG$49,MATCH(B8,'SO Februari 2026 Rev.2'!$B$6:$B$49,0),MATCH($DX$3,'SO Februari 2026 Rev.2'!$B$5:$XG$5,0))</f>
        <v>260.97419354838746</v>
      </c>
      <c r="DY8" s="402">
        <f>INDEX('Summary sales'!$A$6:$CA$48,MATCH($B8,'Summary sales'!$A$6:$A$48,0),MATCH($DX$3,'Summary sales'!$A$7:$CA$7,0))</f>
        <v>1256.2800000000279</v>
      </c>
      <c r="DZ8" s="402">
        <f t="shared" ref="DZ8" si="121">DY8-DX8</f>
        <v>995.30580645164048</v>
      </c>
      <c r="EA8" s="532">
        <f t="shared" ref="EA8" si="122">DY8/DX8</f>
        <v>4.8138093001410116</v>
      </c>
      <c r="EB8" s="402">
        <f>INDEX('SO Februari 2026 Rev.2'!$B$6:$BG$49,MATCH(B8,'SO Februari 2026 Rev.2'!$B$6:$B$49,0),MATCH($EB$3,'SO Februari 2026 Rev.2'!$B$5:$XG$5,0))</f>
        <v>11007.047419354845</v>
      </c>
      <c r="EC8" s="402">
        <f>INDEX('Summary sales'!$A$6:$CA$48,MATCH($B8,'Summary sales'!$A$6:$A$48,0),MATCH($EB$3,'Summary sales'!$A$7:$CA$7,0))</f>
        <v>12385.879999999888</v>
      </c>
      <c r="ED8" s="402">
        <f t="shared" ref="ED8" si="123">EC8-EB8</f>
        <v>1378.832580645043</v>
      </c>
      <c r="EE8" s="532">
        <f t="shared" ref="EE8" si="124">EC8/EB8</f>
        <v>1.1252681603079584</v>
      </c>
      <c r="EF8" s="402">
        <f>INDEX('SO Februari 2026 Rev.2'!$B$6:$BG$49,MATCH(B8,'SO Februari 2026 Rev.2'!$B$6:$B$49,0),MATCH($EF$3,'SO Februari 2026 Rev.2'!$B$5:$XG$5,0))</f>
        <v>1519.5448387096778</v>
      </c>
      <c r="EG8" s="402">
        <f>INDEX('Summary sales'!$A$6:$CA$48,MATCH($B8,'Summary sales'!$A$6:$A$48,0),MATCH($EF$3,'Summary sales'!$A$7:$CA$7,0))</f>
        <v>1797.7199999999721</v>
      </c>
      <c r="EH8" s="402">
        <f t="shared" ref="EH8" si="125">EG8-EF8</f>
        <v>278.17516129029423</v>
      </c>
      <c r="EI8" s="532">
        <f t="shared" ref="EI8" si="126">EG8/EF8</f>
        <v>1.1830647929589935</v>
      </c>
      <c r="EJ8" s="402">
        <f>INDEX('SO Februari 2026 Rev.2'!$B$6:$BG$49,MATCH(B8,'SO Februari 2026 Rev.2'!$B$6:$B$49,0),MATCH($EJ$3,'SO Februari 2026 Rev.2'!$B$5:$XG$5,0))</f>
        <v>3999.6741935483842</v>
      </c>
      <c r="EK8" s="402">
        <f>INDEX('Summary sales'!$A$6:$CA$48,MATCH($B8,'Summary sales'!$A$6:$A$48,0),MATCH($EJ$3,'Summary sales'!$A$7:$CA$7,0))</f>
        <v>522.43000000016764</v>
      </c>
      <c r="EL8" s="402">
        <f t="shared" ref="EL8" si="127">EK8-EJ8</f>
        <v>-3477.2441935482166</v>
      </c>
      <c r="EM8" s="532">
        <f t="shared" ref="EM8" si="128">EK8/EJ8</f>
        <v>0.13061813905814271</v>
      </c>
      <c r="EN8" s="402">
        <f>INDEX('SO Februari 2026 Rev.2'!$B$6:$BG$49,MATCH(B8,'SO Februari 2026 Rev.2'!$B$6:$B$49,0),MATCH($EN$3,'SO Februari 2026 Rev.2'!$B$5:$XG$5,0))</f>
        <v>5500</v>
      </c>
      <c r="EO8" s="402">
        <f>INDEX('Summary sales'!$A$6:$CA$48,MATCH(B8,'Summary sales'!$A$6:$A$48,0),MATCH($EN$3,'Summary sales'!$A$7:$CA$7,0))</f>
        <v>2726.3800000000047</v>
      </c>
      <c r="EP8" s="402">
        <f t="shared" ref="EP8" si="129">EO8-EN8</f>
        <v>-2773.6199999999953</v>
      </c>
      <c r="EQ8" s="532">
        <f t="shared" ref="EQ8" si="130">EO8/EN8</f>
        <v>0.49570545454545539</v>
      </c>
      <c r="ER8" s="402">
        <f>INDEX('SO Februari 2026 Rev.2'!$B$6:$BG$49,MATCH(B8,'SO Februari 2026 Rev.2'!$B$6:$B$49,0),MATCH($ER$3,'SO Februari 2026 Rev.2'!$B$5:$XG$5,0))</f>
        <v>4482.689677419351</v>
      </c>
      <c r="ES8" s="402">
        <f>INDEX('Summary sales'!$A$6:$CA$48,MATCH($B8,'Summary sales'!$A$6:$A$48,0),MATCH($ER$3,'Summary sales'!$A$7:$CA$7,0))</f>
        <v>3789.1200000001118</v>
      </c>
      <c r="ET8" s="402">
        <f t="shared" ref="ET8" si="131">ES8-ER8</f>
        <v>-693.56967741923927</v>
      </c>
      <c r="EU8" s="532">
        <f t="shared" ref="EU8" si="132">ES8/ER8</f>
        <v>0.84527823085480192</v>
      </c>
      <c r="EV8" s="402">
        <f>INDEX('SO Februari 2026 Rev.2'!$B$6:$BG$49,MATCH(B8,'SO Februari 2026 Rev.2'!$B$6:$B$49,0),MATCH($EV$3,'SO Februari 2026 Rev.2'!$B$5:$XG$5,0))</f>
        <v>26500</v>
      </c>
      <c r="EW8" s="402">
        <f>INDEX('Summary sales'!$A$6:$CA$48,MATCH($B8,'Summary sales'!$A$6:$A$48,0),MATCH($EV$3,'Summary sales'!$A$7:$CA$7,0))</f>
        <v>17344.430000000633</v>
      </c>
      <c r="EX8" s="402">
        <f t="shared" ref="EX8" si="133">EW8-EV8</f>
        <v>-9155.5699999993667</v>
      </c>
      <c r="EY8" s="532">
        <f t="shared" ref="EY8" si="134">EW8/EV8</f>
        <v>0.65450679245285404</v>
      </c>
      <c r="EZ8" s="402">
        <f>INDEX('SO Februari 2026 Rev.2'!$B$6:$BG$49,MATCH(B8,'SO Februari 2026 Rev.2'!$B$6:$B$49,0),MATCH($EZ$3,'SO Februari 2026 Rev.2'!$B$5:$XG$5,0))</f>
        <v>8000</v>
      </c>
      <c r="FA8" s="402">
        <f>INDEX('Summary sales'!$A$6:$CA$48,MATCH(B8,'Summary sales'!$A$6:$A$48,0),MATCH($EZ$3,'Summary sales'!$A$7:$CA$7,0))</f>
        <v>5856.3400000000838</v>
      </c>
      <c r="FB8" s="402">
        <f t="shared" ref="FB8" si="135">FA8-EZ8</f>
        <v>-2143.6599999999162</v>
      </c>
      <c r="FC8" s="532">
        <f t="shared" ref="FC8" si="136">FA8/EZ8</f>
        <v>0.73204250000001048</v>
      </c>
      <c r="FD8" s="402">
        <f>INDEX('SO Februari 2026 Rev.2'!$B$6:$BG$49,MATCH(B8,'SO Februari 2026 Rev.2'!$B$6:$B$49,0),MATCH($FD$3,'SO Februari 2026 Rev.2'!$B$5:$XG$5,0))</f>
        <v>2105.6477419354865</v>
      </c>
      <c r="FE8" s="402">
        <f>INDEX('Summary sales'!$A$6:$CA$48,MATCH(B8,'Summary sales'!$A$6:$A$48,0),MATCH($FD$3,'Summary sales'!$A$7:$CA$7,0))</f>
        <v>3596</v>
      </c>
      <c r="FF8" s="402">
        <f t="shared" ref="FF8" si="137">FE8-FD8</f>
        <v>1490.3522580645135</v>
      </c>
      <c r="FG8" s="532">
        <f t="shared" ref="FG8" si="138">FE8/FD8</f>
        <v>1.7077880256906597</v>
      </c>
      <c r="FH8" s="402">
        <f>INDEX('SO Februari 2026 Rev.2'!$B$6:$BG$49,MATCH(B8,'SO Februari 2026 Rev.2'!$B$6:$B$49,0),MATCH($FH$3,'SO Februari 2026 Rev.2'!$B$5:$XG$5,0))</f>
        <v>726.8151612903232</v>
      </c>
      <c r="FI8" s="402">
        <f>INDEX('Summary sales'!$A$6:$CA$48,MATCH(B8,'Summary sales'!$A$6:$A$48,0),MATCH($FH$3,'Summary sales'!$A$7:$CA$7,0))</f>
        <v>786.26999999990221</v>
      </c>
      <c r="FJ8" s="402">
        <f t="shared" ref="FJ8" si="139">FI8-FH8</f>
        <v>59.454838709579008</v>
      </c>
      <c r="FK8" s="532">
        <f t="shared" ref="FK8" si="140">FI8/FH8</f>
        <v>1.0818018691355147</v>
      </c>
      <c r="FL8" s="402">
        <f>INDEX('SO Februari 2026 Rev.2'!$B$6:$BG$49,MATCH(B8,'SO Februari 2026 Rev.2'!$B$6:$B$49,0),MATCH($FL$3,'SO Februari 2026 Rev.2'!$B$5:$XG$5,0))</f>
        <v>3018.0416129032269</v>
      </c>
      <c r="FM8" s="402">
        <f>INDEX('Summary sales'!$A$6:$CA$48,MATCH(B8,'Summary sales'!$A$6:$A$48,0),MATCH($FL$3,'Summary sales'!$A$7:$CA$7,0))</f>
        <v>3898.5099999997765</v>
      </c>
      <c r="FN8" s="402">
        <f t="shared" ref="FN8" si="141">FM8-FL8</f>
        <v>880.46838709654958</v>
      </c>
      <c r="FO8" s="532">
        <f t="shared" ref="FO8" si="142">FM8/FL8</f>
        <v>1.291735005684556</v>
      </c>
      <c r="FP8" s="402">
        <f>INDEX('SO Februari 2026 Rev.2'!$B$6:$BG$49,MATCH(B8,'SO Februari 2026 Rev.2'!$B$6:$B$49,0),MATCH($FP$3,'SO Februari 2026 Rev.2'!$B$5:$XG$5,0))</f>
        <v>2044.9996774193546</v>
      </c>
      <c r="FQ8" s="402">
        <f>INDEX('Summary sales'!$A$6:$CA$48,MATCH(B8,'Summary sales'!$A$6:$A$48,0),MATCH($FP$3,'Summary sales'!$A$7:$CA$7,0))</f>
        <v>3732.4099999999162</v>
      </c>
      <c r="FR8" s="402">
        <f t="shared" ref="FR8" si="143">FQ8-FP8</f>
        <v>1687.4103225805616</v>
      </c>
      <c r="FS8" s="532">
        <f t="shared" ref="FS8" si="144">FQ8/FP8</f>
        <v>1.8251396522027594</v>
      </c>
      <c r="FT8" s="402">
        <f>INDEX('SO Februari 2026 Rev.2'!$B$6:$BG$49,MATCH(B8,'SO Februari 2026 Rev.2'!$B$6:$B$49,0),MATCH($FT$3,'SO Februari 2026 Rev.2'!$B$5:$XG$5,0))</f>
        <v>369.61070967741654</v>
      </c>
      <c r="FU8" s="402">
        <f>INDEX('Summary sales'!$A$6:$CA$48,MATCH(B8,'Summary sales'!$A$6:$A$48,0),MATCH($FT$3,'Summary sales'!$A$7:$CA$7,0))</f>
        <v>1874.0370000000112</v>
      </c>
      <c r="FV8" s="402">
        <f t="shared" ref="FV8" si="145">FU8-FT8</f>
        <v>1504.4262903225947</v>
      </c>
      <c r="FW8" s="532">
        <f t="shared" ref="FW8" si="146">FU8/FT8</f>
        <v>5.0702995095450722</v>
      </c>
      <c r="FX8" s="402">
        <f>INDEX('SO Februari 2026 Rev.2'!$B$6:$BG$49,MATCH(B8,'SO Februari 2026 Rev.2'!$B$6:$B$49,0),MATCH($FX$3,'SO Februari 2026 Rev.2'!$B$5:$XG$5,0))</f>
        <v>9000</v>
      </c>
      <c r="FY8" s="402">
        <f>INDEX('Summary sales'!$A$6:$CA$48,MATCH(B8,'Summary sales'!$A$6:$A$48,0),MATCH($FX$3,'Summary sales'!$A$7:$CA$7,0))</f>
        <v>4132.0849999990314</v>
      </c>
      <c r="FZ8" s="402">
        <f t="shared" ref="FZ8" si="147">FY8-FX8</f>
        <v>-4867.9150000009686</v>
      </c>
      <c r="GA8" s="532">
        <f t="shared" ref="GA8" si="148">FY8/FX8</f>
        <v>0.45912055555544795</v>
      </c>
      <c r="GB8" s="402">
        <f>INDEX('SO Februari 2026 Rev.2'!$B$6:$BG$49,MATCH(B8,'SO Februari 2026 Rev.2'!$B$6:$B$49,0),MATCH($GB$3,'SO Februari 2026 Rev.2'!$B$5:$XG$5,0))</f>
        <v>3500</v>
      </c>
      <c r="GC8" s="402">
        <f>INDEX('Summary sales'!$A$6:$CA$48,MATCH($B8,'Summary sales'!$A$6:$A$48,0),MATCH($GB$3,'Summary sales'!$A$7:$CA$7,0))</f>
        <v>4370.5600000005215</v>
      </c>
      <c r="GD8" s="402">
        <f t="shared" ref="GD8" si="149">GC8-GB8</f>
        <v>870.56000000052154</v>
      </c>
      <c r="GE8" s="532">
        <f t="shared" ref="GE8" si="150">GC8/GB8</f>
        <v>1.2487314285715776</v>
      </c>
      <c r="GF8" s="402">
        <f>INDEX('SO Februari 2026 Rev.2'!$B$6:$BG$49,MATCH(B8,'SO Februari 2026 Rev.2'!$B$6:$B$49,0),MATCH($GF$3,'SO Februari 2026 Rev.2'!$B$5:$XG$5,0))</f>
        <v>1121.900322580635</v>
      </c>
      <c r="GG8" s="402">
        <f>INDEX('Summary sales'!$A$6:$CA$48,MATCH($B8,'Summary sales'!$A$6:$A$48,0),MATCH($GF$3,'Summary sales'!$A$7:$CA$7,0))</f>
        <v>769.71999999973923</v>
      </c>
      <c r="GH8" s="402">
        <f t="shared" ref="GH8" si="151">GG8-GF8</f>
        <v>-352.18032258089579</v>
      </c>
      <c r="GI8" s="532">
        <f t="shared" ref="GI8" si="152">GG8/GF8</f>
        <v>0.68608590665987323</v>
      </c>
      <c r="GJ8" s="402">
        <f>INDEX('SO Februari 2026 Rev.2'!$B$6:$BG$49,MATCH(B8,'SO Februari 2026 Rev.2'!$B$6:$B$49,0),MATCH($GJ$3,'SO Februari 2026 Rev.2'!$B$5:$XG$5,0))</f>
        <v>1500</v>
      </c>
      <c r="GK8" s="402">
        <f>INDEX('Summary sales'!$A$6:$CA$48,MATCH(B8,'Summary sales'!$A$6:$A$48,0),MATCH($GJ$3,'Summary sales'!$A$7:$CA$7,0))</f>
        <v>1670.3919999999925</v>
      </c>
      <c r="GL8" s="402">
        <f t="shared" ref="GL8" si="153">GK8-GJ8</f>
        <v>170.39199999999255</v>
      </c>
      <c r="GM8" s="532">
        <f t="shared" ref="GM8" si="154">GK8/GJ8</f>
        <v>1.1135946666666616</v>
      </c>
      <c r="GN8" s="402">
        <f>INDEX('SO Februari 2026 Rev.2'!$B$6:$BG$49,MATCH(B8,'SO Februari 2026 Rev.2'!$B$6:$B$49,0),MATCH($GN$3,'SO Februari 2026 Rev.2'!$B$5:$XG$5,0))</f>
        <v>2499.7025806451697</v>
      </c>
      <c r="GO8" s="402">
        <f>INDEX('Summary sales'!$A$6:$CA$48,MATCH(B8,'Summary sales'!$A$6:$A$48,0),MATCH($GN$3,'Summary sales'!$A$7:$CA$7,0))</f>
        <v>1551.7799999997951</v>
      </c>
      <c r="GP8" s="402">
        <f t="shared" ref="GP8" si="155">GO8-GN8</f>
        <v>-947.92258064537464</v>
      </c>
      <c r="GQ8" s="532">
        <f t="shared" ref="GQ8" si="156">GO8/GN8</f>
        <v>0.62078585349113125</v>
      </c>
      <c r="GR8" s="402">
        <f>INDEX('SO Februari 2026 Rev.2'!$B$6:$BG$49,MATCH(B8,'SO Februari 2026 Rev.2'!$B$6:$B$49,0),MATCH($GR$3,'SO Februari 2026 Rev.2'!$B$5:$XG$5,0))</f>
        <v>4500</v>
      </c>
      <c r="GS8" s="402">
        <f>INDEX('Summary sales'!$A$6:$CA$48,MATCH(B8,'Summary sales'!$A$6:$A$48,0),MATCH($GR$3,'Summary sales'!$A$7:$CA$7,0))</f>
        <v>0</v>
      </c>
      <c r="GT8" s="402">
        <f t="shared" ref="GT8" si="157">GS8-GR8</f>
        <v>-4500</v>
      </c>
      <c r="GU8" s="533">
        <f t="shared" ref="GU8" si="158">GS8/GR8</f>
        <v>0</v>
      </c>
    </row>
    <row r="9" spans="1:218" ht="15" customHeight="1">
      <c r="A9" s="653"/>
      <c r="B9" s="414">
        <f t="shared" ref="B9:B14" si="159">B8+1</f>
        <v>46056</v>
      </c>
      <c r="C9" s="414" t="str">
        <f t="shared" si="56"/>
        <v>Sel</v>
      </c>
      <c r="D9" s="402">
        <f t="shared" si="57"/>
        <v>180951.47038709672</v>
      </c>
      <c r="E9" s="402">
        <f t="shared" ca="1" si="58"/>
        <v>174906.98300000807</v>
      </c>
      <c r="F9" s="402">
        <f t="shared" ref="F9:F14" ca="1" si="160">E9-D9</f>
        <v>-6044.4873870886513</v>
      </c>
      <c r="G9" s="532">
        <f t="shared" ref="G9:G14" ca="1" si="161">E9/D9</f>
        <v>0.96659608582257939</v>
      </c>
      <c r="H9" s="402">
        <f>INDEX('SO Februari 2026 Rev.2'!$B$6:$BG$49,MATCH(B9,'SO Februari 2026 Rev.2'!$B$6:$B$49,0),MATCH($H$3,'SO Februari 2026 Rev.2'!$B$5:$XG$5,0))</f>
        <v>812.17000000000064</v>
      </c>
      <c r="I9" s="402">
        <f>INDEX('Summary sales'!$A$6:$CA$48,MATCH(B9,'Summary sales'!$A$6:$A$48,0),MATCH($H$3,'Summary sales'!$A$7:$CA$7,0))</f>
        <v>1227.7199999999721</v>
      </c>
      <c r="J9" s="402">
        <f t="shared" ref="J9:J14" si="162">I9-H9</f>
        <v>415.54999999997142</v>
      </c>
      <c r="K9" s="532">
        <f t="shared" ref="K9:K14" si="163">I9/H9</f>
        <v>1.5116539640715259</v>
      </c>
      <c r="L9" s="402">
        <f>INDEX('SO Februari 2026 Rev.2'!$B$6:$BG$49,MATCH(B9,'SO Februari 2026 Rev.2'!$B$6:$B$49,0),MATCH($L$3,'SO Februari 2026 Rev.2'!$B$5:$XG$5,0))</f>
        <v>3000</v>
      </c>
      <c r="M9" s="402">
        <f>INDEX('Summary sales'!$A$6:$CA$48,MATCH($B9,'Summary sales'!$A$6:$A$48,0),MATCH($L$3,'Summary sales'!$A$7:$CA$7,0))</f>
        <v>2198.9600000008941</v>
      </c>
      <c r="N9" s="402">
        <f t="shared" ref="N9:N14" si="164">M9-L9</f>
        <v>-801.03999999910593</v>
      </c>
      <c r="O9" s="532">
        <f t="shared" ref="O9:O14" si="165">M9/L9</f>
        <v>0.73298666666696466</v>
      </c>
      <c r="P9" s="402">
        <f>INDEX('SO Februari 2026 Rev.2'!$B$6:$BG$49,MATCH(B9,'SO Februari 2026 Rev.2'!$B$6:$B$49,0),MATCH($P$3,'SO Februari 2026 Rev.2'!$B$5:$XG$5,0))</f>
        <v>1129.7312903225857</v>
      </c>
      <c r="Q9" s="402">
        <f>INDEX('Summary sales'!$A$6:$CA$48,MATCH($B9,'Summary sales'!$A$6:$A$48,0),MATCH($P$3,'Summary sales'!$A$7:$CA$7,0))</f>
        <v>906.41000000014901</v>
      </c>
      <c r="R9" s="402">
        <f t="shared" ref="R9:R14" si="166">Q9-P9</f>
        <v>-223.32129032243665</v>
      </c>
      <c r="S9" s="532">
        <f t="shared" ref="S9:S14" si="167">Q9/P9</f>
        <v>0.80232353282994484</v>
      </c>
      <c r="T9" s="402">
        <f>INDEX('SO Februari 2026 Rev.2'!$B$6:$BG$49,MATCH(B9,'SO Februari 2026 Rev.2'!$B$6:$B$49,0),MATCH($T$3,'SO Februari 2026 Rev.2'!$B$5:$XG$5,0))</f>
        <v>3282.5161290322658</v>
      </c>
      <c r="U9" s="402">
        <f>INDEX('Summary sales'!$A$6:$CA$48,MATCH($B9,'Summary sales'!$A$6:$A$48,0),MATCH($T$3,'Summary sales'!$A$7:$CA$7,0))</f>
        <v>3256</v>
      </c>
      <c r="V9" s="402">
        <f t="shared" ref="V9:V14" si="168">U9-T9</f>
        <v>-26.516129032265781</v>
      </c>
      <c r="W9" s="532">
        <f t="shared" ref="W9:W14" si="169">U9/T9</f>
        <v>0.99192201104581224</v>
      </c>
      <c r="X9" s="402">
        <f>INDEX('SO Februari 2026 Rev.2'!$B$6:$BG$49,MATCH(B9,'SO Februari 2026 Rev.2'!$B$6:$B$49,0),MATCH($X$3,'SO Februari 2026 Rev.2'!$B$5:$XG$5,0))</f>
        <v>644.02064516129087</v>
      </c>
      <c r="Y9" s="402">
        <f>INDEX('Summary sales'!$A$6:$CA$48,MATCH($B9,'Summary sales'!$A$6:$A$48,0),MATCH($X$3,'Summary sales'!$A$7:$CA$7,0))</f>
        <v>425.34000000008382</v>
      </c>
      <c r="Z9" s="402">
        <f t="shared" ref="Z9:Z14" si="170">Y9-X9</f>
        <v>-218.68064516120705</v>
      </c>
      <c r="AA9" s="532">
        <f t="shared" ref="AA9:AA14" si="171">Y9/X9</f>
        <v>0.66044466616991782</v>
      </c>
      <c r="AB9" s="402">
        <f>INDEX('SO Februari 2026 Rev.2'!$B$6:$BG$49,MATCH(B9,'SO Februari 2026 Rev.2'!$B$6:$B$49,0),MATCH($AB$3,'SO Februari 2026 Rev.2'!$B$5:$XG$5,0))</f>
        <v>5500</v>
      </c>
      <c r="AC9" s="402">
        <f>INDEX('Summary sales'!$A$6:$CA$48,MATCH($B9,'Summary sales'!$A$6:$A$48,0),MATCH($AB$3,'Summary sales'!$A$7:$CA$7,0))</f>
        <v>1709.7999999998137</v>
      </c>
      <c r="AD9" s="402">
        <f t="shared" ref="AD9:AD14" si="172">AC9-AB9</f>
        <v>-3790.2000000001863</v>
      </c>
      <c r="AE9" s="532">
        <f t="shared" ref="AE9:AE14" si="173">AC9/AB9</f>
        <v>0.31087272727269338</v>
      </c>
      <c r="AF9" s="402">
        <f>INDEX('SO Februari 2026 Rev.2'!$B$6:$BG$49,MATCH(B9,'SO Februari 2026 Rev.2'!$B$6:$B$49,0),MATCH($AF$3,'SO Februari 2026 Rev.2'!$B$5:$XG$5,0))</f>
        <v>166.97064516129021</v>
      </c>
      <c r="AG9" s="402">
        <f>INDEX('Summary sales'!$A$6:$CA$48,MATCH($B9,'Summary sales'!$A$6:$A$48,0),MATCH($AF$3,'Summary sales'!$A$7:$CA$7,0))</f>
        <v>671.52000000001863</v>
      </c>
      <c r="AH9" s="402">
        <f t="shared" ref="AH9:AH14" si="174">AG9-AF9</f>
        <v>504.54935483872839</v>
      </c>
      <c r="AI9" s="532">
        <f t="shared" ref="AI9:AI14" si="175">AG9/AF9</f>
        <v>4.0217847834949918</v>
      </c>
      <c r="AJ9" s="402">
        <f>INDEX('SO Februari 2026 Rev.2'!$B$6:$BG$49,MATCH(B9,'SO Februari 2026 Rev.2'!$B$6:$B$49,0),MATCH($AJ$3,'SO Februari 2026 Rev.2'!$B$5:$XG$5,0))</f>
        <v>603.76322580644887</v>
      </c>
      <c r="AK9" s="402">
        <f>INDEX('Summary sales'!$A$6:$CA$48,MATCH($B9,'Summary sales'!$A$6:$A$48,0),MATCH($AJ$3,'Summary sales'!$A$7:$CA$7,0))</f>
        <v>799.48000000009779</v>
      </c>
      <c r="AL9" s="402">
        <f t="shared" ref="AL9:AL14" si="176">AK9-AJ9</f>
        <v>195.71677419364892</v>
      </c>
      <c r="AM9" s="532">
        <f t="shared" ref="AM9:AM14" si="177">AK9/AJ9</f>
        <v>1.3241614689802104</v>
      </c>
      <c r="AN9" s="402">
        <f>INDEX('SO Februari 2026 Rev.2'!$B$6:$BG$49,MATCH(B9,'SO Februari 2026 Rev.2'!$B$6:$B$49,0),MATCH($AN$3,'SO Februari 2026 Rev.2'!$B$5:$XG$5,0))</f>
        <v>673.27548387096704</v>
      </c>
      <c r="AO9" s="402">
        <f>INDEX('Summary sales'!$A$6:$CA$48,MATCH($B9,'Summary sales'!$A$6:$A$48,0),MATCH($AN$3,'Summary sales'!$A$7:$CA$7,0))</f>
        <v>676.81000000005588</v>
      </c>
      <c r="AP9" s="402">
        <f t="shared" ref="AP9:AP14" si="178">AO9-AN9</f>
        <v>3.5345161290888427</v>
      </c>
      <c r="AQ9" s="532">
        <f t="shared" ref="AQ9:AQ14" si="179">AO9/AN9</f>
        <v>1.0052497324108214</v>
      </c>
      <c r="AR9" s="402">
        <f>INDEX('SO Februari 2026 Rev.2'!$B$6:$BG$49,MATCH(B9,'SO Februari 2026 Rev.2'!$B$6:$B$49,0),MATCH($AR$3,'SO Februari 2026 Rev.2'!$B$5:$XG$5,0))</f>
        <v>4514.1990322580623</v>
      </c>
      <c r="AS9" s="402">
        <f>INDEX('Summary sales'!$A$6:$CA$48,MATCH($B9,'Summary sales'!$A$6:$A$48,0),MATCH($AR$3,'Summary sales'!$A$7:$CA$7,0))</f>
        <v>6499.9000000003725</v>
      </c>
      <c r="AT9" s="402">
        <f t="shared" ref="AT9:AT14" si="180">AS9-AR9</f>
        <v>1985.7009677423102</v>
      </c>
      <c r="AU9" s="532">
        <f t="shared" ref="AU9:AU14" si="181">AS9/AR9</f>
        <v>1.439878913967388</v>
      </c>
      <c r="AV9" s="402">
        <f>INDEX('SO Februari 2026 Rev.2'!$B$6:$BG$49,MATCH(B9,'SO Februari 2026 Rev.2'!$B$6:$B$49,0),MATCH($AV$3,'SO Februari 2026 Rev.2'!$B$5:$XG$5,0))</f>
        <v>8000.0622580645213</v>
      </c>
      <c r="AW9" s="402">
        <f ca="1">INDEX('Summary sales'!$A$6:$CA$48,MATCH($B9,'Summary sales'!$A$6:$A$48,0),MATCH($AV$3,'Summary sales'!$A$7:$CA$7,0))</f>
        <v>6772.4700000002049</v>
      </c>
      <c r="AX9" s="402">
        <f t="shared" ref="AX9:AX14" ca="1" si="182">AW9-AV9</f>
        <v>-1227.5922580643164</v>
      </c>
      <c r="AY9" s="532">
        <f t="shared" ref="AY9:AY14" ca="1" si="183">AW9/AV9</f>
        <v>0.84655216191263594</v>
      </c>
      <c r="AZ9" s="402">
        <f>INDEX('SO Februari 2026 Rev.2'!$B$6:$BG$49,MATCH(B9,'SO Februari 2026 Rev.2'!$B$6:$B$49,0),MATCH($AZ$3,'SO Februari 2026 Rev.2'!$B$5:$XG$5,0))</f>
        <v>2874.3264516129029</v>
      </c>
      <c r="BA9" s="402">
        <f>INDEX('Summary sales'!$A$6:$CA$48,MATCH($B9,'Summary sales'!$A$6:$A$48,0),MATCH($AZ$3,'Summary sales'!$A$7:$CA$7,0))</f>
        <v>2079.0999999999767</v>
      </c>
      <c r="BB9" s="402">
        <f t="shared" ref="BB9:BB14" si="184">BA9-AZ9</f>
        <v>-795.22645161292621</v>
      </c>
      <c r="BC9" s="532">
        <f t="shared" ref="BC9:BC14" si="185">BA9/AZ9</f>
        <v>0.72333467857602185</v>
      </c>
      <c r="BD9" s="402">
        <f>INDEX('SO Februari 2026 Rev.2'!$B$6:$BG$49,MATCH(B9,'SO Februari 2026 Rev.2'!$B$6:$B$49,0),MATCH($BD$3,'SO Februari 2026 Rev.2'!$B$5:$XG$5,0))</f>
        <v>500</v>
      </c>
      <c r="BE9" s="402">
        <f>INDEX('Summary sales'!$A$6:$CA$48,MATCH($B9,'Summary sales'!$A$6:$A$48,0),MATCH($BD$3,'Summary sales'!$A$7:$CA$7,0))</f>
        <v>100.6400000000001</v>
      </c>
      <c r="BF9" s="402">
        <f t="shared" ref="BF9:BF14" si="186">BE9-BD9</f>
        <v>-399.3599999999999</v>
      </c>
      <c r="BG9" s="532">
        <f t="shared" ref="BG9:BG14" si="187">BE9/BD9</f>
        <v>0.20128000000000021</v>
      </c>
      <c r="BH9" s="402">
        <f>INDEX('SO Februari 2026 Rev.2'!$B$6:$BG$49,MATCH(B9,'SO Februari 2026 Rev.2'!$B$6:$B$49,0),MATCH($BH$3,'SO Februari 2026 Rev.2'!$B$5:$XG$5,0))</f>
        <v>3600</v>
      </c>
      <c r="BI9" s="402">
        <f>INDEX('Summary sales'!$A$6:$CA$48,MATCH($B9,'Summary sales'!$A$6:$A$48,0),MATCH($BH$3,'Summary sales'!$A$7:$CA$7,0))</f>
        <v>1273.0399999998044</v>
      </c>
      <c r="BJ9" s="402">
        <f t="shared" ref="BJ9:BJ14" si="188">BI9-BH9</f>
        <v>-2326.9600000001956</v>
      </c>
      <c r="BK9" s="532">
        <f t="shared" ref="BK9:BK14" si="189">BI9/BH9</f>
        <v>0.35362222222216788</v>
      </c>
      <c r="BL9" s="402">
        <f>INDEX('SO Februari 2026 Rev.2'!$B$6:$BG$49,MATCH(B9,'SO Februari 2026 Rev.2'!$B$6:$B$49,0),MATCH($BL$3,'SO Februari 2026 Rev.2'!$B$5:$XG$5,0))</f>
        <v>9000.0570967741915</v>
      </c>
      <c r="BM9" s="402">
        <f>INDEX('Summary sales'!$A$6:$CA$48,MATCH($B9,'Summary sales'!$A$6:$A$48,0),MATCH($BL$3,'Summary sales'!$A$7:$CA$7,0))</f>
        <v>12048.060000000056</v>
      </c>
      <c r="BN9" s="402">
        <f t="shared" ref="BN9:BN14" si="190">BM9-BL9</f>
        <v>3048.0029032258644</v>
      </c>
      <c r="BO9" s="532">
        <f t="shared" ref="BO9:BO14" si="191">BM9/BL9</f>
        <v>1.3386648407284363</v>
      </c>
      <c r="BP9" s="402">
        <f>INDEX('SO Februari 2026 Rev.2'!$B$6:$BG$49,MATCH(B9,'SO Februari 2026 Rev.2'!$B$6:$B$49,0),MATCH($BP$3,'SO Februari 2026 Rev.2'!$B$5:$XG$5,0))</f>
        <v>926.09448387096802</v>
      </c>
      <c r="BQ9" s="402">
        <f>INDEX('Summary sales'!$A$6:$CA$48,MATCH($B9,'Summary sales'!$A$6:$A$48,0),MATCH($BP$3,'Summary sales'!$A$7:$CA$7,0))</f>
        <v>1385.5899999999674</v>
      </c>
      <c r="BR9" s="402">
        <f t="shared" ref="BR9:BR14" si="192">BQ9-BP9</f>
        <v>459.49551612899938</v>
      </c>
      <c r="BS9" s="532">
        <f t="shared" ref="BS9:BS14" si="193">BQ9/BP9</f>
        <v>1.4961648342924592</v>
      </c>
      <c r="BT9" s="402">
        <f>INDEX('SO Februari 2026 Rev.2'!$B$6:$BG$49,MATCH(B9,'SO Februari 2026 Rev.2'!$B$6:$B$49,0),MATCH($BT$3,'SO Februari 2026 Rev.2'!$B$5:$XG$5,0))</f>
        <v>5500</v>
      </c>
      <c r="BU9" s="402">
        <f ca="1">INDEX('Summary sales'!$A$6:$CA$48,MATCH($B9,'Summary sales'!$A$6:$A$48,0),MATCH($BT$3,'Summary sales'!$A$7:$CA$7,0))</f>
        <v>2595.4</v>
      </c>
      <c r="BV9" s="402">
        <f t="shared" ref="BV9:BV14" ca="1" si="194">BU9-BT9</f>
        <v>-2904.6</v>
      </c>
      <c r="BW9" s="532">
        <f t="shared" ref="BW9:BW14" ca="1" si="195">BU9/BT9</f>
        <v>0.47189090909090908</v>
      </c>
      <c r="BX9" s="402">
        <f>INDEX('SO Februari 2026 Rev.2'!$B$6:$BG$49,MATCH(B9,'SO Februari 2026 Rev.2'!$B$6:$B$49,0),MATCH($BX$3,'SO Februari 2026 Rev.2'!$B$5:$XG$5,0))</f>
        <v>70.054838709677327</v>
      </c>
      <c r="BY9" s="402">
        <f>INDEX('Summary sales'!$A$6:$CA$48,MATCH($B9,'Summary sales'!$A$6:$A$48,0),MATCH($BX$3,'Summary sales'!$A$7:$CA$7,0))</f>
        <v>96.700000000011642</v>
      </c>
      <c r="BZ9" s="402">
        <f t="shared" ref="BZ9:BZ14" si="196">BY9-BX9</f>
        <v>26.645161290334315</v>
      </c>
      <c r="CA9" s="532">
        <f t="shared" ref="CA9:CA14" si="197">BY9/BX9</f>
        <v>1.3803471934430929</v>
      </c>
      <c r="CB9" s="402">
        <f>INDEX('SO Februari 2026 Rev.2'!$B$6:$BG$49,MATCH(B9,'SO Februari 2026 Rev.2'!$B$6:$B$49,0),MATCH($CB$3,'SO Februari 2026 Rev.2'!$B$5:$XG$5,0))</f>
        <v>89.451612903225808</v>
      </c>
      <c r="CC9" s="402">
        <f>INDEX('Summary sales'!$A$6:$CA$48,MATCH($B9,'Summary sales'!$A$6:$A$48,0),MATCH($CB$3,'Summary sales'!$A$7:$CA$7,0))</f>
        <v>48.869000000006054</v>
      </c>
      <c r="CD9" s="402">
        <f t="shared" ref="CD9:CD14" si="198">CC9-CB9</f>
        <v>-40.582612903219754</v>
      </c>
      <c r="CE9" s="532">
        <f t="shared" ref="CE9:CE14" si="199">CC9/CB9</f>
        <v>0.54631770645517042</v>
      </c>
      <c r="CF9" s="402">
        <f>INDEX('SO Februari 2026 Rev.2'!$B$6:$BG$49,MATCH(B9,'SO Februari 2026 Rev.2'!$B$6:$B$49,0),MATCH($CF$3,'SO Februari 2026 Rev.2'!$B$5:$XG$5,0))</f>
        <v>3500</v>
      </c>
      <c r="CG9" s="402">
        <f>INDEX('Summary sales'!$A$6:$CA$48,MATCH($B9,'Summary sales'!$A$6:$A$48,0),MATCH($CF$3,'Summary sales'!$A$7:$CA$7,0))</f>
        <v>2807.6000000000931</v>
      </c>
      <c r="CH9" s="402">
        <f t="shared" ref="CH9:CH14" si="200">CG9-CF9</f>
        <v>-692.39999999990687</v>
      </c>
      <c r="CI9" s="532">
        <f t="shared" ref="CI9:CI14" si="201">CG9/CF9</f>
        <v>0.80217142857145518</v>
      </c>
      <c r="CJ9" s="402">
        <f>INDEX('SO Februari 2026 Rev.2'!$B$6:$BG$49,MATCH(B9,'SO Februari 2026 Rev.2'!$B$6:$B$49,0),MATCH($CJ$3,'SO Februari 2026 Rev.2'!$B$5:$XG$5,0))</f>
        <v>4000.4806451612722</v>
      </c>
      <c r="CK9" s="402">
        <f>INDEX('Summary sales'!$A$6:$CA$48,MATCH($B9,'Summary sales'!$A$6:$A$48,0),MATCH($CJ$3,'Summary sales'!$A$7:$CA$7,0))</f>
        <v>3833.7999999998137</v>
      </c>
      <c r="CL9" s="402">
        <f t="shared" ref="CL9:CL14" si="202">CK9-CJ9</f>
        <v>-166.68064516145841</v>
      </c>
      <c r="CM9" s="532">
        <f t="shared" ref="CM9:CM14" si="203">CK9/CJ9</f>
        <v>0.95833484524839163</v>
      </c>
      <c r="CN9" s="402">
        <f>INDEX('SO Februari 2026 Rev.2'!$B$6:$BG$49,MATCH(B9,'SO Februari 2026 Rev.2'!$B$6:$B$49,0),MATCH($CN$3,'SO Februari 2026 Rev.2'!$B$5:$XG$5,0))</f>
        <v>3500</v>
      </c>
      <c r="CO9" s="402">
        <f>INDEX('Summary sales'!$A$6:$CA$48,MATCH($B9,'Summary sales'!$A$6:$A$48,0),MATCH($CN$3,'Summary sales'!$A$7:$CA$7,0))</f>
        <v>3288.2200000000303</v>
      </c>
      <c r="CP9" s="402">
        <f t="shared" ref="CP9:CP14" si="204">CO9-CN9</f>
        <v>-211.77999999996973</v>
      </c>
      <c r="CQ9" s="532">
        <f t="shared" ref="CQ9:CQ14" si="205">CO9/CN9</f>
        <v>0.93949142857143719</v>
      </c>
      <c r="CR9" s="402">
        <f>INDEX('SO Februari 2026 Rev.2'!$B$6:$BG$49,MATCH(B9,'SO Februari 2026 Rev.2'!$B$6:$B$49,0),MATCH($CR$3,'SO Februari 2026 Rev.2'!$B$5:$XG$5,0))</f>
        <v>0</v>
      </c>
      <c r="CS9" s="402">
        <f>INDEX('Summary sales'!$A$6:$CA$48,MATCH($B9,'Summary sales'!$A$6:$A$48,0),MATCH($CR$3,'Summary sales'!$A$7:$CA$7,0))</f>
        <v>0</v>
      </c>
      <c r="CT9" s="402">
        <f t="shared" ref="CT9:CT14" si="206">CS9-CR9</f>
        <v>0</v>
      </c>
      <c r="CU9" s="532" t="e">
        <f t="shared" ref="CU9:CU14" si="207">CS9/CR9</f>
        <v>#DIV/0!</v>
      </c>
      <c r="CV9" s="402">
        <f>INDEX('SO Februari 2026 Rev.2'!$B$6:$BG$49,MATCH(B9,'SO Februari 2026 Rev.2'!$B$6:$B$49,0),MATCH($CV$3,'SO Februari 2026 Rev.2'!$B$5:$XG$5,0))</f>
        <v>11659.554548387085</v>
      </c>
      <c r="CW9" s="402">
        <f>INDEX('Summary sales'!$A$6:$CA$48,MATCH($B9,'Summary sales'!$A$6:$A$48,0),MATCH($CV$3,'Summary sales'!$A$7:$CA$7,0))</f>
        <v>15449.433000005782</v>
      </c>
      <c r="CX9" s="402">
        <f t="shared" ref="CX9:CX14" si="208">CW9-CV9</f>
        <v>3789.878451618697</v>
      </c>
      <c r="CY9" s="532">
        <f t="shared" ref="CY9:CY14" si="209">CW9/CV9</f>
        <v>1.325044875075692</v>
      </c>
      <c r="CZ9" s="402">
        <f>INDEX('SO Februari 2026 Rev.2'!$B$6:$BG$49,MATCH(B9,'SO Februari 2026 Rev.2'!$B$6:$B$49,0),MATCH($CZ$3,'SO Februari 2026 Rev.2'!$B$5:$XG$5,0))</f>
        <v>2020.8603225806426</v>
      </c>
      <c r="DA9" s="402">
        <f>INDEX('Summary sales'!$A$6:$CA$48,MATCH($B9,'Summary sales'!$A$6:$A$48,0),MATCH($CZ$3,'Summary sales'!$A$7:$CA$7,0))</f>
        <v>2337.4699999997392</v>
      </c>
      <c r="DB9" s="402">
        <f t="shared" ref="DB9:DB14" si="210">DA9-CZ9</f>
        <v>316.60967741909667</v>
      </c>
      <c r="DC9" s="532">
        <f t="shared" ref="DC9:DC14" si="211">DA9/CZ9</f>
        <v>1.1566707376464225</v>
      </c>
      <c r="DD9" s="402">
        <f>INDEX('SO Februari 2026 Rev.2'!$B$6:$BG$49,MATCH(B9,'SO Februari 2026 Rev.2'!$B$6:$B$49,0),MATCH($DD$3,'SO Februari 2026 Rev.2'!$B$5:$XG$5,0))</f>
        <v>678.69999999999834</v>
      </c>
      <c r="DE9" s="402">
        <f>INDEX('Summary sales'!$A$6:$CA$48,MATCH($B9,'Summary sales'!$A$6:$A$48,0),MATCH($DD$3,'Summary sales'!$A$7:$CA$7,0))</f>
        <v>911.84999999997672</v>
      </c>
      <c r="DF9" s="402">
        <f t="shared" ref="DF9:DF14" si="212">DE9-DD9</f>
        <v>233.14999999997838</v>
      </c>
      <c r="DG9" s="532">
        <f t="shared" ref="DG9:DG14" si="213">DE9/DD9</f>
        <v>1.3435243848533651</v>
      </c>
      <c r="DH9" s="402">
        <f>INDEX('SO Februari 2026 Rev.2'!$B$6:$BG$49,MATCH(B9,'SO Februari 2026 Rev.2'!$B$6:$B$49,0),MATCH($DH$3,'SO Februari 2026 Rev.2'!$B$5:$XG$5,0))</f>
        <v>7121.8519354838745</v>
      </c>
      <c r="DI9" s="402">
        <f>INDEX('Summary sales'!$A$6:$CA$48,MATCH($B9,'Summary sales'!$A$6:$A$48,0),MATCH($DH$3,'Summary sales'!$A$7:$CA$7,0))</f>
        <v>7542.9900000002235</v>
      </c>
      <c r="DJ9" s="402">
        <f t="shared" ref="DJ9:DJ14" si="214">DI9-DH9</f>
        <v>421.138064516349</v>
      </c>
      <c r="DK9" s="532">
        <f t="shared" ref="DK9:DK14" si="215">DI9/DH9</f>
        <v>1.0591332238203484</v>
      </c>
      <c r="DL9" s="402">
        <f>INDEX('SO Februari 2026 Rev.2'!$B$6:$BG$49,MATCH(B9,'SO Februari 2026 Rev.2'!$B$6:$B$49,0),MATCH($DL$3,'SO Februari 2026 Rev.2'!$B$5:$XG$5,0))</f>
        <v>2443.876774193548</v>
      </c>
      <c r="DM9" s="402">
        <f>INDEX('Summary sales'!$A$6:$CA$48,MATCH($B9,'Summary sales'!$A$6:$A$48,0),MATCH($DL$3,'Summary sales'!$A$7:$CA$7,0))</f>
        <v>3598.2500000000005</v>
      </c>
      <c r="DN9" s="402">
        <f t="shared" ref="DN9:DN14" si="216">DM9-DL9</f>
        <v>1154.3732258064524</v>
      </c>
      <c r="DO9" s="532">
        <f t="shared" ref="DO9:DO14" si="217">DM9/DL9</f>
        <v>1.4723532863834277</v>
      </c>
      <c r="DP9" s="402">
        <f>INDEX('SO Februari 2026 Rev.2'!$B$6:$BG$49,MATCH(B9,'SO Februari 2026 Rev.2'!$B$6:$B$49,0),MATCH($DP$3,'SO Februari 2026 Rev.2'!$B$5:$XG$5,0))</f>
        <v>2043.2745161290325</v>
      </c>
      <c r="DQ9" s="402">
        <f>INDEX('Summary sales'!$A$6:$CA$48,MATCH($B9,'Summary sales'!$A$6:$A$48,0),MATCH($DP$3,'Summary sales'!$A$7:$CA$7,0))</f>
        <v>1271.5900000000838</v>
      </c>
      <c r="DR9" s="402">
        <f t="shared" ref="DR9:DR14" si="218">DQ9-DP9</f>
        <v>-771.68451612894864</v>
      </c>
      <c r="DS9" s="532">
        <f t="shared" ref="DS9:DS14" si="219">DQ9/DP9</f>
        <v>0.62232949609194022</v>
      </c>
      <c r="DT9" s="402">
        <f>INDEX('SO Februari 2026 Rev.2'!$B$6:$BG$49,MATCH(B9,'SO Februari 2026 Rev.2'!$B$6:$B$49,0),MATCH($DT$3,'SO Februari 2026 Rev.2'!$B$5:$XG$5,0))</f>
        <v>1439.5303225806451</v>
      </c>
      <c r="DU9" s="402">
        <f>INDEX('Summary sales'!$A$6:$CA$48,MATCH($B9,'Summary sales'!$A$6:$A$48,0),MATCH($DT$3,'Summary sales'!$A$7:$CA$7,0))</f>
        <v>2196.4400000000605</v>
      </c>
      <c r="DV9" s="402">
        <f t="shared" ref="DV9:DV14" si="220">DU9-DT9</f>
        <v>756.9096774194154</v>
      </c>
      <c r="DW9" s="532">
        <f t="shared" ref="DW9:DW14" si="221">DU9/DT9</f>
        <v>1.5258032189711044</v>
      </c>
      <c r="DX9" s="402">
        <f>INDEX('SO Februari 2026 Rev.2'!$B$6:$BG$49,MATCH(B9,'SO Februari 2026 Rev.2'!$B$6:$B$49,0),MATCH($DX$3,'SO Februari 2026 Rev.2'!$B$5:$XG$5,0))</f>
        <v>260.97419354838746</v>
      </c>
      <c r="DY9" s="402">
        <f>INDEX('Summary sales'!$A$6:$CA$48,MATCH($B9,'Summary sales'!$A$6:$A$48,0),MATCH($DX$3,'Summary sales'!$A$7:$CA$7,0))</f>
        <v>1322.4699999999721</v>
      </c>
      <c r="DZ9" s="402">
        <f t="shared" ref="DZ9:DZ14" si="222">DY9-DX9</f>
        <v>1061.4958064515845</v>
      </c>
      <c r="EA9" s="532">
        <f t="shared" ref="EA9:EA14" si="223">DY9/DX9</f>
        <v>5.0674359101133568</v>
      </c>
      <c r="EB9" s="402">
        <f>INDEX('SO Februari 2026 Rev.2'!$B$6:$BG$49,MATCH(B9,'SO Februari 2026 Rev.2'!$B$6:$B$49,0),MATCH($EB$3,'SO Februari 2026 Rev.2'!$B$5:$XG$5,0))</f>
        <v>11007.047419354845</v>
      </c>
      <c r="EC9" s="402">
        <f>INDEX('Summary sales'!$A$6:$CA$48,MATCH($B9,'Summary sales'!$A$6:$A$48,0),MATCH($EB$3,'Summary sales'!$A$7:$CA$7,0))</f>
        <v>8773.7299999995157</v>
      </c>
      <c r="ED9" s="402">
        <f t="shared" ref="ED9:ED14" si="224">EC9-EB9</f>
        <v>-2233.3174193553295</v>
      </c>
      <c r="EE9" s="532">
        <f t="shared" ref="EE9:EE14" si="225">EC9/EB9</f>
        <v>0.79710113582065123</v>
      </c>
      <c r="EF9" s="402">
        <f>INDEX('SO Februari 2026 Rev.2'!$B$6:$BG$49,MATCH(B9,'SO Februari 2026 Rev.2'!$B$6:$B$49,0),MATCH($EF$3,'SO Februari 2026 Rev.2'!$B$5:$XG$5,0))</f>
        <v>1519.5448387096778</v>
      </c>
      <c r="EG9" s="402">
        <f>INDEX('Summary sales'!$A$6:$CA$48,MATCH($B9,'Summary sales'!$A$6:$A$48,0),MATCH($EF$3,'Summary sales'!$A$7:$CA$7,0))</f>
        <v>1875.7600000000093</v>
      </c>
      <c r="EH9" s="402">
        <f t="shared" ref="EH9:EH14" si="226">EG9-EF9</f>
        <v>356.21516129033148</v>
      </c>
      <c r="EI9" s="532">
        <f t="shared" ref="EI9:EI14" si="227">EG9/EF9</f>
        <v>1.2344222771292566</v>
      </c>
      <c r="EJ9" s="402">
        <f>INDEX('SO Februari 2026 Rev.2'!$B$6:$BG$49,MATCH(B9,'SO Februari 2026 Rev.2'!$B$6:$B$49,0),MATCH($EJ$3,'SO Februari 2026 Rev.2'!$B$5:$XG$5,0))</f>
        <v>3999.6741935483842</v>
      </c>
      <c r="EK9" s="402">
        <f>INDEX('Summary sales'!$A$6:$CA$48,MATCH($B9,'Summary sales'!$A$6:$A$48,0),MATCH($EJ$3,'Summary sales'!$A$7:$CA$7,0))</f>
        <v>3198.8599999998696</v>
      </c>
      <c r="EL9" s="402">
        <f t="shared" ref="EL9:EL14" si="228">EK9-EJ9</f>
        <v>-800.8141935485146</v>
      </c>
      <c r="EM9" s="532">
        <f t="shared" ref="EM9:EM14" si="229">EK9/EJ9</f>
        <v>0.79978014338261449</v>
      </c>
      <c r="EN9" s="402">
        <f>INDEX('SO Februari 2026 Rev.2'!$B$6:$BG$49,MATCH(B9,'SO Februari 2026 Rev.2'!$B$6:$B$49,0),MATCH($EN$3,'SO Februari 2026 Rev.2'!$B$5:$XG$5,0))</f>
        <v>5500</v>
      </c>
      <c r="EO9" s="402">
        <f>INDEX('Summary sales'!$A$6:$CA$48,MATCH(B9,'Summary sales'!$A$6:$A$48,0),MATCH($EN$3,'Summary sales'!$A$7:$CA$7,0))</f>
        <v>3999.7999999999302</v>
      </c>
      <c r="EP9" s="402">
        <f t="shared" ref="EP9:EP14" si="230">EO9-EN9</f>
        <v>-1500.2000000000698</v>
      </c>
      <c r="EQ9" s="532">
        <f t="shared" ref="EQ9:EQ14" si="231">EO9/EN9</f>
        <v>0.72723636363635091</v>
      </c>
      <c r="ER9" s="402">
        <f>INDEX('SO Februari 2026 Rev.2'!$B$6:$BG$49,MATCH(B9,'SO Februari 2026 Rev.2'!$B$6:$B$49,0),MATCH($ER$3,'SO Februari 2026 Rev.2'!$B$5:$XG$5,0))</f>
        <v>4482.689677419351</v>
      </c>
      <c r="ES9" s="402">
        <f>INDEX('Summary sales'!$A$6:$CA$48,MATCH($B9,'Summary sales'!$A$6:$A$48,0),MATCH($ER$3,'Summary sales'!$A$7:$CA$7,0))</f>
        <v>3755.5900000000838</v>
      </c>
      <c r="ET9" s="402">
        <f t="shared" ref="ET9:ET14" si="232">ES9-ER9</f>
        <v>-727.09967741926721</v>
      </c>
      <c r="EU9" s="532">
        <f t="shared" ref="EU9:EU14" si="233">ES9/ER9</f>
        <v>0.83779834658600483</v>
      </c>
      <c r="EV9" s="402">
        <f>INDEX('SO Februari 2026 Rev.2'!$B$6:$BG$49,MATCH(B9,'SO Februari 2026 Rev.2'!$B$6:$B$49,0),MATCH($EV$3,'SO Februari 2026 Rev.2'!$B$5:$XG$5,0))</f>
        <v>26500</v>
      </c>
      <c r="EW9" s="402">
        <f>INDEX('Summary sales'!$A$6:$CA$48,MATCH($B9,'Summary sales'!$A$6:$A$48,0),MATCH($EV$3,'Summary sales'!$A$7:$CA$7,0))</f>
        <v>28013.029999999329</v>
      </c>
      <c r="EX9" s="402">
        <f t="shared" ref="EX9:EX14" si="234">EW9-EV9</f>
        <v>1513.0299999993294</v>
      </c>
      <c r="EY9" s="532">
        <f t="shared" ref="EY9:EY14" si="235">EW9/EV9</f>
        <v>1.0570954716980878</v>
      </c>
      <c r="EZ9" s="402">
        <f>INDEX('SO Februari 2026 Rev.2'!$B$6:$BG$49,MATCH(B9,'SO Februari 2026 Rev.2'!$B$6:$B$49,0),MATCH($EZ$3,'SO Februari 2026 Rev.2'!$B$5:$XG$5,0))</f>
        <v>8000</v>
      </c>
      <c r="FA9" s="402">
        <f>INDEX('Summary sales'!$A$6:$CA$48,MATCH(B9,'Summary sales'!$A$6:$A$48,0),MATCH($EZ$3,'Summary sales'!$A$7:$CA$7,0))</f>
        <v>3354.1699999999255</v>
      </c>
      <c r="FB9" s="402">
        <f t="shared" ref="FB9:FB14" si="236">FA9-EZ9</f>
        <v>-4645.8300000000745</v>
      </c>
      <c r="FC9" s="532">
        <f t="shared" ref="FC9:FC14" si="237">FA9/EZ9</f>
        <v>0.41927124999999071</v>
      </c>
      <c r="FD9" s="402">
        <f>INDEX('SO Februari 2026 Rev.2'!$B$6:$BG$49,MATCH(B9,'SO Februari 2026 Rev.2'!$B$6:$B$49,0),MATCH($FD$3,'SO Februari 2026 Rev.2'!$B$5:$XG$5,0))</f>
        <v>2105.6477419354865</v>
      </c>
      <c r="FE9" s="402">
        <f>INDEX('Summary sales'!$A$6:$CA$48,MATCH(B9,'Summary sales'!$A$6:$A$48,0),MATCH($FD$3,'Summary sales'!$A$7:$CA$7,0))</f>
        <v>3517.0999999996275</v>
      </c>
      <c r="FF9" s="402">
        <f t="shared" ref="FF9:FF14" si="238">FE9-FD9</f>
        <v>1411.452258064141</v>
      </c>
      <c r="FG9" s="532">
        <f t="shared" ref="FG9:FG14" si="239">FE9/FD9</f>
        <v>1.6703173707330319</v>
      </c>
      <c r="FH9" s="402">
        <f>INDEX('SO Februari 2026 Rev.2'!$B$6:$BG$49,MATCH(B9,'SO Februari 2026 Rev.2'!$B$6:$B$49,0),MATCH($FH$3,'SO Februari 2026 Rev.2'!$B$5:$XG$5,0))</f>
        <v>726.8151612903232</v>
      </c>
      <c r="FI9" s="402">
        <f>INDEX('Summary sales'!$A$6:$CA$48,MATCH(B9,'Summary sales'!$A$6:$A$48,0),MATCH($FH$3,'Summary sales'!$A$7:$CA$7,0))</f>
        <v>787.02000000001863</v>
      </c>
      <c r="FJ9" s="402">
        <f t="shared" ref="FJ9:FJ14" si="240">FI9-FH9</f>
        <v>60.204838709695423</v>
      </c>
      <c r="FK9" s="532">
        <f t="shared" ref="FK9:FK14" si="241">FI9/FH9</f>
        <v>1.0828337683583995</v>
      </c>
      <c r="FL9" s="402">
        <f>INDEX('SO Februari 2026 Rev.2'!$B$6:$BG$49,MATCH(B9,'SO Februari 2026 Rev.2'!$B$6:$B$49,0),MATCH($FL$3,'SO Februari 2026 Rev.2'!$B$5:$XG$5,0))</f>
        <v>3018.0416129032269</v>
      </c>
      <c r="FM9" s="402">
        <f>INDEX('Summary sales'!$A$6:$CA$48,MATCH(B9,'Summary sales'!$A$6:$A$48,0),MATCH($FL$3,'Summary sales'!$A$7:$CA$7,0))</f>
        <v>3937.4400000004098</v>
      </c>
      <c r="FN9" s="402">
        <f t="shared" ref="FN9:FN14" si="242">FM9-FL9</f>
        <v>919.39838709718288</v>
      </c>
      <c r="FO9" s="532">
        <f t="shared" ref="FO9:FO14" si="243">FM9/FL9</f>
        <v>1.3046340988694192</v>
      </c>
      <c r="FP9" s="402">
        <f>INDEX('SO Februari 2026 Rev.2'!$B$6:$BG$49,MATCH(B9,'SO Februari 2026 Rev.2'!$B$6:$B$49,0),MATCH($FP$3,'SO Februari 2026 Rev.2'!$B$5:$XG$5,0))</f>
        <v>2044.9996774193546</v>
      </c>
      <c r="FQ9" s="402">
        <f>INDEX('Summary sales'!$A$6:$CA$48,MATCH(B9,'Summary sales'!$A$6:$A$48,0),MATCH($FP$3,'Summary sales'!$A$7:$CA$7,0))</f>
        <v>4713.6000000000931</v>
      </c>
      <c r="FR9" s="402">
        <f t="shared" ref="FR9:FR14" si="244">FQ9-FP9</f>
        <v>2668.6003225807385</v>
      </c>
      <c r="FS9" s="532">
        <f t="shared" ref="FS9:FS14" si="245">FQ9/FP9</f>
        <v>2.3049392388894279</v>
      </c>
      <c r="FT9" s="402">
        <f>INDEX('SO Februari 2026 Rev.2'!$B$6:$BG$49,MATCH(B9,'SO Februari 2026 Rev.2'!$B$6:$B$49,0),MATCH($FT$3,'SO Februari 2026 Rev.2'!$B$5:$XG$5,0))</f>
        <v>369.61070967741654</v>
      </c>
      <c r="FU9" s="402">
        <f>INDEX('Summary sales'!$A$6:$CA$48,MATCH(B9,'Summary sales'!$A$6:$A$48,0),MATCH($FT$3,'Summary sales'!$A$7:$CA$7,0))</f>
        <v>1994.6849999999395</v>
      </c>
      <c r="FV9" s="402">
        <f t="shared" ref="FV9:FV14" si="246">FU9-FT9</f>
        <v>1625.074290322523</v>
      </c>
      <c r="FW9" s="532">
        <f t="shared" ref="FW9:FW14" si="247">FU9/FT9</f>
        <v>5.3967186225226849</v>
      </c>
      <c r="FX9" s="402">
        <f>INDEX('SO Februari 2026 Rev.2'!$B$6:$BG$49,MATCH(B9,'SO Februari 2026 Rev.2'!$B$6:$B$49,0),MATCH($FX$3,'SO Februari 2026 Rev.2'!$B$5:$XG$5,0))</f>
        <v>9000</v>
      </c>
      <c r="FY9" s="402">
        <f>INDEX('Summary sales'!$A$6:$CA$48,MATCH(B9,'Summary sales'!$A$6:$A$48,0),MATCH($FX$3,'Summary sales'!$A$7:$CA$7,0))</f>
        <v>4145.0780000016093</v>
      </c>
      <c r="FZ9" s="402">
        <f t="shared" ref="FZ9:FZ14" si="248">FY9-FX9</f>
        <v>-4854.9219999983907</v>
      </c>
      <c r="GA9" s="532">
        <f t="shared" ref="GA9:GA14" si="249">FY9/FX9</f>
        <v>0.46056422222240101</v>
      </c>
      <c r="GB9" s="402">
        <f>INDEX('SO Februari 2026 Rev.2'!$B$6:$BG$49,MATCH(B9,'SO Februari 2026 Rev.2'!$B$6:$B$49,0),MATCH($GB$3,'SO Februari 2026 Rev.2'!$B$5:$XG$5,0))</f>
        <v>3500</v>
      </c>
      <c r="GC9" s="402">
        <f>INDEX('Summary sales'!$A$6:$CA$48,MATCH($B9,'Summary sales'!$A$6:$A$48,0),MATCH($GB$3,'Summary sales'!$A$7:$CA$7,0))</f>
        <v>5448.8619999997318</v>
      </c>
      <c r="GD9" s="402">
        <f t="shared" ref="GD9:GD14" si="250">GC9-GB9</f>
        <v>1948.8619999997318</v>
      </c>
      <c r="GE9" s="532">
        <f t="shared" ref="GE9:GE14" si="251">GC9/GB9</f>
        <v>1.5568177142856376</v>
      </c>
      <c r="GF9" s="402">
        <f>INDEX('SO Februari 2026 Rev.2'!$B$6:$BG$49,MATCH(B9,'SO Februari 2026 Rev.2'!$B$6:$B$49,0),MATCH($GF$3,'SO Februari 2026 Rev.2'!$B$5:$XG$5,0))</f>
        <v>1121.900322580635</v>
      </c>
      <c r="GG9" s="402">
        <f>INDEX('Summary sales'!$A$6:$CA$48,MATCH($B9,'Summary sales'!$A$6:$A$48,0),MATCH($GF$3,'Summary sales'!$A$7:$CA$7,0))</f>
        <v>1494.9200000003912</v>
      </c>
      <c r="GH9" s="402">
        <f t="shared" ref="GH9:GH14" si="252">GG9-GF9</f>
        <v>373.01967741975614</v>
      </c>
      <c r="GI9" s="532">
        <f t="shared" ref="GI9:GI14" si="253">GG9/GF9</f>
        <v>1.3324891435646644</v>
      </c>
      <c r="GJ9" s="402">
        <f>INDEX('SO Februari 2026 Rev.2'!$B$6:$BG$49,MATCH(B9,'SO Februari 2026 Rev.2'!$B$6:$B$49,0),MATCH($GJ$3,'SO Februari 2026 Rev.2'!$B$5:$XG$5,0))</f>
        <v>1500</v>
      </c>
      <c r="GK9" s="402">
        <f>INDEX('Summary sales'!$A$6:$CA$48,MATCH(B9,'Summary sales'!$A$6:$A$48,0),MATCH($GJ$3,'Summary sales'!$A$7:$CA$7,0))</f>
        <v>1780.0559999999823</v>
      </c>
      <c r="GL9" s="402">
        <f t="shared" ref="GL9:GL14" si="254">GK9-GJ9</f>
        <v>280.0559999999823</v>
      </c>
      <c r="GM9" s="532">
        <f t="shared" ref="GM9:GM14" si="255">GK9/GJ9</f>
        <v>1.1867039999999882</v>
      </c>
      <c r="GN9" s="402">
        <f>INDEX('SO Februari 2026 Rev.2'!$B$6:$BG$49,MATCH(B9,'SO Februari 2026 Rev.2'!$B$6:$B$49,0),MATCH($GN$3,'SO Februari 2026 Rev.2'!$B$5:$XG$5,0))</f>
        <v>2499.7025806451697</v>
      </c>
      <c r="GO9" s="402">
        <f>INDEX('Summary sales'!$A$6:$CA$48,MATCH(B9,'Summary sales'!$A$6:$A$48,0),MATCH($GN$3,'Summary sales'!$A$7:$CA$7,0))</f>
        <v>4785.3600000003353</v>
      </c>
      <c r="GP9" s="402">
        <f t="shared" ref="GP9:GP14" si="256">GO9-GN9</f>
        <v>2285.6574193551655</v>
      </c>
      <c r="GQ9" s="532">
        <f t="shared" ref="GQ9:GQ14" si="257">GO9/GN9</f>
        <v>1.9143717484842699</v>
      </c>
      <c r="GR9" s="402">
        <f>INDEX('SO Februari 2026 Rev.2'!$B$6:$BG$49,MATCH(B9,'SO Februari 2026 Rev.2'!$B$6:$B$49,0),MATCH($GR$3,'SO Februari 2026 Rev.2'!$B$5:$XG$5,0))</f>
        <v>4500</v>
      </c>
      <c r="GS9" s="402">
        <f>INDEX('Summary sales'!$A$6:$CA$48,MATCH(B9,'Summary sales'!$A$6:$A$48,0),MATCH($GR$3,'Summary sales'!$A$7:$CA$7,0))</f>
        <v>0</v>
      </c>
      <c r="GT9" s="402">
        <f t="shared" ref="GT9:GT14" si="258">GS9-GR9</f>
        <v>-4500</v>
      </c>
      <c r="GU9" s="533">
        <f t="shared" ref="GU9:GU14" si="259">GS9/GR9</f>
        <v>0</v>
      </c>
    </row>
    <row r="10" spans="1:218" ht="15" customHeight="1">
      <c r="A10" s="653"/>
      <c r="B10" s="414">
        <f t="shared" si="159"/>
        <v>46057</v>
      </c>
      <c r="C10" s="414" t="str">
        <f t="shared" si="56"/>
        <v>Rab</v>
      </c>
      <c r="D10" s="402">
        <f t="shared" si="57"/>
        <v>180951.47038709672</v>
      </c>
      <c r="E10" s="402">
        <f t="shared" ca="1" si="58"/>
        <v>160876.85499999829</v>
      </c>
      <c r="F10" s="402">
        <f t="shared" ca="1" si="160"/>
        <v>-20074.615387098427</v>
      </c>
      <c r="G10" s="532">
        <f t="shared" ca="1" si="161"/>
        <v>0.88906077776458947</v>
      </c>
      <c r="H10" s="402">
        <f>INDEX('SO Februari 2026 Rev.2'!$B$6:$BG$49,MATCH(B10,'SO Februari 2026 Rev.2'!$B$6:$B$49,0),MATCH($H$3,'SO Februari 2026 Rev.2'!$B$5:$XG$5,0))</f>
        <v>812.17000000000064</v>
      </c>
      <c r="I10" s="402">
        <f>INDEX('Summary sales'!$A$6:$CA$48,MATCH(B10,'Summary sales'!$A$6:$A$48,0),MATCH($H$3,'Summary sales'!$A$7:$CA$7,0))</f>
        <v>1407.3999999999069</v>
      </c>
      <c r="J10" s="402">
        <f t="shared" si="162"/>
        <v>595.22999999990623</v>
      </c>
      <c r="K10" s="532">
        <f t="shared" si="163"/>
        <v>1.7328884346872031</v>
      </c>
      <c r="L10" s="402">
        <f>INDEX('SO Februari 2026 Rev.2'!$B$6:$BG$49,MATCH(B10,'SO Februari 2026 Rev.2'!$B$6:$B$49,0),MATCH($L$3,'SO Februari 2026 Rev.2'!$B$5:$XG$5,0))</f>
        <v>3000</v>
      </c>
      <c r="M10" s="402">
        <f>INDEX('Summary sales'!$A$6:$CA$48,MATCH($B10,'Summary sales'!$A$6:$A$48,0),MATCH($L$3,'Summary sales'!$A$7:$CA$7,0))</f>
        <v>2280.859999999404</v>
      </c>
      <c r="N10" s="402">
        <f t="shared" si="164"/>
        <v>-719.14000000059605</v>
      </c>
      <c r="O10" s="532">
        <f t="shared" si="165"/>
        <v>0.76028666666646794</v>
      </c>
      <c r="P10" s="402">
        <f>INDEX('SO Februari 2026 Rev.2'!$B$6:$BG$49,MATCH(B10,'SO Februari 2026 Rev.2'!$B$6:$B$49,0),MATCH($P$3,'SO Februari 2026 Rev.2'!$B$5:$XG$5,0))</f>
        <v>1129.7312903225857</v>
      </c>
      <c r="Q10" s="402">
        <f>INDEX('Summary sales'!$A$6:$CA$48,MATCH($B10,'Summary sales'!$A$6:$A$48,0),MATCH($P$3,'Summary sales'!$A$7:$CA$7,0))</f>
        <v>1166.1200000001118</v>
      </c>
      <c r="R10" s="402">
        <f t="shared" si="166"/>
        <v>36.388709677526094</v>
      </c>
      <c r="S10" s="532">
        <f t="shared" si="167"/>
        <v>1.0322100573731436</v>
      </c>
      <c r="T10" s="402">
        <f>INDEX('SO Februari 2026 Rev.2'!$B$6:$BG$49,MATCH(B10,'SO Februari 2026 Rev.2'!$B$6:$B$49,0),MATCH($T$3,'SO Februari 2026 Rev.2'!$B$5:$XG$5,0))</f>
        <v>3282.5161290322658</v>
      </c>
      <c r="U10" s="402">
        <f>INDEX('Summary sales'!$A$6:$CA$48,MATCH($B10,'Summary sales'!$A$6:$A$48,0),MATCH($T$3,'Summary sales'!$A$7:$CA$7,0))</f>
        <v>3190.2299999999814</v>
      </c>
      <c r="V10" s="402">
        <f t="shared" si="168"/>
        <v>-92.286129032284407</v>
      </c>
      <c r="W10" s="532">
        <f t="shared" si="169"/>
        <v>0.97188555199590387</v>
      </c>
      <c r="X10" s="402">
        <f>INDEX('SO Februari 2026 Rev.2'!$B$6:$BG$49,MATCH(B10,'SO Februari 2026 Rev.2'!$B$6:$B$49,0),MATCH($X$3,'SO Februari 2026 Rev.2'!$B$5:$XG$5,0))</f>
        <v>644.02064516129087</v>
      </c>
      <c r="Y10" s="402">
        <f>INDEX('Summary sales'!$A$6:$CA$48,MATCH($B10,'Summary sales'!$A$6:$A$48,0),MATCH($X$3,'Summary sales'!$A$7:$CA$7,0))</f>
        <v>400.86999999999534</v>
      </c>
      <c r="Z10" s="402">
        <f t="shared" si="170"/>
        <v>-243.15064516129553</v>
      </c>
      <c r="AA10" s="532">
        <f t="shared" si="171"/>
        <v>0.62244898981398333</v>
      </c>
      <c r="AB10" s="402">
        <f>INDEX('SO Februari 2026 Rev.2'!$B$6:$BG$49,MATCH(B10,'SO Februari 2026 Rev.2'!$B$6:$B$49,0),MATCH($AB$3,'SO Februari 2026 Rev.2'!$B$5:$XG$5,0))</f>
        <v>5500</v>
      </c>
      <c r="AC10" s="402">
        <f>INDEX('Summary sales'!$A$6:$CA$48,MATCH($B10,'Summary sales'!$A$6:$A$48,0),MATCH($AB$3,'Summary sales'!$A$7:$CA$7,0))</f>
        <v>1428.2599999997765</v>
      </c>
      <c r="AD10" s="402">
        <f t="shared" si="172"/>
        <v>-4071.7400000002235</v>
      </c>
      <c r="AE10" s="532">
        <f t="shared" si="173"/>
        <v>0.2596836363635957</v>
      </c>
      <c r="AF10" s="402">
        <f>INDEX('SO Februari 2026 Rev.2'!$B$6:$BG$49,MATCH(B10,'SO Februari 2026 Rev.2'!$B$6:$B$49,0),MATCH($AF$3,'SO Februari 2026 Rev.2'!$B$5:$XG$5,0))</f>
        <v>166.97064516129021</v>
      </c>
      <c r="AG10" s="402">
        <f>INDEX('Summary sales'!$A$6:$CA$48,MATCH($B10,'Summary sales'!$A$6:$A$48,0),MATCH($AF$3,'Summary sales'!$A$7:$CA$7,0))</f>
        <v>695.9199999999837</v>
      </c>
      <c r="AH10" s="402">
        <f t="shared" si="174"/>
        <v>528.94935483869347</v>
      </c>
      <c r="AI10" s="532">
        <f t="shared" si="175"/>
        <v>4.1679182548988738</v>
      </c>
      <c r="AJ10" s="402">
        <f>INDEX('SO Februari 2026 Rev.2'!$B$6:$BG$49,MATCH(B10,'SO Februari 2026 Rev.2'!$B$6:$B$49,0),MATCH($AJ$3,'SO Februari 2026 Rev.2'!$B$5:$XG$5,0))</f>
        <v>603.76322580644887</v>
      </c>
      <c r="AK10" s="402">
        <f>INDEX('Summary sales'!$A$6:$CA$48,MATCH($B10,'Summary sales'!$A$6:$A$48,0),MATCH($AJ$3,'Summary sales'!$A$7:$CA$7,0))</f>
        <v>880.68999999994412</v>
      </c>
      <c r="AL10" s="402">
        <f t="shared" si="176"/>
        <v>276.92677419349525</v>
      </c>
      <c r="AM10" s="532">
        <f t="shared" si="177"/>
        <v>1.4586678392404624</v>
      </c>
      <c r="AN10" s="402">
        <f>INDEX('SO Februari 2026 Rev.2'!$B$6:$BG$49,MATCH(B10,'SO Februari 2026 Rev.2'!$B$6:$B$49,0),MATCH($AN$3,'SO Februari 2026 Rev.2'!$B$5:$XG$5,0))</f>
        <v>673.27548387096704</v>
      </c>
      <c r="AO10" s="402">
        <f>INDEX('Summary sales'!$A$6:$CA$48,MATCH($B10,'Summary sales'!$A$6:$A$48,0),MATCH($AN$3,'Summary sales'!$A$7:$CA$7,0))</f>
        <v>699.29000000003725</v>
      </c>
      <c r="AP10" s="402">
        <f t="shared" si="178"/>
        <v>26.014516129070216</v>
      </c>
      <c r="AQ10" s="532">
        <f t="shared" si="179"/>
        <v>1.0386387396426511</v>
      </c>
      <c r="AR10" s="402">
        <f>INDEX('SO Februari 2026 Rev.2'!$B$6:$BG$49,MATCH(B10,'SO Februari 2026 Rev.2'!$B$6:$B$49,0),MATCH($AR$3,'SO Februari 2026 Rev.2'!$B$5:$XG$5,0))</f>
        <v>4514.1990322580623</v>
      </c>
      <c r="AS10" s="402">
        <f>INDEX('Summary sales'!$A$6:$CA$48,MATCH($B10,'Summary sales'!$A$6:$A$48,0),MATCH($AR$3,'Summary sales'!$A$7:$CA$7,0))</f>
        <v>6295.9000000003725</v>
      </c>
      <c r="AT10" s="402">
        <f t="shared" si="180"/>
        <v>1781.7009677423102</v>
      </c>
      <c r="AU10" s="532">
        <f t="shared" si="181"/>
        <v>1.3946881728099347</v>
      </c>
      <c r="AV10" s="402">
        <f>INDEX('SO Februari 2026 Rev.2'!$B$6:$BG$49,MATCH(B10,'SO Februari 2026 Rev.2'!$B$6:$B$49,0),MATCH($AV$3,'SO Februari 2026 Rev.2'!$B$5:$XG$5,0))</f>
        <v>8000.0622580645213</v>
      </c>
      <c r="AW10" s="402">
        <f ca="1">INDEX('Summary sales'!$A$6:$CA$48,MATCH($B10,'Summary sales'!$A$6:$A$48,0),MATCH($AV$3,'Summary sales'!$A$7:$CA$7,0))</f>
        <v>6662.9799999999814</v>
      </c>
      <c r="AX10" s="402">
        <f t="shared" ca="1" si="182"/>
        <v>-1337.0822580645399</v>
      </c>
      <c r="AY10" s="532">
        <f t="shared" ca="1" si="183"/>
        <v>0.8328660184217086</v>
      </c>
      <c r="AZ10" s="402">
        <f>INDEX('SO Februari 2026 Rev.2'!$B$6:$BG$49,MATCH(B10,'SO Februari 2026 Rev.2'!$B$6:$B$49,0),MATCH($AZ$3,'SO Februari 2026 Rev.2'!$B$5:$XG$5,0))</f>
        <v>2874.3264516129029</v>
      </c>
      <c r="BA10" s="402">
        <f>INDEX('Summary sales'!$A$6:$CA$48,MATCH($B10,'Summary sales'!$A$6:$A$48,0),MATCH($AZ$3,'Summary sales'!$A$7:$CA$7,0))</f>
        <v>2073.7199999999721</v>
      </c>
      <c r="BB10" s="402">
        <f t="shared" si="184"/>
        <v>-800.60645161293087</v>
      </c>
      <c r="BC10" s="532">
        <f t="shared" si="185"/>
        <v>0.72146293572058329</v>
      </c>
      <c r="BD10" s="402">
        <f>INDEX('SO Februari 2026 Rev.2'!$B$6:$BG$49,MATCH(B10,'SO Februari 2026 Rev.2'!$B$6:$B$49,0),MATCH($BD$3,'SO Februari 2026 Rev.2'!$B$5:$XG$5,0))</f>
        <v>500</v>
      </c>
      <c r="BE10" s="402">
        <f>INDEX('Summary sales'!$A$6:$CA$48,MATCH($B10,'Summary sales'!$A$6:$A$48,0),MATCH($BD$3,'Summary sales'!$A$7:$CA$7,0))</f>
        <v>0</v>
      </c>
      <c r="BF10" s="402">
        <f t="shared" si="186"/>
        <v>-500</v>
      </c>
      <c r="BG10" s="532">
        <f t="shared" si="187"/>
        <v>0</v>
      </c>
      <c r="BH10" s="402">
        <f>INDEX('SO Februari 2026 Rev.2'!$B$6:$BG$49,MATCH(B10,'SO Februari 2026 Rev.2'!$B$6:$B$49,0),MATCH($BH$3,'SO Februari 2026 Rev.2'!$B$5:$XG$5,0))</f>
        <v>3600</v>
      </c>
      <c r="BI10" s="402">
        <f>INDEX('Summary sales'!$A$6:$CA$48,MATCH($B10,'Summary sales'!$A$6:$A$48,0),MATCH($BH$3,'Summary sales'!$A$7:$CA$7,0))</f>
        <v>1253.8400000000838</v>
      </c>
      <c r="BJ10" s="402">
        <f t="shared" si="188"/>
        <v>-2346.1599999999162</v>
      </c>
      <c r="BK10" s="532">
        <f t="shared" si="189"/>
        <v>0.34828888888891218</v>
      </c>
      <c r="BL10" s="402">
        <f>INDEX('SO Februari 2026 Rev.2'!$B$6:$BG$49,MATCH(B10,'SO Februari 2026 Rev.2'!$B$6:$B$49,0),MATCH($BL$3,'SO Februari 2026 Rev.2'!$B$5:$XG$5,0))</f>
        <v>9000.0570967741915</v>
      </c>
      <c r="BM10" s="402">
        <f>INDEX('Summary sales'!$A$6:$CA$48,MATCH($B10,'Summary sales'!$A$6:$A$48,0),MATCH($BL$3,'Summary sales'!$A$7:$CA$7,0))</f>
        <v>10914.709999999963</v>
      </c>
      <c r="BN10" s="402">
        <f t="shared" si="190"/>
        <v>1914.6529032257713</v>
      </c>
      <c r="BO10" s="532">
        <f t="shared" si="191"/>
        <v>1.2127378618422346</v>
      </c>
      <c r="BP10" s="402">
        <f>INDEX('SO Februari 2026 Rev.2'!$B$6:$BG$49,MATCH(B10,'SO Februari 2026 Rev.2'!$B$6:$B$49,0),MATCH($BP$3,'SO Februari 2026 Rev.2'!$B$5:$XG$5,0))</f>
        <v>926.09448387096802</v>
      </c>
      <c r="BQ10" s="402">
        <f>INDEX('Summary sales'!$A$6:$CA$48,MATCH($B10,'Summary sales'!$A$6:$A$48,0),MATCH($BP$3,'Summary sales'!$A$7:$CA$7,0))</f>
        <v>1548.390000000014</v>
      </c>
      <c r="BR10" s="402">
        <f t="shared" si="192"/>
        <v>622.29551612904595</v>
      </c>
      <c r="BS10" s="532">
        <f t="shared" si="193"/>
        <v>1.6719568326634693</v>
      </c>
      <c r="BT10" s="402">
        <f>INDEX('SO Februari 2026 Rev.2'!$B$6:$BG$49,MATCH(B10,'SO Februari 2026 Rev.2'!$B$6:$B$49,0),MATCH($BT$3,'SO Februari 2026 Rev.2'!$B$5:$XG$5,0))</f>
        <v>5500</v>
      </c>
      <c r="BU10" s="402">
        <f ca="1">INDEX('Summary sales'!$A$6:$CA$48,MATCH($B10,'Summary sales'!$A$6:$A$48,0),MATCH($BT$3,'Summary sales'!$A$7:$CA$7,0))</f>
        <v>5368.37</v>
      </c>
      <c r="BV10" s="402">
        <f t="shared" ca="1" si="194"/>
        <v>-131.63000000000011</v>
      </c>
      <c r="BW10" s="532">
        <f t="shared" ca="1" si="195"/>
        <v>0.97606727272727267</v>
      </c>
      <c r="BX10" s="402">
        <f>INDEX('SO Februari 2026 Rev.2'!$B$6:$BG$49,MATCH(B10,'SO Februari 2026 Rev.2'!$B$6:$B$49,0),MATCH($BX$3,'SO Februari 2026 Rev.2'!$B$5:$XG$5,0))</f>
        <v>70.054838709677327</v>
      </c>
      <c r="BY10" s="402">
        <f>INDEX('Summary sales'!$A$6:$CA$48,MATCH($B10,'Summary sales'!$A$6:$A$48,0),MATCH($BX$3,'Summary sales'!$A$7:$CA$7,0))</f>
        <v>102</v>
      </c>
      <c r="BZ10" s="402">
        <f t="shared" si="196"/>
        <v>31.945161290322673</v>
      </c>
      <c r="CA10" s="532">
        <f t="shared" si="197"/>
        <v>1.4560022102500365</v>
      </c>
      <c r="CB10" s="402">
        <f>INDEX('SO Februari 2026 Rev.2'!$B$6:$BG$49,MATCH(B10,'SO Februari 2026 Rev.2'!$B$6:$B$49,0),MATCH($CB$3,'SO Februari 2026 Rev.2'!$B$5:$XG$5,0))</f>
        <v>89.451612903225808</v>
      </c>
      <c r="CC10" s="402">
        <f>INDEX('Summary sales'!$A$6:$CA$48,MATCH($B10,'Summary sales'!$A$6:$A$48,0),MATCH($CB$3,'Summary sales'!$A$7:$CA$7,0))</f>
        <v>65.076000000000931</v>
      </c>
      <c r="CD10" s="402">
        <f t="shared" si="198"/>
        <v>-24.375612903224877</v>
      </c>
      <c r="CE10" s="532">
        <f t="shared" si="199"/>
        <v>0.72749945906961011</v>
      </c>
      <c r="CF10" s="402">
        <f>INDEX('SO Februari 2026 Rev.2'!$B$6:$BG$49,MATCH(B10,'SO Februari 2026 Rev.2'!$B$6:$B$49,0),MATCH($CF$3,'SO Februari 2026 Rev.2'!$B$5:$XG$5,0))</f>
        <v>3500</v>
      </c>
      <c r="CG10" s="402">
        <f>INDEX('Summary sales'!$A$6:$CA$48,MATCH($B10,'Summary sales'!$A$6:$A$48,0),MATCH($CF$3,'Summary sales'!$A$7:$CA$7,0))</f>
        <v>247.89999999990687</v>
      </c>
      <c r="CH10" s="402">
        <f t="shared" si="200"/>
        <v>-3252.1000000000931</v>
      </c>
      <c r="CI10" s="532">
        <f t="shared" si="201"/>
        <v>7.0828571428544818E-2</v>
      </c>
      <c r="CJ10" s="402">
        <f>INDEX('SO Februari 2026 Rev.2'!$B$6:$BG$49,MATCH(B10,'SO Februari 2026 Rev.2'!$B$6:$B$49,0),MATCH($CJ$3,'SO Februari 2026 Rev.2'!$B$5:$XG$5,0))</f>
        <v>4000.4806451612722</v>
      </c>
      <c r="CK10" s="402">
        <f>INDEX('Summary sales'!$A$6:$CA$48,MATCH($B10,'Summary sales'!$A$6:$A$48,0),MATCH($CJ$3,'Summary sales'!$A$7:$CA$7,0))</f>
        <v>4017.7999999998137</v>
      </c>
      <c r="CL10" s="402">
        <f t="shared" si="202"/>
        <v>17.319354838541585</v>
      </c>
      <c r="CM10" s="532">
        <f t="shared" si="203"/>
        <v>1.004329318493139</v>
      </c>
      <c r="CN10" s="402">
        <f>INDEX('SO Februari 2026 Rev.2'!$B$6:$BG$49,MATCH(B10,'SO Februari 2026 Rev.2'!$B$6:$B$49,0),MATCH($CN$3,'SO Februari 2026 Rev.2'!$B$5:$XG$5,0))</f>
        <v>3500</v>
      </c>
      <c r="CO10" s="402">
        <f>INDEX('Summary sales'!$A$6:$CA$48,MATCH($B10,'Summary sales'!$A$6:$A$48,0),MATCH($CN$3,'Summary sales'!$A$7:$CA$7,0))</f>
        <v>3069.1300000000047</v>
      </c>
      <c r="CP10" s="402">
        <f t="shared" si="204"/>
        <v>-430.86999999999534</v>
      </c>
      <c r="CQ10" s="532">
        <f t="shared" si="205"/>
        <v>0.87689428571428707</v>
      </c>
      <c r="CR10" s="402">
        <f>INDEX('SO Februari 2026 Rev.2'!$B$6:$BG$49,MATCH(B10,'SO Februari 2026 Rev.2'!$B$6:$B$49,0),MATCH($CR$3,'SO Februari 2026 Rev.2'!$B$5:$XG$5,0))</f>
        <v>0</v>
      </c>
      <c r="CS10" s="402">
        <f>INDEX('Summary sales'!$A$6:$CA$48,MATCH($B10,'Summary sales'!$A$6:$A$48,0),MATCH($CR$3,'Summary sales'!$A$7:$CA$7,0))</f>
        <v>0</v>
      </c>
      <c r="CT10" s="402">
        <f t="shared" si="206"/>
        <v>0</v>
      </c>
      <c r="CU10" s="532" t="e">
        <f t="shared" si="207"/>
        <v>#DIV/0!</v>
      </c>
      <c r="CV10" s="402">
        <f>INDEX('SO Februari 2026 Rev.2'!$B$6:$BG$49,MATCH(B10,'SO Februari 2026 Rev.2'!$B$6:$B$49,0),MATCH($CV$3,'SO Februari 2026 Rev.2'!$B$5:$XG$5,0))</f>
        <v>11659.554548387085</v>
      </c>
      <c r="CW10" s="402">
        <f>INDEX('Summary sales'!$A$6:$CA$48,MATCH($B10,'Summary sales'!$A$6:$A$48,0),MATCH($CV$3,'Summary sales'!$A$7:$CA$7,0))</f>
        <v>15723.407999999821</v>
      </c>
      <c r="CX10" s="402">
        <f t="shared" si="208"/>
        <v>4063.8534516127365</v>
      </c>
      <c r="CY10" s="532">
        <f t="shared" si="209"/>
        <v>1.3485427710593718</v>
      </c>
      <c r="CZ10" s="402">
        <f>INDEX('SO Februari 2026 Rev.2'!$B$6:$BG$49,MATCH(B10,'SO Februari 2026 Rev.2'!$B$6:$B$49,0),MATCH($CZ$3,'SO Februari 2026 Rev.2'!$B$5:$XG$5,0))</f>
        <v>2020.8603225806426</v>
      </c>
      <c r="DA10" s="402">
        <f>INDEX('Summary sales'!$A$6:$CA$48,MATCH($B10,'Summary sales'!$A$6:$A$48,0),MATCH($CZ$3,'Summary sales'!$A$7:$CA$7,0))</f>
        <v>2267.1900000004098</v>
      </c>
      <c r="DB10" s="402">
        <f t="shared" si="210"/>
        <v>246.32967741976722</v>
      </c>
      <c r="DC10" s="532">
        <f t="shared" si="211"/>
        <v>1.1218934701559204</v>
      </c>
      <c r="DD10" s="402">
        <f>INDEX('SO Februari 2026 Rev.2'!$B$6:$BG$49,MATCH(B10,'SO Februari 2026 Rev.2'!$B$6:$B$49,0),MATCH($DD$3,'SO Februari 2026 Rev.2'!$B$5:$XG$5,0))</f>
        <v>678.69999999999834</v>
      </c>
      <c r="DE10" s="402">
        <f>INDEX('Summary sales'!$A$6:$CA$48,MATCH($B10,'Summary sales'!$A$6:$A$48,0),MATCH($DD$3,'Summary sales'!$A$7:$CA$7,0))</f>
        <v>569.9100000000326</v>
      </c>
      <c r="DF10" s="402">
        <f t="shared" si="212"/>
        <v>-108.78999999996574</v>
      </c>
      <c r="DG10" s="532">
        <f t="shared" si="213"/>
        <v>0.83970826580231916</v>
      </c>
      <c r="DH10" s="402">
        <f>INDEX('SO Februari 2026 Rev.2'!$B$6:$BG$49,MATCH(B10,'SO Februari 2026 Rev.2'!$B$6:$B$49,0),MATCH($DH$3,'SO Februari 2026 Rev.2'!$B$5:$XG$5,0))</f>
        <v>7121.8519354838745</v>
      </c>
      <c r="DI10" s="402">
        <f>INDEX('Summary sales'!$A$6:$CA$48,MATCH($B10,'Summary sales'!$A$6:$A$48,0),MATCH($DH$3,'Summary sales'!$A$7:$CA$7,0))</f>
        <v>7897.0599999995902</v>
      </c>
      <c r="DJ10" s="402">
        <f t="shared" si="214"/>
        <v>775.20806451571571</v>
      </c>
      <c r="DK10" s="532">
        <f t="shared" si="215"/>
        <v>1.1088492251086159</v>
      </c>
      <c r="DL10" s="402">
        <f>INDEX('SO Februari 2026 Rev.2'!$B$6:$BG$49,MATCH(B10,'SO Februari 2026 Rev.2'!$B$6:$B$49,0),MATCH($DL$3,'SO Februari 2026 Rev.2'!$B$5:$XG$5,0))</f>
        <v>2443.876774193548</v>
      </c>
      <c r="DM10" s="402">
        <f>INDEX('Summary sales'!$A$6:$CA$48,MATCH($B10,'Summary sales'!$A$6:$A$48,0),MATCH($DL$3,'Summary sales'!$A$7:$CA$7,0))</f>
        <v>3616.9999999999991</v>
      </c>
      <c r="DN10" s="402">
        <f t="shared" si="216"/>
        <v>1173.123225806451</v>
      </c>
      <c r="DO10" s="532">
        <f t="shared" si="217"/>
        <v>1.4800255226426335</v>
      </c>
      <c r="DP10" s="402">
        <f>INDEX('SO Februari 2026 Rev.2'!$B$6:$BG$49,MATCH(B10,'SO Februari 2026 Rev.2'!$B$6:$B$49,0),MATCH($DP$3,'SO Februari 2026 Rev.2'!$B$5:$XG$5,0))</f>
        <v>2043.2745161290325</v>
      </c>
      <c r="DQ10" s="402">
        <f>INDEX('Summary sales'!$A$6:$CA$48,MATCH($B10,'Summary sales'!$A$6:$A$48,0),MATCH($DP$3,'Summary sales'!$A$7:$CA$7,0))</f>
        <v>1267.5800000000745</v>
      </c>
      <c r="DR10" s="402">
        <f t="shared" si="218"/>
        <v>-775.69451612895796</v>
      </c>
      <c r="DS10" s="532">
        <f t="shared" si="219"/>
        <v>0.6203669599919911</v>
      </c>
      <c r="DT10" s="402">
        <f>INDEX('SO Februari 2026 Rev.2'!$B$6:$BG$49,MATCH(B10,'SO Februari 2026 Rev.2'!$B$6:$B$49,0),MATCH($DT$3,'SO Februari 2026 Rev.2'!$B$5:$XG$5,0))</f>
        <v>1439.5303225806451</v>
      </c>
      <c r="DU10" s="402">
        <f>INDEX('Summary sales'!$A$6:$CA$48,MATCH($B10,'Summary sales'!$A$6:$A$48,0),MATCH($DT$3,'Summary sales'!$A$7:$CA$7,0))</f>
        <v>2248.0699999999488</v>
      </c>
      <c r="DV10" s="402">
        <f t="shared" si="220"/>
        <v>808.53967741930364</v>
      </c>
      <c r="DW10" s="532">
        <f t="shared" si="221"/>
        <v>1.5616690838230034</v>
      </c>
      <c r="DX10" s="402">
        <f>INDEX('SO Februari 2026 Rev.2'!$B$6:$BG$49,MATCH(B10,'SO Februari 2026 Rev.2'!$B$6:$B$49,0),MATCH($DX$3,'SO Februari 2026 Rev.2'!$B$5:$XG$5,0))</f>
        <v>260.97419354838746</v>
      </c>
      <c r="DY10" s="402">
        <f>INDEX('Summary sales'!$A$6:$CA$48,MATCH($B10,'Summary sales'!$A$6:$A$48,0),MATCH($DX$3,'Summary sales'!$A$7:$CA$7,0))</f>
        <v>870.28000000002794</v>
      </c>
      <c r="DZ10" s="402">
        <f t="shared" si="222"/>
        <v>609.30580645164048</v>
      </c>
      <c r="EA10" s="532">
        <f t="shared" si="223"/>
        <v>3.3347358532546574</v>
      </c>
      <c r="EB10" s="402">
        <f>INDEX('SO Februari 2026 Rev.2'!$B$6:$BG$49,MATCH(B10,'SO Februari 2026 Rev.2'!$B$6:$B$49,0),MATCH($EB$3,'SO Februari 2026 Rev.2'!$B$5:$XG$5,0))</f>
        <v>11007.047419354845</v>
      </c>
      <c r="EC10" s="402">
        <f>INDEX('Summary sales'!$A$6:$CA$48,MATCH($B10,'Summary sales'!$A$6:$A$48,0),MATCH($EB$3,'Summary sales'!$A$7:$CA$7,0))</f>
        <v>7416.6500000003725</v>
      </c>
      <c r="ED10" s="402">
        <f t="shared" si="224"/>
        <v>-3590.3974193544727</v>
      </c>
      <c r="EE10" s="532">
        <f t="shared" si="225"/>
        <v>0.67380921671681904</v>
      </c>
      <c r="EF10" s="402">
        <f>INDEX('SO Februari 2026 Rev.2'!$B$6:$BG$49,MATCH(B10,'SO Februari 2026 Rev.2'!$B$6:$B$49,0),MATCH($EF$3,'SO Februari 2026 Rev.2'!$B$5:$XG$5,0))</f>
        <v>1519.5448387096778</v>
      </c>
      <c r="EG10" s="402">
        <f>INDEX('Summary sales'!$A$6:$CA$48,MATCH($B10,'Summary sales'!$A$6:$A$48,0),MATCH($EF$3,'Summary sales'!$A$7:$CA$7,0))</f>
        <v>1843.0999999998603</v>
      </c>
      <c r="EH10" s="402">
        <f t="shared" si="226"/>
        <v>323.55516129018247</v>
      </c>
      <c r="EI10" s="532">
        <f t="shared" si="227"/>
        <v>1.2129289989000454</v>
      </c>
      <c r="EJ10" s="402">
        <f>INDEX('SO Februari 2026 Rev.2'!$B$6:$BG$49,MATCH(B10,'SO Februari 2026 Rev.2'!$B$6:$B$49,0),MATCH($EJ$3,'SO Februari 2026 Rev.2'!$B$5:$XG$5,0))</f>
        <v>3999.6741935483842</v>
      </c>
      <c r="EK10" s="402">
        <f>INDEX('Summary sales'!$A$6:$CA$48,MATCH($B10,'Summary sales'!$A$6:$A$48,0),MATCH($EJ$3,'Summary sales'!$A$7:$CA$7,0))</f>
        <v>4842.8199999998324</v>
      </c>
      <c r="EL10" s="402">
        <f t="shared" si="228"/>
        <v>843.14580645144815</v>
      </c>
      <c r="EM10" s="532">
        <f t="shared" si="229"/>
        <v>1.2108036219078724</v>
      </c>
      <c r="EN10" s="402">
        <f>INDEX('SO Februari 2026 Rev.2'!$B$6:$BG$49,MATCH(B10,'SO Februari 2026 Rev.2'!$B$6:$B$49,0),MATCH($EN$3,'SO Februari 2026 Rev.2'!$B$5:$XG$5,0))</f>
        <v>5500</v>
      </c>
      <c r="EO10" s="402">
        <f>INDEX('Summary sales'!$A$6:$CA$48,MATCH(B10,'Summary sales'!$A$6:$A$48,0),MATCH($EN$3,'Summary sales'!$A$7:$CA$7,0))</f>
        <v>7232.5200000000186</v>
      </c>
      <c r="EP10" s="402">
        <f t="shared" si="230"/>
        <v>1732.5200000000186</v>
      </c>
      <c r="EQ10" s="532">
        <f t="shared" si="231"/>
        <v>1.3150036363636397</v>
      </c>
      <c r="ER10" s="402">
        <f>INDEX('SO Februari 2026 Rev.2'!$B$6:$BG$49,MATCH(B10,'SO Februari 2026 Rev.2'!$B$6:$B$49,0),MATCH($ER$3,'SO Februari 2026 Rev.2'!$B$5:$XG$5,0))</f>
        <v>4482.689677419351</v>
      </c>
      <c r="ES10" s="402">
        <f>INDEX('Summary sales'!$A$6:$CA$48,MATCH($B10,'Summary sales'!$A$6:$A$48,0),MATCH($ER$3,'Summary sales'!$A$7:$CA$7,0))</f>
        <v>3632.7799999997951</v>
      </c>
      <c r="ET10" s="402">
        <f t="shared" si="232"/>
        <v>-849.90967741955592</v>
      </c>
      <c r="EU10" s="532">
        <f t="shared" si="233"/>
        <v>0.81040184831423745</v>
      </c>
      <c r="EV10" s="402">
        <f>INDEX('SO Februari 2026 Rev.2'!$B$6:$BG$49,MATCH(B10,'SO Februari 2026 Rev.2'!$B$6:$B$49,0),MATCH($EV$3,'SO Februari 2026 Rev.2'!$B$5:$XG$5,0))</f>
        <v>26500</v>
      </c>
      <c r="EW10" s="402">
        <f>INDEX('Summary sales'!$A$6:$CA$48,MATCH($B10,'Summary sales'!$A$6:$A$48,0),MATCH($EV$3,'Summary sales'!$A$7:$CA$7,0))</f>
        <v>19048.379999999888</v>
      </c>
      <c r="EX10" s="402">
        <f t="shared" si="234"/>
        <v>-7451.6200000001118</v>
      </c>
      <c r="EY10" s="532">
        <f t="shared" si="235"/>
        <v>0.71880679245282597</v>
      </c>
      <c r="EZ10" s="402">
        <f>INDEX('SO Februari 2026 Rev.2'!$B$6:$BG$49,MATCH(B10,'SO Februari 2026 Rev.2'!$B$6:$B$49,0),MATCH($EZ$3,'SO Februari 2026 Rev.2'!$B$5:$XG$5,0))</f>
        <v>8000</v>
      </c>
      <c r="FA10" s="402">
        <f>INDEX('Summary sales'!$A$6:$CA$48,MATCH(B10,'Summary sales'!$A$6:$A$48,0),MATCH($EZ$3,'Summary sales'!$A$7:$CA$7,0))</f>
        <v>4879.410000000149</v>
      </c>
      <c r="FB10" s="402">
        <f t="shared" si="236"/>
        <v>-3120.589999999851</v>
      </c>
      <c r="FC10" s="532">
        <f t="shared" si="237"/>
        <v>0.60992625000001865</v>
      </c>
      <c r="FD10" s="402">
        <f>INDEX('SO Februari 2026 Rev.2'!$B$6:$BG$49,MATCH(B10,'SO Februari 2026 Rev.2'!$B$6:$B$49,0),MATCH($FD$3,'SO Februari 2026 Rev.2'!$B$5:$XG$5,0))</f>
        <v>2105.6477419354865</v>
      </c>
      <c r="FE10" s="402">
        <f>INDEX('Summary sales'!$A$6:$CA$48,MATCH(B10,'Summary sales'!$A$6:$A$48,0),MATCH($FD$3,'Summary sales'!$A$7:$CA$7,0))</f>
        <v>3525.7000000001863</v>
      </c>
      <c r="FF10" s="402">
        <f t="shared" si="238"/>
        <v>1420.0522580646998</v>
      </c>
      <c r="FG10" s="532">
        <f t="shared" si="239"/>
        <v>1.674401624632335</v>
      </c>
      <c r="FH10" s="402">
        <f>INDEX('SO Februari 2026 Rev.2'!$B$6:$BG$49,MATCH(B10,'SO Februari 2026 Rev.2'!$B$6:$B$49,0),MATCH($FH$3,'SO Februari 2026 Rev.2'!$B$5:$XG$5,0))</f>
        <v>726.8151612903232</v>
      </c>
      <c r="FI10" s="402">
        <f>INDEX('Summary sales'!$A$6:$CA$48,MATCH(B10,'Summary sales'!$A$6:$A$48,0),MATCH($FH$3,'Summary sales'!$A$7:$CA$7,0))</f>
        <v>789.67000000004191</v>
      </c>
      <c r="FJ10" s="402">
        <f t="shared" si="240"/>
        <v>62.854838709718706</v>
      </c>
      <c r="FK10" s="532">
        <f t="shared" si="241"/>
        <v>1.0864798122787254</v>
      </c>
      <c r="FL10" s="402">
        <f>INDEX('SO Februari 2026 Rev.2'!$B$6:$BG$49,MATCH(B10,'SO Februari 2026 Rev.2'!$B$6:$B$49,0),MATCH($FL$3,'SO Februari 2026 Rev.2'!$B$5:$XG$5,0))</f>
        <v>3018.0416129032269</v>
      </c>
      <c r="FM10" s="402">
        <f>INDEX('Summary sales'!$A$6:$CA$48,MATCH(B10,'Summary sales'!$A$6:$A$48,0),MATCH($FL$3,'Summary sales'!$A$7:$CA$7,0))</f>
        <v>2860.1099999998696</v>
      </c>
      <c r="FN10" s="402">
        <f t="shared" si="242"/>
        <v>-157.93161290335729</v>
      </c>
      <c r="FO10" s="532">
        <f t="shared" si="243"/>
        <v>0.94767082990899065</v>
      </c>
      <c r="FP10" s="402">
        <f>INDEX('SO Februari 2026 Rev.2'!$B$6:$BG$49,MATCH(B10,'SO Februari 2026 Rev.2'!$B$6:$B$49,0),MATCH($FP$3,'SO Februari 2026 Rev.2'!$B$5:$XG$5,0))</f>
        <v>2044.9996774193546</v>
      </c>
      <c r="FQ10" s="402">
        <f>INDEX('Summary sales'!$A$6:$CA$48,MATCH(B10,'Summary sales'!$A$6:$A$48,0),MATCH($FP$3,'Summary sales'!$A$7:$CA$7,0))</f>
        <v>1767.3000000000466</v>
      </c>
      <c r="FR10" s="402">
        <f t="shared" si="244"/>
        <v>-277.69967741930805</v>
      </c>
      <c r="FS10" s="532">
        <f t="shared" si="245"/>
        <v>0.864205515293897</v>
      </c>
      <c r="FT10" s="402">
        <f>INDEX('SO Februari 2026 Rev.2'!$B$6:$BG$49,MATCH(B10,'SO Februari 2026 Rev.2'!$B$6:$B$49,0),MATCH($FT$3,'SO Februari 2026 Rev.2'!$B$5:$XG$5,0))</f>
        <v>369.61070967741654</v>
      </c>
      <c r="FU10" s="402">
        <f>INDEX('Summary sales'!$A$6:$CA$48,MATCH(B10,'Summary sales'!$A$6:$A$48,0),MATCH($FT$3,'Summary sales'!$A$7:$CA$7,0))</f>
        <v>265.1490000000922</v>
      </c>
      <c r="FV10" s="402">
        <f t="shared" si="246"/>
        <v>-104.46170967732434</v>
      </c>
      <c r="FW10" s="532">
        <f t="shared" si="247"/>
        <v>0.71737369361267989</v>
      </c>
      <c r="FX10" s="402">
        <f>INDEX('SO Februari 2026 Rev.2'!$B$6:$BG$49,MATCH(B10,'SO Februari 2026 Rev.2'!$B$6:$B$49,0),MATCH($FX$3,'SO Februari 2026 Rev.2'!$B$5:$XG$5,0))</f>
        <v>9000</v>
      </c>
      <c r="FY10" s="402">
        <f>INDEX('Summary sales'!$A$6:$CA$48,MATCH(B10,'Summary sales'!$A$6:$A$48,0),MATCH($FX$3,'Summary sales'!$A$7:$CA$7,0))</f>
        <v>3903.10899999924</v>
      </c>
      <c r="FZ10" s="402">
        <f t="shared" si="248"/>
        <v>-5096.89100000076</v>
      </c>
      <c r="GA10" s="532">
        <f t="shared" si="249"/>
        <v>0.43367877777769331</v>
      </c>
      <c r="GB10" s="402">
        <f>INDEX('SO Februari 2026 Rev.2'!$B$6:$BG$49,MATCH(B10,'SO Februari 2026 Rev.2'!$B$6:$B$49,0),MATCH($GB$3,'SO Februari 2026 Rev.2'!$B$5:$XG$5,0))</f>
        <v>3500</v>
      </c>
      <c r="GC10" s="402">
        <f>INDEX('Summary sales'!$A$6:$CA$48,MATCH($B10,'Summary sales'!$A$6:$A$48,0),MATCH($GB$3,'Summary sales'!$A$7:$CA$7,0))</f>
        <v>5365.8540000002831</v>
      </c>
      <c r="GD10" s="402">
        <f t="shared" si="250"/>
        <v>1865.8540000002831</v>
      </c>
      <c r="GE10" s="532">
        <f t="shared" si="251"/>
        <v>1.5331011428572237</v>
      </c>
      <c r="GF10" s="402">
        <f>INDEX('SO Februari 2026 Rev.2'!$B$6:$BG$49,MATCH(B10,'SO Februari 2026 Rev.2'!$B$6:$B$49,0),MATCH($GF$3,'SO Februari 2026 Rev.2'!$B$5:$XG$5,0))</f>
        <v>1121.900322580635</v>
      </c>
      <c r="GG10" s="402">
        <f>INDEX('Summary sales'!$A$6:$CA$48,MATCH($B10,'Summary sales'!$A$6:$A$48,0),MATCH($GF$3,'Summary sales'!$A$7:$CA$7,0))</f>
        <v>2207.6399999996647</v>
      </c>
      <c r="GH10" s="402">
        <f t="shared" si="252"/>
        <v>1085.7396774190297</v>
      </c>
      <c r="GI10" s="532">
        <f t="shared" si="253"/>
        <v>1.9677683975716957</v>
      </c>
      <c r="GJ10" s="402">
        <f>INDEX('SO Februari 2026 Rev.2'!$B$6:$BG$49,MATCH(B10,'SO Februari 2026 Rev.2'!$B$6:$B$49,0),MATCH($GJ$3,'SO Februari 2026 Rev.2'!$B$5:$XG$5,0))</f>
        <v>1500</v>
      </c>
      <c r="GK10" s="402">
        <f>INDEX('Summary sales'!$A$6:$CA$48,MATCH(B10,'Summary sales'!$A$6:$A$48,0),MATCH($GJ$3,'Summary sales'!$A$7:$CA$7,0))</f>
        <v>1686.4290000000037</v>
      </c>
      <c r="GL10" s="402">
        <f t="shared" si="254"/>
        <v>186.42900000000373</v>
      </c>
      <c r="GM10" s="532">
        <f t="shared" si="255"/>
        <v>1.1242860000000026</v>
      </c>
      <c r="GN10" s="402">
        <f>INDEX('SO Februari 2026 Rev.2'!$B$6:$BG$49,MATCH(B10,'SO Februari 2026 Rev.2'!$B$6:$B$49,0),MATCH($GN$3,'SO Februari 2026 Rev.2'!$B$5:$XG$5,0))</f>
        <v>2499.7025806451697</v>
      </c>
      <c r="GO10" s="402">
        <f>INDEX('Summary sales'!$A$6:$CA$48,MATCH(B10,'Summary sales'!$A$6:$A$48,0),MATCH($GN$3,'Summary sales'!$A$7:$CA$7,0))</f>
        <v>1380.2799999997951</v>
      </c>
      <c r="GP10" s="402">
        <f t="shared" si="256"/>
        <v>-1119.4225806453746</v>
      </c>
      <c r="GQ10" s="532">
        <f t="shared" si="257"/>
        <v>0.55217769133300121</v>
      </c>
      <c r="GR10" s="402">
        <f>INDEX('SO Februari 2026 Rev.2'!$B$6:$BG$49,MATCH(B10,'SO Februari 2026 Rev.2'!$B$6:$B$49,0),MATCH($GR$3,'SO Februari 2026 Rev.2'!$B$5:$XG$5,0))</f>
        <v>4500</v>
      </c>
      <c r="GS10" s="402">
        <f>INDEX('Summary sales'!$A$6:$CA$48,MATCH(B10,'Summary sales'!$A$6:$A$48,0),MATCH($GR$3,'Summary sales'!$A$7:$CA$7,0))</f>
        <v>0</v>
      </c>
      <c r="GT10" s="402">
        <f t="shared" si="258"/>
        <v>-4500</v>
      </c>
      <c r="GU10" s="533">
        <f t="shared" si="259"/>
        <v>0</v>
      </c>
    </row>
    <row r="11" spans="1:218" ht="15" customHeight="1">
      <c r="A11" s="653"/>
      <c r="B11" s="414">
        <f t="shared" si="159"/>
        <v>46058</v>
      </c>
      <c r="C11" s="414" t="str">
        <f t="shared" si="56"/>
        <v>Kam</v>
      </c>
      <c r="D11" s="402">
        <f t="shared" si="57"/>
        <v>180951.47038709672</v>
      </c>
      <c r="E11" s="402">
        <f t="shared" ca="1" si="58"/>
        <v>174980.43299999685</v>
      </c>
      <c r="F11" s="402">
        <f t="shared" ca="1" si="160"/>
        <v>-5971.0373870998737</v>
      </c>
      <c r="G11" s="532">
        <f t="shared" ca="1" si="161"/>
        <v>0.96700199575982193</v>
      </c>
      <c r="H11" s="402">
        <f>INDEX('SO Februari 2026 Rev.2'!$B$6:$BG$49,MATCH(B11,'SO Februari 2026 Rev.2'!$B$6:$B$49,0),MATCH($H$3,'SO Februari 2026 Rev.2'!$B$5:$XG$5,0))</f>
        <v>812.17000000000064</v>
      </c>
      <c r="I11" s="402">
        <f>INDEX('Summary sales'!$A$6:$CA$48,MATCH(B11,'Summary sales'!$A$6:$A$48,0),MATCH($H$3,'Summary sales'!$A$7:$CA$7,0))</f>
        <v>1385.660000000149</v>
      </c>
      <c r="J11" s="402">
        <f t="shared" si="162"/>
        <v>573.49000000014837</v>
      </c>
      <c r="K11" s="532">
        <f t="shared" si="163"/>
        <v>1.7061206397677184</v>
      </c>
      <c r="L11" s="402">
        <f>INDEX('SO Februari 2026 Rev.2'!$B$6:$BG$49,MATCH(B11,'SO Februari 2026 Rev.2'!$B$6:$B$49,0),MATCH($L$3,'SO Februari 2026 Rev.2'!$B$5:$XG$5,0))</f>
        <v>3000</v>
      </c>
      <c r="M11" s="402">
        <f>INDEX('Summary sales'!$A$6:$CA$48,MATCH($B11,'Summary sales'!$A$6:$A$48,0),MATCH($L$3,'Summary sales'!$A$7:$CA$7,0))</f>
        <v>2541.179999999702</v>
      </c>
      <c r="N11" s="402">
        <f t="shared" si="164"/>
        <v>-458.82000000029802</v>
      </c>
      <c r="O11" s="532">
        <f t="shared" si="165"/>
        <v>0.84705999999990067</v>
      </c>
      <c r="P11" s="402">
        <f>INDEX('SO Februari 2026 Rev.2'!$B$6:$BG$49,MATCH(B11,'SO Februari 2026 Rev.2'!$B$6:$B$49,0),MATCH($P$3,'SO Februari 2026 Rev.2'!$B$5:$XG$5,0))</f>
        <v>1129.7312903225857</v>
      </c>
      <c r="Q11" s="402">
        <f>INDEX('Summary sales'!$A$6:$CA$48,MATCH($B11,'Summary sales'!$A$6:$A$48,0),MATCH($P$3,'Summary sales'!$A$7:$CA$7,0))</f>
        <v>1112.75</v>
      </c>
      <c r="R11" s="402">
        <f t="shared" si="166"/>
        <v>-16.981290322585664</v>
      </c>
      <c r="S11" s="532">
        <f t="shared" si="167"/>
        <v>0.98496873507173832</v>
      </c>
      <c r="T11" s="402">
        <f>INDEX('SO Februari 2026 Rev.2'!$B$6:$BG$49,MATCH(B11,'SO Februari 2026 Rev.2'!$B$6:$B$49,0),MATCH($T$3,'SO Februari 2026 Rev.2'!$B$5:$XG$5,0))</f>
        <v>3282.5161290322658</v>
      </c>
      <c r="U11" s="402">
        <f>INDEX('Summary sales'!$A$6:$CA$48,MATCH($B11,'Summary sales'!$A$6:$A$48,0),MATCH($T$3,'Summary sales'!$A$7:$CA$7,0))</f>
        <v>3151.6999999997206</v>
      </c>
      <c r="V11" s="402">
        <f t="shared" si="168"/>
        <v>-130.81612903254518</v>
      </c>
      <c r="W11" s="532">
        <f t="shared" si="169"/>
        <v>0.9601476051022142</v>
      </c>
      <c r="X11" s="402">
        <f>INDEX('SO Februari 2026 Rev.2'!$B$6:$BG$49,MATCH(B11,'SO Februari 2026 Rev.2'!$B$6:$B$49,0),MATCH($X$3,'SO Februari 2026 Rev.2'!$B$5:$XG$5,0))</f>
        <v>644.02064516129087</v>
      </c>
      <c r="Y11" s="402">
        <f>INDEX('Summary sales'!$A$6:$CA$48,MATCH($B11,'Summary sales'!$A$6:$A$48,0),MATCH($X$3,'Summary sales'!$A$7:$CA$7,0))</f>
        <v>505.90999999991618</v>
      </c>
      <c r="Z11" s="402">
        <f t="shared" si="170"/>
        <v>-138.11064516137469</v>
      </c>
      <c r="AA11" s="532">
        <f t="shared" si="171"/>
        <v>0.7855493512528845</v>
      </c>
      <c r="AB11" s="402">
        <f>INDEX('SO Februari 2026 Rev.2'!$B$6:$BG$49,MATCH(B11,'SO Februari 2026 Rev.2'!$B$6:$B$49,0),MATCH($AB$3,'SO Februari 2026 Rev.2'!$B$5:$XG$5,0))</f>
        <v>5500</v>
      </c>
      <c r="AC11" s="402">
        <f>INDEX('Summary sales'!$A$6:$CA$48,MATCH($B11,'Summary sales'!$A$6:$A$48,0),MATCH($AB$3,'Summary sales'!$A$7:$CA$7,0))</f>
        <v>200</v>
      </c>
      <c r="AD11" s="402">
        <f t="shared" si="172"/>
        <v>-5300</v>
      </c>
      <c r="AE11" s="532">
        <f t="shared" si="173"/>
        <v>3.6363636363636362E-2</v>
      </c>
      <c r="AF11" s="402">
        <f>INDEX('SO Februari 2026 Rev.2'!$B$6:$BG$49,MATCH(B11,'SO Februari 2026 Rev.2'!$B$6:$B$49,0),MATCH($AF$3,'SO Februari 2026 Rev.2'!$B$5:$XG$5,0))</f>
        <v>166.97064516129021</v>
      </c>
      <c r="AG11" s="402">
        <f>INDEX('Summary sales'!$A$6:$CA$48,MATCH($B11,'Summary sales'!$A$6:$A$48,0),MATCH($AF$3,'Summary sales'!$A$7:$CA$7,0))</f>
        <v>587.39999999999418</v>
      </c>
      <c r="AH11" s="402">
        <f t="shared" si="174"/>
        <v>420.42935483870394</v>
      </c>
      <c r="AI11" s="532">
        <f t="shared" si="175"/>
        <v>3.5179836517525453</v>
      </c>
      <c r="AJ11" s="402">
        <f>INDEX('SO Februari 2026 Rev.2'!$B$6:$BG$49,MATCH(B11,'SO Februari 2026 Rev.2'!$B$6:$B$49,0),MATCH($AJ$3,'SO Februari 2026 Rev.2'!$B$5:$XG$5,0))</f>
        <v>603.76322580644887</v>
      </c>
      <c r="AK11" s="402">
        <f>INDEX('Summary sales'!$A$6:$CA$48,MATCH($B11,'Summary sales'!$A$6:$A$48,0),MATCH($AJ$3,'Summary sales'!$A$7:$CA$7,0))</f>
        <v>838.42000000004191</v>
      </c>
      <c r="AL11" s="402">
        <f t="shared" si="176"/>
        <v>234.65677419359304</v>
      </c>
      <c r="AM11" s="532">
        <f t="shared" si="177"/>
        <v>1.3886569505457393</v>
      </c>
      <c r="AN11" s="402">
        <f>INDEX('SO Februari 2026 Rev.2'!$B$6:$BG$49,MATCH(B11,'SO Februari 2026 Rev.2'!$B$6:$B$49,0),MATCH($AN$3,'SO Februari 2026 Rev.2'!$B$5:$XG$5,0))</f>
        <v>673.27548387096704</v>
      </c>
      <c r="AO11" s="402">
        <f>INDEX('Summary sales'!$A$6:$CA$48,MATCH($B11,'Summary sales'!$A$6:$A$48,0),MATCH($AN$3,'Summary sales'!$A$7:$CA$7,0))</f>
        <v>678.26999999990221</v>
      </c>
      <c r="AP11" s="402">
        <f t="shared" si="178"/>
        <v>4.9945161289351745</v>
      </c>
      <c r="AQ11" s="532">
        <f t="shared" si="179"/>
        <v>1.0074182355493169</v>
      </c>
      <c r="AR11" s="402">
        <f>INDEX('SO Februari 2026 Rev.2'!$B$6:$BG$49,MATCH(B11,'SO Februari 2026 Rev.2'!$B$6:$B$49,0),MATCH($AR$3,'SO Februari 2026 Rev.2'!$B$5:$XG$5,0))</f>
        <v>4514.1990322580623</v>
      </c>
      <c r="AS11" s="402">
        <f>INDEX('Summary sales'!$A$6:$CA$48,MATCH($B11,'Summary sales'!$A$6:$A$48,0),MATCH($AR$3,'Summary sales'!$A$7:$CA$7,0))</f>
        <v>4850.7299999985844</v>
      </c>
      <c r="AT11" s="402">
        <f t="shared" si="180"/>
        <v>336.5309677405221</v>
      </c>
      <c r="AU11" s="532">
        <f t="shared" si="181"/>
        <v>1.074549430659947</v>
      </c>
      <c r="AV11" s="402">
        <f>INDEX('SO Februari 2026 Rev.2'!$B$6:$BG$49,MATCH(B11,'SO Februari 2026 Rev.2'!$B$6:$B$49,0),MATCH($AV$3,'SO Februari 2026 Rev.2'!$B$5:$XG$5,0))</f>
        <v>8000.0622580645213</v>
      </c>
      <c r="AW11" s="402">
        <f ca="1">INDEX('Summary sales'!$A$6:$CA$48,MATCH($B11,'Summary sales'!$A$6:$A$48,0),MATCH($AV$3,'Summary sales'!$A$7:$CA$7,0))</f>
        <v>10802.059999999721</v>
      </c>
      <c r="AX11" s="402">
        <f t="shared" ca="1" si="182"/>
        <v>2801.9977419351999</v>
      </c>
      <c r="AY11" s="532">
        <f t="shared" ca="1" si="183"/>
        <v>1.3502469920294216</v>
      </c>
      <c r="AZ11" s="402">
        <f>INDEX('SO Februari 2026 Rev.2'!$B$6:$BG$49,MATCH(B11,'SO Februari 2026 Rev.2'!$B$6:$B$49,0),MATCH($AZ$3,'SO Februari 2026 Rev.2'!$B$5:$XG$5,0))</f>
        <v>2874.3264516129029</v>
      </c>
      <c r="BA11" s="402">
        <f>INDEX('Summary sales'!$A$6:$CA$48,MATCH($B11,'Summary sales'!$A$6:$A$48,0),MATCH($AZ$3,'Summary sales'!$A$7:$CA$7,0))</f>
        <v>1820.7000000000698</v>
      </c>
      <c r="BB11" s="402">
        <f t="shared" si="184"/>
        <v>-1053.6264516128331</v>
      </c>
      <c r="BC11" s="532">
        <f t="shared" si="185"/>
        <v>0.63343535630004733</v>
      </c>
      <c r="BD11" s="402">
        <f>INDEX('SO Februari 2026 Rev.2'!$B$6:$BG$49,MATCH(B11,'SO Februari 2026 Rev.2'!$B$6:$B$49,0),MATCH($BD$3,'SO Februari 2026 Rev.2'!$B$5:$XG$5,0))</f>
        <v>500</v>
      </c>
      <c r="BE11" s="402">
        <f>INDEX('Summary sales'!$A$6:$CA$48,MATCH($B11,'Summary sales'!$A$6:$A$48,0),MATCH($BD$3,'Summary sales'!$A$7:$CA$7,0))</f>
        <v>313.57999999999993</v>
      </c>
      <c r="BF11" s="402">
        <f t="shared" si="186"/>
        <v>-186.42000000000007</v>
      </c>
      <c r="BG11" s="532">
        <f t="shared" si="187"/>
        <v>0.62715999999999983</v>
      </c>
      <c r="BH11" s="402">
        <f>INDEX('SO Februari 2026 Rev.2'!$B$6:$BG$49,MATCH(B11,'SO Februari 2026 Rev.2'!$B$6:$B$49,0),MATCH($BH$3,'SO Februari 2026 Rev.2'!$B$5:$XG$5,0))</f>
        <v>3600</v>
      </c>
      <c r="BI11" s="402">
        <f>INDEX('Summary sales'!$A$6:$CA$48,MATCH($B11,'Summary sales'!$A$6:$A$48,0),MATCH($BH$3,'Summary sales'!$A$7:$CA$7,0))</f>
        <v>1248.0700000000652</v>
      </c>
      <c r="BJ11" s="402">
        <f t="shared" si="188"/>
        <v>-2351.9299999999348</v>
      </c>
      <c r="BK11" s="532">
        <f t="shared" si="189"/>
        <v>0.34668611111112924</v>
      </c>
      <c r="BL11" s="402">
        <f>INDEX('SO Februari 2026 Rev.2'!$B$6:$BG$49,MATCH(B11,'SO Februari 2026 Rev.2'!$B$6:$B$49,0),MATCH($BL$3,'SO Februari 2026 Rev.2'!$B$5:$XG$5,0))</f>
        <v>9000.0570967741915</v>
      </c>
      <c r="BM11" s="402">
        <f>INDEX('Summary sales'!$A$6:$CA$48,MATCH($B11,'Summary sales'!$A$6:$A$48,0),MATCH($BL$3,'Summary sales'!$A$7:$CA$7,0))</f>
        <v>10507.259999999776</v>
      </c>
      <c r="BN11" s="402">
        <f t="shared" si="190"/>
        <v>1507.202903225585</v>
      </c>
      <c r="BO11" s="532">
        <f t="shared" si="191"/>
        <v>1.1674659268290417</v>
      </c>
      <c r="BP11" s="402">
        <f>INDEX('SO Februari 2026 Rev.2'!$B$6:$BG$49,MATCH(B11,'SO Februari 2026 Rev.2'!$B$6:$B$49,0),MATCH($BP$3,'SO Februari 2026 Rev.2'!$B$5:$XG$5,0))</f>
        <v>926.09448387096802</v>
      </c>
      <c r="BQ11" s="402">
        <f>INDEX('Summary sales'!$A$6:$CA$48,MATCH($B11,'Summary sales'!$A$6:$A$48,0),MATCH($BP$3,'Summary sales'!$A$7:$CA$7,0))</f>
        <v>898.73499999998603</v>
      </c>
      <c r="BR11" s="402">
        <f t="shared" si="192"/>
        <v>-27.35948387098199</v>
      </c>
      <c r="BS11" s="532">
        <f t="shared" si="193"/>
        <v>0.97045713547863655</v>
      </c>
      <c r="BT11" s="402">
        <f>INDEX('SO Februari 2026 Rev.2'!$B$6:$BG$49,MATCH(B11,'SO Februari 2026 Rev.2'!$B$6:$B$49,0),MATCH($BT$3,'SO Februari 2026 Rev.2'!$B$5:$XG$5,0))</f>
        <v>5500</v>
      </c>
      <c r="BU11" s="402">
        <f ca="1">INDEX('Summary sales'!$A$6:$CA$48,MATCH($B11,'Summary sales'!$A$6:$A$48,0),MATCH($BT$3,'Summary sales'!$A$7:$CA$7,0))</f>
        <v>2960</v>
      </c>
      <c r="BV11" s="402">
        <f t="shared" ca="1" si="194"/>
        <v>-2540</v>
      </c>
      <c r="BW11" s="532">
        <f t="shared" ca="1" si="195"/>
        <v>0.53818181818181821</v>
      </c>
      <c r="BX11" s="402">
        <f>INDEX('SO Februari 2026 Rev.2'!$B$6:$BG$49,MATCH(B11,'SO Februari 2026 Rev.2'!$B$6:$B$49,0),MATCH($BX$3,'SO Februari 2026 Rev.2'!$B$5:$XG$5,0))</f>
        <v>70.054838709677327</v>
      </c>
      <c r="BY11" s="402">
        <f>INDEX('Summary sales'!$A$6:$CA$48,MATCH($B11,'Summary sales'!$A$6:$A$48,0),MATCH($BX$3,'Summary sales'!$A$7:$CA$7,0))</f>
        <v>86.299999999988358</v>
      </c>
      <c r="BZ11" s="402">
        <f t="shared" si="196"/>
        <v>16.245161290311032</v>
      </c>
      <c r="CA11" s="532">
        <f t="shared" si="197"/>
        <v>1.2318920661231489</v>
      </c>
      <c r="CB11" s="402">
        <f>INDEX('SO Februari 2026 Rev.2'!$B$6:$BG$49,MATCH(B11,'SO Februari 2026 Rev.2'!$B$6:$B$49,0),MATCH($CB$3,'SO Februari 2026 Rev.2'!$B$5:$XG$5,0))</f>
        <v>89.451612903225808</v>
      </c>
      <c r="CC11" s="402">
        <f>INDEX('Summary sales'!$A$6:$CA$48,MATCH($B11,'Summary sales'!$A$6:$A$48,0),MATCH($CB$3,'Summary sales'!$A$7:$CA$7,0))</f>
        <v>51.923999999999069</v>
      </c>
      <c r="CD11" s="402">
        <f t="shared" si="198"/>
        <v>-37.527612903226739</v>
      </c>
      <c r="CE11" s="532">
        <f t="shared" si="199"/>
        <v>0.58047024882797371</v>
      </c>
      <c r="CF11" s="402">
        <f>INDEX('SO Februari 2026 Rev.2'!$B$6:$BG$49,MATCH(B11,'SO Februari 2026 Rev.2'!$B$6:$B$49,0),MATCH($CF$3,'SO Februari 2026 Rev.2'!$B$5:$XG$5,0))</f>
        <v>3500</v>
      </c>
      <c r="CG11" s="402">
        <f>INDEX('Summary sales'!$A$6:$CA$48,MATCH($B11,'Summary sales'!$A$6:$A$48,0),MATCH($CF$3,'Summary sales'!$A$7:$CA$7,0))</f>
        <v>3133.6000000000931</v>
      </c>
      <c r="CH11" s="402">
        <f t="shared" si="200"/>
        <v>-366.39999999990687</v>
      </c>
      <c r="CI11" s="532">
        <f t="shared" si="201"/>
        <v>0.89531428571431237</v>
      </c>
      <c r="CJ11" s="402">
        <f>INDEX('SO Februari 2026 Rev.2'!$B$6:$BG$49,MATCH(B11,'SO Februari 2026 Rev.2'!$B$6:$B$49,0),MATCH($CJ$3,'SO Februari 2026 Rev.2'!$B$5:$XG$5,0))</f>
        <v>4000.4806451612722</v>
      </c>
      <c r="CK11" s="402">
        <f>INDEX('Summary sales'!$A$6:$CA$48,MATCH($B11,'Summary sales'!$A$6:$A$48,0),MATCH($CJ$3,'Summary sales'!$A$7:$CA$7,0))</f>
        <v>3450.9000000003725</v>
      </c>
      <c r="CL11" s="402">
        <f t="shared" si="202"/>
        <v>-549.58064516089962</v>
      </c>
      <c r="CM11" s="532">
        <f t="shared" si="203"/>
        <v>0.86262134630606513</v>
      </c>
      <c r="CN11" s="402">
        <f>INDEX('SO Februari 2026 Rev.2'!$B$6:$BG$49,MATCH(B11,'SO Februari 2026 Rev.2'!$B$6:$B$49,0),MATCH($CN$3,'SO Februari 2026 Rev.2'!$B$5:$XG$5,0))</f>
        <v>3500</v>
      </c>
      <c r="CO11" s="402">
        <f>INDEX('Summary sales'!$A$6:$CA$48,MATCH($B11,'Summary sales'!$A$6:$A$48,0),MATCH($CN$3,'Summary sales'!$A$7:$CA$7,0))</f>
        <v>3945.2799999999697</v>
      </c>
      <c r="CP11" s="402">
        <f t="shared" si="204"/>
        <v>445.27999999996973</v>
      </c>
      <c r="CQ11" s="532">
        <f t="shared" si="205"/>
        <v>1.1272228571428484</v>
      </c>
      <c r="CR11" s="402">
        <f>INDEX('SO Februari 2026 Rev.2'!$B$6:$BG$49,MATCH(B11,'SO Februari 2026 Rev.2'!$B$6:$B$49,0),MATCH($CR$3,'SO Februari 2026 Rev.2'!$B$5:$XG$5,0))</f>
        <v>0</v>
      </c>
      <c r="CS11" s="402">
        <f>INDEX('Summary sales'!$A$6:$CA$48,MATCH($B11,'Summary sales'!$A$6:$A$48,0),MATCH($CR$3,'Summary sales'!$A$7:$CA$7,0))</f>
        <v>0</v>
      </c>
      <c r="CT11" s="402">
        <f t="shared" si="206"/>
        <v>0</v>
      </c>
      <c r="CU11" s="532" t="e">
        <f t="shared" si="207"/>
        <v>#DIV/0!</v>
      </c>
      <c r="CV11" s="402">
        <f>INDEX('SO Februari 2026 Rev.2'!$B$6:$BG$49,MATCH(B11,'SO Februari 2026 Rev.2'!$B$6:$B$49,0),MATCH($CV$3,'SO Februari 2026 Rev.2'!$B$5:$XG$5,0))</f>
        <v>11659.554548387085</v>
      </c>
      <c r="CW11" s="402">
        <f>INDEX('Summary sales'!$A$6:$CA$48,MATCH($B11,'Summary sales'!$A$6:$A$48,0),MATCH($CV$3,'Summary sales'!$A$7:$CA$7,0))</f>
        <v>17090.616999998689</v>
      </c>
      <c r="CX11" s="402">
        <f t="shared" si="208"/>
        <v>5431.062451611604</v>
      </c>
      <c r="CY11" s="532">
        <f t="shared" si="209"/>
        <v>1.4658035973049164</v>
      </c>
      <c r="CZ11" s="402">
        <f>INDEX('SO Februari 2026 Rev.2'!$B$6:$BG$49,MATCH(B11,'SO Februari 2026 Rev.2'!$B$6:$B$49,0),MATCH($CZ$3,'SO Februari 2026 Rev.2'!$B$5:$XG$5,0))</f>
        <v>2020.8603225806426</v>
      </c>
      <c r="DA11" s="402">
        <f>INDEX('Summary sales'!$A$6:$CA$48,MATCH($B11,'Summary sales'!$A$6:$A$48,0),MATCH($CZ$3,'Summary sales'!$A$7:$CA$7,0))</f>
        <v>2165.1399999996647</v>
      </c>
      <c r="DB11" s="402">
        <f t="shared" si="210"/>
        <v>144.27967741902216</v>
      </c>
      <c r="DC11" s="532">
        <f t="shared" si="211"/>
        <v>1.071395175513554</v>
      </c>
      <c r="DD11" s="402">
        <f>INDEX('SO Februari 2026 Rev.2'!$B$6:$BG$49,MATCH(B11,'SO Februari 2026 Rev.2'!$B$6:$B$49,0),MATCH($DD$3,'SO Februari 2026 Rev.2'!$B$5:$XG$5,0))</f>
        <v>678.69999999999834</v>
      </c>
      <c r="DE11" s="402">
        <f>INDEX('Summary sales'!$A$6:$CA$48,MATCH($B11,'Summary sales'!$A$6:$A$48,0),MATCH($DD$3,'Summary sales'!$A$7:$CA$7,0))</f>
        <v>49.349999999976717</v>
      </c>
      <c r="DF11" s="402">
        <f t="shared" si="212"/>
        <v>-629.35000000002162</v>
      </c>
      <c r="DG11" s="532">
        <f t="shared" si="213"/>
        <v>7.2712538676848154E-2</v>
      </c>
      <c r="DH11" s="402">
        <f>INDEX('SO Februari 2026 Rev.2'!$B$6:$BG$49,MATCH(B11,'SO Februari 2026 Rev.2'!$B$6:$B$49,0),MATCH($DH$3,'SO Februari 2026 Rev.2'!$B$5:$XG$5,0))</f>
        <v>7121.8519354838745</v>
      </c>
      <c r="DI11" s="402">
        <f>INDEX('Summary sales'!$A$6:$CA$48,MATCH($B11,'Summary sales'!$A$6:$A$48,0),MATCH($DH$3,'Summary sales'!$A$7:$CA$7,0))</f>
        <v>8375.2299999995157</v>
      </c>
      <c r="DJ11" s="402">
        <f t="shared" si="214"/>
        <v>1253.3780645156412</v>
      </c>
      <c r="DK11" s="532">
        <f t="shared" si="215"/>
        <v>1.1759904693147041</v>
      </c>
      <c r="DL11" s="402">
        <f>INDEX('SO Februari 2026 Rev.2'!$B$6:$BG$49,MATCH(B11,'SO Februari 2026 Rev.2'!$B$6:$B$49,0),MATCH($DL$3,'SO Februari 2026 Rev.2'!$B$5:$XG$5,0))</f>
        <v>2443.876774193548</v>
      </c>
      <c r="DM11" s="402">
        <f>INDEX('Summary sales'!$A$6:$CA$48,MATCH($B11,'Summary sales'!$A$6:$A$48,0),MATCH($DL$3,'Summary sales'!$A$7:$CA$7,0))</f>
        <v>3602.6800000000003</v>
      </c>
      <c r="DN11" s="402">
        <f t="shared" si="216"/>
        <v>1158.8032258064522</v>
      </c>
      <c r="DO11" s="532">
        <f t="shared" si="217"/>
        <v>1.4741659800702693</v>
      </c>
      <c r="DP11" s="402">
        <f>INDEX('SO Februari 2026 Rev.2'!$B$6:$BG$49,MATCH(B11,'SO Februari 2026 Rev.2'!$B$6:$B$49,0),MATCH($DP$3,'SO Februari 2026 Rev.2'!$B$5:$XG$5,0))</f>
        <v>2043.2745161290325</v>
      </c>
      <c r="DQ11" s="402">
        <f>INDEX('Summary sales'!$A$6:$CA$48,MATCH($B11,'Summary sales'!$A$6:$A$48,0),MATCH($DP$3,'Summary sales'!$A$7:$CA$7,0))</f>
        <v>1465.5300000000279</v>
      </c>
      <c r="DR11" s="402">
        <f t="shared" si="218"/>
        <v>-577.74451612900452</v>
      </c>
      <c r="DS11" s="532">
        <f t="shared" si="219"/>
        <v>0.71724576821741159</v>
      </c>
      <c r="DT11" s="402">
        <f>INDEX('SO Februari 2026 Rev.2'!$B$6:$BG$49,MATCH(B11,'SO Februari 2026 Rev.2'!$B$6:$B$49,0),MATCH($DT$3,'SO Februari 2026 Rev.2'!$B$5:$XG$5,0))</f>
        <v>1439.5303225806451</v>
      </c>
      <c r="DU11" s="402">
        <f>INDEX('Summary sales'!$A$6:$CA$48,MATCH($B11,'Summary sales'!$A$6:$A$48,0),MATCH($DT$3,'Summary sales'!$A$7:$CA$7,0))</f>
        <v>2228.1000000000931</v>
      </c>
      <c r="DV11" s="402">
        <f t="shared" si="220"/>
        <v>788.569677419448</v>
      </c>
      <c r="DW11" s="532">
        <f t="shared" si="221"/>
        <v>1.5477965035191337</v>
      </c>
      <c r="DX11" s="402">
        <f>INDEX('SO Februari 2026 Rev.2'!$B$6:$BG$49,MATCH(B11,'SO Februari 2026 Rev.2'!$B$6:$B$49,0),MATCH($DX$3,'SO Februari 2026 Rev.2'!$B$5:$XG$5,0))</f>
        <v>260.97419354838746</v>
      </c>
      <c r="DY11" s="402">
        <f>INDEX('Summary sales'!$A$6:$CA$48,MATCH($B11,'Summary sales'!$A$6:$A$48,0),MATCH($DX$3,'Summary sales'!$A$7:$CA$7,0))</f>
        <v>1141.7799999999697</v>
      </c>
      <c r="DZ11" s="402">
        <f t="shared" si="222"/>
        <v>880.80580645158227</v>
      </c>
      <c r="EA11" s="532">
        <f t="shared" si="223"/>
        <v>4.3750686015177633</v>
      </c>
      <c r="EB11" s="402">
        <f>INDEX('SO Februari 2026 Rev.2'!$B$6:$BG$49,MATCH(B11,'SO Februari 2026 Rev.2'!$B$6:$B$49,0),MATCH($EB$3,'SO Februari 2026 Rev.2'!$B$5:$XG$5,0))</f>
        <v>11007.047419354845</v>
      </c>
      <c r="EC11" s="402">
        <f>INDEX('Summary sales'!$A$6:$CA$48,MATCH($B11,'Summary sales'!$A$6:$A$48,0),MATCH($EB$3,'Summary sales'!$A$7:$CA$7,0))</f>
        <v>8884.5400000000373</v>
      </c>
      <c r="ED11" s="402">
        <f t="shared" si="224"/>
        <v>-2122.507419354808</v>
      </c>
      <c r="EE11" s="532">
        <f t="shared" si="225"/>
        <v>0.80716832239474312</v>
      </c>
      <c r="EF11" s="402">
        <f>INDEX('SO Februari 2026 Rev.2'!$B$6:$BG$49,MATCH(B11,'SO Februari 2026 Rev.2'!$B$6:$B$49,0),MATCH($EF$3,'SO Februari 2026 Rev.2'!$B$5:$XG$5,0))</f>
        <v>1519.5448387096778</v>
      </c>
      <c r="EG11" s="402">
        <f>INDEX('Summary sales'!$A$6:$CA$48,MATCH($B11,'Summary sales'!$A$6:$A$48,0),MATCH($EF$3,'Summary sales'!$A$7:$CA$7,0))</f>
        <v>1170.0600000000559</v>
      </c>
      <c r="EH11" s="402">
        <f t="shared" si="226"/>
        <v>-349.48483870962195</v>
      </c>
      <c r="EI11" s="532">
        <f t="shared" si="227"/>
        <v>0.77000689298093561</v>
      </c>
      <c r="EJ11" s="402">
        <f>INDEX('SO Februari 2026 Rev.2'!$B$6:$BG$49,MATCH(B11,'SO Februari 2026 Rev.2'!$B$6:$B$49,0),MATCH($EJ$3,'SO Februari 2026 Rev.2'!$B$5:$XG$5,0))</f>
        <v>3999.6741935483842</v>
      </c>
      <c r="EK11" s="402">
        <f>INDEX('Summary sales'!$A$6:$CA$48,MATCH($B11,'Summary sales'!$A$6:$A$48,0),MATCH($EJ$3,'Summary sales'!$A$7:$CA$7,0))</f>
        <v>5032.3500000000931</v>
      </c>
      <c r="EL11" s="402">
        <f t="shared" si="228"/>
        <v>1032.6758064517089</v>
      </c>
      <c r="EM11" s="532">
        <f t="shared" si="229"/>
        <v>1.2581899816033644</v>
      </c>
      <c r="EN11" s="402">
        <f>INDEX('SO Februari 2026 Rev.2'!$B$6:$BG$49,MATCH(B11,'SO Februari 2026 Rev.2'!$B$6:$B$49,0),MATCH($EN$3,'SO Februari 2026 Rev.2'!$B$5:$XG$5,0))</f>
        <v>5500</v>
      </c>
      <c r="EO11" s="402">
        <f>INDEX('Summary sales'!$A$6:$CA$48,MATCH(B11,'Summary sales'!$A$6:$A$48,0),MATCH($EN$3,'Summary sales'!$A$7:$CA$7,0))</f>
        <v>2363.8499999999767</v>
      </c>
      <c r="EP11" s="402">
        <f t="shared" si="230"/>
        <v>-3136.1500000000233</v>
      </c>
      <c r="EQ11" s="532">
        <f t="shared" si="231"/>
        <v>0.42979090909090484</v>
      </c>
      <c r="ER11" s="402">
        <f>INDEX('SO Februari 2026 Rev.2'!$B$6:$BG$49,MATCH(B11,'SO Februari 2026 Rev.2'!$B$6:$B$49,0),MATCH($ER$3,'SO Februari 2026 Rev.2'!$B$5:$XG$5,0))</f>
        <v>4482.689677419351</v>
      </c>
      <c r="ES11" s="402">
        <f>INDEX('Summary sales'!$A$6:$CA$48,MATCH($B11,'Summary sales'!$A$6:$A$48,0),MATCH($ER$3,'Summary sales'!$A$7:$CA$7,0))</f>
        <v>3828.3900000001304</v>
      </c>
      <c r="ET11" s="402">
        <f t="shared" si="232"/>
        <v>-654.29967741922064</v>
      </c>
      <c r="EU11" s="532">
        <f t="shared" si="233"/>
        <v>0.8540385963554149</v>
      </c>
      <c r="EV11" s="402">
        <f>INDEX('SO Februari 2026 Rev.2'!$B$6:$BG$49,MATCH(B11,'SO Februari 2026 Rev.2'!$B$6:$B$49,0),MATCH($EV$3,'SO Februari 2026 Rev.2'!$B$5:$XG$5,0))</f>
        <v>26500</v>
      </c>
      <c r="EW11" s="402">
        <f>INDEX('Summary sales'!$A$6:$CA$48,MATCH($B11,'Summary sales'!$A$6:$A$48,0),MATCH($EV$3,'Summary sales'!$A$7:$CA$7,0))</f>
        <v>24121.140000000596</v>
      </c>
      <c r="EX11" s="402">
        <f t="shared" si="234"/>
        <v>-2378.859999999404</v>
      </c>
      <c r="EY11" s="532">
        <f t="shared" si="235"/>
        <v>0.91023169811323001</v>
      </c>
      <c r="EZ11" s="402">
        <f>INDEX('SO Februari 2026 Rev.2'!$B$6:$BG$49,MATCH(B11,'SO Februari 2026 Rev.2'!$B$6:$B$49,0),MATCH($EZ$3,'SO Februari 2026 Rev.2'!$B$5:$XG$5,0))</f>
        <v>8000</v>
      </c>
      <c r="FA11" s="402">
        <f>INDEX('Summary sales'!$A$6:$CA$48,MATCH(B11,'Summary sales'!$A$6:$A$48,0),MATCH($EZ$3,'Summary sales'!$A$7:$CA$7,0))</f>
        <v>6282.2399999999907</v>
      </c>
      <c r="FB11" s="402">
        <f t="shared" si="236"/>
        <v>-1717.7600000000093</v>
      </c>
      <c r="FC11" s="532">
        <f t="shared" si="237"/>
        <v>0.78527999999999887</v>
      </c>
      <c r="FD11" s="402">
        <f>INDEX('SO Februari 2026 Rev.2'!$B$6:$BG$49,MATCH(B11,'SO Februari 2026 Rev.2'!$B$6:$B$49,0),MATCH($FD$3,'SO Februari 2026 Rev.2'!$B$5:$XG$5,0))</f>
        <v>2105.6477419354865</v>
      </c>
      <c r="FE11" s="402">
        <f>INDEX('Summary sales'!$A$6:$CA$48,MATCH(B11,'Summary sales'!$A$6:$A$48,0),MATCH($FD$3,'Summary sales'!$A$7:$CA$7,0))</f>
        <v>3722.0999999996275</v>
      </c>
      <c r="FF11" s="402">
        <f t="shared" si="238"/>
        <v>1616.452258064141</v>
      </c>
      <c r="FG11" s="532">
        <f t="shared" si="239"/>
        <v>1.7676745857682337</v>
      </c>
      <c r="FH11" s="402">
        <f>INDEX('SO Februari 2026 Rev.2'!$B$6:$BG$49,MATCH(B11,'SO Februari 2026 Rev.2'!$B$6:$B$49,0),MATCH($FH$3,'SO Februari 2026 Rev.2'!$B$5:$XG$5,0))</f>
        <v>726.8151612903232</v>
      </c>
      <c r="FI11" s="402">
        <f>INDEX('Summary sales'!$A$6:$CA$48,MATCH(B11,'Summary sales'!$A$6:$A$48,0),MATCH($FH$3,'Summary sales'!$A$7:$CA$7,0))</f>
        <v>794.97999999998137</v>
      </c>
      <c r="FJ11" s="402">
        <f t="shared" si="240"/>
        <v>68.16483870965817</v>
      </c>
      <c r="FK11" s="532">
        <f t="shared" si="241"/>
        <v>1.093785658775533</v>
      </c>
      <c r="FL11" s="402">
        <f>INDEX('SO Februari 2026 Rev.2'!$B$6:$BG$49,MATCH(B11,'SO Februari 2026 Rev.2'!$B$6:$B$49,0),MATCH($FL$3,'SO Februari 2026 Rev.2'!$B$5:$XG$5,0))</f>
        <v>3018.0416129032269</v>
      </c>
      <c r="FM11" s="402">
        <f>INDEX('Summary sales'!$A$6:$CA$48,MATCH(B11,'Summary sales'!$A$6:$A$48,0),MATCH($FL$3,'Summary sales'!$A$7:$CA$7,0))</f>
        <v>4891.7299999999814</v>
      </c>
      <c r="FN11" s="402">
        <f t="shared" si="242"/>
        <v>1873.6883870967545</v>
      </c>
      <c r="FO11" s="532">
        <f t="shared" si="243"/>
        <v>1.6208292089433274</v>
      </c>
      <c r="FP11" s="402">
        <f>INDEX('SO Februari 2026 Rev.2'!$B$6:$BG$49,MATCH(B11,'SO Februari 2026 Rev.2'!$B$6:$B$49,0),MATCH($FP$3,'SO Februari 2026 Rev.2'!$B$5:$XG$5,0))</f>
        <v>2044.9996774193546</v>
      </c>
      <c r="FQ11" s="402">
        <f>INDEX('Summary sales'!$A$6:$CA$48,MATCH(B11,'Summary sales'!$A$6:$A$48,0),MATCH($FP$3,'Summary sales'!$A$7:$CA$7,0))</f>
        <v>4588.2999999998137</v>
      </c>
      <c r="FR11" s="402">
        <f t="shared" si="244"/>
        <v>2543.3003225804591</v>
      </c>
      <c r="FS11" s="532">
        <f t="shared" si="245"/>
        <v>2.2436678355812383</v>
      </c>
      <c r="FT11" s="402">
        <f>INDEX('SO Februari 2026 Rev.2'!$B$6:$BG$49,MATCH(B11,'SO Februari 2026 Rev.2'!$B$6:$B$49,0),MATCH($FT$3,'SO Februari 2026 Rev.2'!$B$5:$XG$5,0))</f>
        <v>369.61070967741654</v>
      </c>
      <c r="FU11" s="402">
        <f>INDEX('Summary sales'!$A$6:$CA$48,MATCH(B11,'Summary sales'!$A$6:$A$48,0),MATCH($FT$3,'Summary sales'!$A$7:$CA$7,0))</f>
        <v>0</v>
      </c>
      <c r="FV11" s="402">
        <f t="shared" si="246"/>
        <v>-369.61070967741654</v>
      </c>
      <c r="FW11" s="532">
        <f t="shared" si="247"/>
        <v>0</v>
      </c>
      <c r="FX11" s="402">
        <f>INDEX('SO Februari 2026 Rev.2'!$B$6:$BG$49,MATCH(B11,'SO Februari 2026 Rev.2'!$B$6:$B$49,0),MATCH($FX$3,'SO Februari 2026 Rev.2'!$B$5:$XG$5,0))</f>
        <v>9000</v>
      </c>
      <c r="FY11" s="402">
        <f>INDEX('Summary sales'!$A$6:$CA$48,MATCH(B11,'Summary sales'!$A$6:$A$48,0),MATCH($FX$3,'Summary sales'!$A$7:$CA$7,0))</f>
        <v>4367.7080000005662</v>
      </c>
      <c r="FZ11" s="402">
        <f t="shared" si="248"/>
        <v>-4632.2919999994338</v>
      </c>
      <c r="GA11" s="532">
        <f t="shared" si="249"/>
        <v>0.48530088888895179</v>
      </c>
      <c r="GB11" s="402">
        <f>INDEX('SO Februari 2026 Rev.2'!$B$6:$BG$49,MATCH(B11,'SO Februari 2026 Rev.2'!$B$6:$B$49,0),MATCH($GB$3,'SO Februari 2026 Rev.2'!$B$5:$XG$5,0))</f>
        <v>3500</v>
      </c>
      <c r="GC11" s="402">
        <f>INDEX('Summary sales'!$A$6:$CA$48,MATCH($B11,'Summary sales'!$A$6:$A$48,0),MATCH($GB$3,'Summary sales'!$A$7:$CA$7,0))</f>
        <v>5402.5099999997765</v>
      </c>
      <c r="GD11" s="402">
        <f t="shared" si="250"/>
        <v>1902.5099999997765</v>
      </c>
      <c r="GE11" s="532">
        <f t="shared" si="251"/>
        <v>1.5435742857142218</v>
      </c>
      <c r="GF11" s="402">
        <f>INDEX('SO Februari 2026 Rev.2'!$B$6:$BG$49,MATCH(B11,'SO Februari 2026 Rev.2'!$B$6:$B$49,0),MATCH($GF$3,'SO Februari 2026 Rev.2'!$B$5:$XG$5,0))</f>
        <v>1121.900322580635</v>
      </c>
      <c r="GG11" s="402">
        <f>INDEX('Summary sales'!$A$6:$CA$48,MATCH($B11,'Summary sales'!$A$6:$A$48,0),MATCH($GF$3,'Summary sales'!$A$7:$CA$7,0))</f>
        <v>2370.5400000000373</v>
      </c>
      <c r="GH11" s="402">
        <f t="shared" si="252"/>
        <v>1248.6396774194022</v>
      </c>
      <c r="GI11" s="532">
        <f t="shared" si="253"/>
        <v>2.1129684627839636</v>
      </c>
      <c r="GJ11" s="402">
        <f>INDEX('SO Februari 2026 Rev.2'!$B$6:$BG$49,MATCH(B11,'SO Februari 2026 Rev.2'!$B$6:$B$49,0),MATCH($GJ$3,'SO Februari 2026 Rev.2'!$B$5:$XG$5,0))</f>
        <v>1500</v>
      </c>
      <c r="GK11" s="402">
        <f>INDEX('Summary sales'!$A$6:$CA$48,MATCH(B11,'Summary sales'!$A$6:$A$48,0),MATCH($GJ$3,'Summary sales'!$A$7:$CA$7,0))</f>
        <v>1715.189000000013</v>
      </c>
      <c r="GL11" s="402">
        <f t="shared" si="254"/>
        <v>215.18900000001304</v>
      </c>
      <c r="GM11" s="532">
        <f t="shared" si="255"/>
        <v>1.143459333333342</v>
      </c>
      <c r="GN11" s="402">
        <f>INDEX('SO Februari 2026 Rev.2'!$B$6:$BG$49,MATCH(B11,'SO Februari 2026 Rev.2'!$B$6:$B$49,0),MATCH($GN$3,'SO Februari 2026 Rev.2'!$B$5:$XG$5,0))</f>
        <v>2499.7025806451697</v>
      </c>
      <c r="GO11" s="402">
        <f>INDEX('Summary sales'!$A$6:$CA$48,MATCH(B11,'Summary sales'!$A$6:$A$48,0),MATCH($GN$3,'Summary sales'!$A$7:$CA$7,0))</f>
        <v>4255.9500000001863</v>
      </c>
      <c r="GP11" s="402">
        <f t="shared" si="256"/>
        <v>1756.2474193550165</v>
      </c>
      <c r="GQ11" s="532">
        <f t="shared" si="257"/>
        <v>1.7025825524017868</v>
      </c>
      <c r="GR11" s="402">
        <f>INDEX('SO Februari 2026 Rev.2'!$B$6:$BG$49,MATCH(B11,'SO Februari 2026 Rev.2'!$B$6:$B$49,0),MATCH($GR$3,'SO Februari 2026 Rev.2'!$B$5:$XG$5,0))</f>
        <v>4500</v>
      </c>
      <c r="GS11" s="402">
        <f>INDEX('Summary sales'!$A$6:$CA$48,MATCH(B11,'Summary sales'!$A$6:$A$48,0),MATCH($GR$3,'Summary sales'!$A$7:$CA$7,0))</f>
        <v>0</v>
      </c>
      <c r="GT11" s="402">
        <f t="shared" si="258"/>
        <v>-4500</v>
      </c>
      <c r="GU11" s="533">
        <f t="shared" si="259"/>
        <v>0</v>
      </c>
    </row>
    <row r="12" spans="1:218" ht="15" customHeight="1">
      <c r="A12" s="653"/>
      <c r="B12" s="414">
        <f t="shared" si="159"/>
        <v>46059</v>
      </c>
      <c r="C12" s="414" t="str">
        <f t="shared" si="56"/>
        <v>Jum</v>
      </c>
      <c r="D12" s="402">
        <f t="shared" si="57"/>
        <v>180951.47038709672</v>
      </c>
      <c r="E12" s="402">
        <f t="shared" ca="1" si="58"/>
        <v>165815.52200000497</v>
      </c>
      <c r="F12" s="402">
        <f t="shared" ca="1" si="160"/>
        <v>-15135.948387091747</v>
      </c>
      <c r="G12" s="532">
        <f t="shared" ca="1" si="161"/>
        <v>0.91635354852484774</v>
      </c>
      <c r="H12" s="402">
        <f>INDEX('SO Februari 2026 Rev.2'!$B$6:$BG$49,MATCH(B12,'SO Februari 2026 Rev.2'!$B$6:$B$49,0),MATCH($H$3,'SO Februari 2026 Rev.2'!$B$5:$XG$5,0))</f>
        <v>812.17000000000064</v>
      </c>
      <c r="I12" s="402">
        <f>INDEX('Summary sales'!$A$6:$CA$48,MATCH(B12,'Summary sales'!$A$6:$A$48,0),MATCH($H$3,'Summary sales'!$A$7:$CA$7,0))</f>
        <v>1168.2600000000093</v>
      </c>
      <c r="J12" s="402">
        <f t="shared" si="162"/>
        <v>356.09000000000867</v>
      </c>
      <c r="K12" s="532">
        <f t="shared" si="163"/>
        <v>1.4384426905697187</v>
      </c>
      <c r="L12" s="402">
        <f>INDEX('SO Februari 2026 Rev.2'!$B$6:$BG$49,MATCH(B12,'SO Februari 2026 Rev.2'!$B$6:$B$49,0),MATCH($L$3,'SO Februari 2026 Rev.2'!$B$5:$XG$5,0))</f>
        <v>3000</v>
      </c>
      <c r="M12" s="402">
        <f>INDEX('Summary sales'!$A$6:$CA$48,MATCH($B12,'Summary sales'!$A$6:$A$48,0),MATCH($L$3,'Summary sales'!$A$7:$CA$7,0))</f>
        <v>2659.2900000009686</v>
      </c>
      <c r="N12" s="402">
        <f t="shared" si="164"/>
        <v>-340.70999999903142</v>
      </c>
      <c r="O12" s="532">
        <f t="shared" si="165"/>
        <v>0.8864300000003229</v>
      </c>
      <c r="P12" s="402">
        <f>INDEX('SO Februari 2026 Rev.2'!$B$6:$BG$49,MATCH(B12,'SO Februari 2026 Rev.2'!$B$6:$B$49,0),MATCH($P$3,'SO Februari 2026 Rev.2'!$B$5:$XG$5,0))</f>
        <v>1129.7312903225857</v>
      </c>
      <c r="Q12" s="402">
        <f>INDEX('Summary sales'!$A$6:$CA$48,MATCH($B12,'Summary sales'!$A$6:$A$48,0),MATCH($P$3,'Summary sales'!$A$7:$CA$7,0))</f>
        <v>1150.7799999997951</v>
      </c>
      <c r="R12" s="402">
        <f t="shared" si="166"/>
        <v>21.048709677209445</v>
      </c>
      <c r="S12" s="532">
        <f t="shared" si="167"/>
        <v>1.0186316072304231</v>
      </c>
      <c r="T12" s="402">
        <f>INDEX('SO Februari 2026 Rev.2'!$B$6:$BG$49,MATCH(B12,'SO Februari 2026 Rev.2'!$B$6:$B$49,0),MATCH($T$3,'SO Februari 2026 Rev.2'!$B$5:$XG$5,0))</f>
        <v>3282.5161290322658</v>
      </c>
      <c r="U12" s="402">
        <f>INDEX('Summary sales'!$A$6:$CA$48,MATCH($B12,'Summary sales'!$A$6:$A$48,0),MATCH($T$3,'Summary sales'!$A$7:$CA$7,0))</f>
        <v>3348.5900000003166</v>
      </c>
      <c r="V12" s="402">
        <f t="shared" si="168"/>
        <v>66.073870968050869</v>
      </c>
      <c r="W12" s="532">
        <f t="shared" si="169"/>
        <v>1.0201290316241434</v>
      </c>
      <c r="X12" s="402">
        <f>INDEX('SO Februari 2026 Rev.2'!$B$6:$BG$49,MATCH(B12,'SO Februari 2026 Rev.2'!$B$6:$B$49,0),MATCH($X$3,'SO Februari 2026 Rev.2'!$B$5:$XG$5,0))</f>
        <v>644.02064516129087</v>
      </c>
      <c r="Y12" s="402">
        <f>INDEX('Summary sales'!$A$6:$CA$48,MATCH($B12,'Summary sales'!$A$6:$A$48,0),MATCH($X$3,'Summary sales'!$A$7:$CA$7,0))</f>
        <v>481.37000000011176</v>
      </c>
      <c r="Z12" s="402">
        <f t="shared" si="170"/>
        <v>-162.65064516117911</v>
      </c>
      <c r="AA12" s="532">
        <f t="shared" si="171"/>
        <v>0.74744498272963855</v>
      </c>
      <c r="AB12" s="402">
        <f>INDEX('SO Februari 2026 Rev.2'!$B$6:$BG$49,MATCH(B12,'SO Februari 2026 Rev.2'!$B$6:$B$49,0),MATCH($AB$3,'SO Februari 2026 Rev.2'!$B$5:$XG$5,0))</f>
        <v>5500</v>
      </c>
      <c r="AC12" s="402">
        <f>INDEX('Summary sales'!$A$6:$CA$48,MATCH($B12,'Summary sales'!$A$6:$A$48,0),MATCH($AB$3,'Summary sales'!$A$7:$CA$7,0))</f>
        <v>806.39000000059605</v>
      </c>
      <c r="AD12" s="402">
        <f t="shared" si="172"/>
        <v>-4693.609999999404</v>
      </c>
      <c r="AE12" s="532">
        <f t="shared" si="173"/>
        <v>0.14661636363647201</v>
      </c>
      <c r="AF12" s="402">
        <f>INDEX('SO Februari 2026 Rev.2'!$B$6:$BG$49,MATCH(B12,'SO Februari 2026 Rev.2'!$B$6:$B$49,0),MATCH($AF$3,'SO Februari 2026 Rev.2'!$B$5:$XG$5,0))</f>
        <v>166.97064516129021</v>
      </c>
      <c r="AG12" s="402">
        <f>INDEX('Summary sales'!$A$6:$CA$48,MATCH($B12,'Summary sales'!$A$6:$A$48,0),MATCH($AF$3,'Summary sales'!$A$7:$CA$7,0))</f>
        <v>0.48000000001047738</v>
      </c>
      <c r="AH12" s="402">
        <f t="shared" si="174"/>
        <v>-166.49064516127973</v>
      </c>
      <c r="AI12" s="532">
        <f t="shared" si="175"/>
        <v>2.8747568145694549E-3</v>
      </c>
      <c r="AJ12" s="402">
        <f>INDEX('SO Februari 2026 Rev.2'!$B$6:$BG$49,MATCH(B12,'SO Februari 2026 Rev.2'!$B$6:$B$49,0),MATCH($AJ$3,'SO Februari 2026 Rev.2'!$B$5:$XG$5,0))</f>
        <v>603.76322580644887</v>
      </c>
      <c r="AK12" s="402">
        <f>INDEX('Summary sales'!$A$6:$CA$48,MATCH($B12,'Summary sales'!$A$6:$A$48,0),MATCH($AJ$3,'Summary sales'!$A$7:$CA$7,0))</f>
        <v>883.02999999991152</v>
      </c>
      <c r="AL12" s="402">
        <f t="shared" si="176"/>
        <v>279.26677419346265</v>
      </c>
      <c r="AM12" s="532">
        <f t="shared" si="177"/>
        <v>1.4625435307366474</v>
      </c>
      <c r="AN12" s="402">
        <f>INDEX('SO Februari 2026 Rev.2'!$B$6:$BG$49,MATCH(B12,'SO Februari 2026 Rev.2'!$B$6:$B$49,0),MATCH($AN$3,'SO Februari 2026 Rev.2'!$B$5:$XG$5,0))</f>
        <v>673.27548387096704</v>
      </c>
      <c r="AO12" s="402">
        <f>INDEX('Summary sales'!$A$6:$CA$48,MATCH($B12,'Summary sales'!$A$6:$A$48,0),MATCH($AN$3,'Summary sales'!$A$7:$CA$7,0))</f>
        <v>671.23999999999069</v>
      </c>
      <c r="AP12" s="402">
        <f t="shared" si="178"/>
        <v>-2.0354838709763499</v>
      </c>
      <c r="AQ12" s="532">
        <f t="shared" si="179"/>
        <v>0.99697674440888084</v>
      </c>
      <c r="AR12" s="402">
        <f>INDEX('SO Februari 2026 Rev.2'!$B$6:$BG$49,MATCH(B12,'SO Februari 2026 Rev.2'!$B$6:$B$49,0),MATCH($AR$3,'SO Februari 2026 Rev.2'!$B$5:$XG$5,0))</f>
        <v>4514.1990322580623</v>
      </c>
      <c r="AS12" s="402">
        <f>INDEX('Summary sales'!$A$6:$CA$48,MATCH($B12,'Summary sales'!$A$6:$A$48,0),MATCH($AR$3,'Summary sales'!$A$7:$CA$7,0))</f>
        <v>5810.0300000011921</v>
      </c>
      <c r="AT12" s="402">
        <f t="shared" si="180"/>
        <v>1295.8309677431298</v>
      </c>
      <c r="AU12" s="532">
        <f t="shared" si="181"/>
        <v>1.2870566757210389</v>
      </c>
      <c r="AV12" s="402">
        <f>INDEX('SO Februari 2026 Rev.2'!$B$6:$BG$49,MATCH(B12,'SO Februari 2026 Rev.2'!$B$6:$B$49,0),MATCH($AV$3,'SO Februari 2026 Rev.2'!$B$5:$XG$5,0))</f>
        <v>8000.0622580645213</v>
      </c>
      <c r="AW12" s="402">
        <f ca="1">INDEX('Summary sales'!$A$6:$CA$48,MATCH($B12,'Summary sales'!$A$6:$A$48,0),MATCH($AV$3,'Summary sales'!$A$7:$CA$7,0))</f>
        <v>5784.2200000002049</v>
      </c>
      <c r="AX12" s="402">
        <f t="shared" ca="1" si="182"/>
        <v>-2215.8422580643164</v>
      </c>
      <c r="AY12" s="532">
        <f t="shared" ca="1" si="183"/>
        <v>0.72302187325722111</v>
      </c>
      <c r="AZ12" s="402">
        <f>INDEX('SO Februari 2026 Rev.2'!$B$6:$BG$49,MATCH(B12,'SO Februari 2026 Rev.2'!$B$6:$B$49,0),MATCH($AZ$3,'SO Februari 2026 Rev.2'!$B$5:$XG$5,0))</f>
        <v>2874.3264516129029</v>
      </c>
      <c r="BA12" s="402">
        <f>INDEX('Summary sales'!$A$6:$CA$48,MATCH($B12,'Summary sales'!$A$6:$A$48,0),MATCH($AZ$3,'Summary sales'!$A$7:$CA$7,0))</f>
        <v>1831.6899999999441</v>
      </c>
      <c r="BB12" s="402">
        <f t="shared" si="184"/>
        <v>-1042.6364516129588</v>
      </c>
      <c r="BC12" s="532">
        <f t="shared" si="185"/>
        <v>0.63725886075748539</v>
      </c>
      <c r="BD12" s="402">
        <f>INDEX('SO Februari 2026 Rev.2'!$B$6:$BG$49,MATCH(B12,'SO Februari 2026 Rev.2'!$B$6:$B$49,0),MATCH($BD$3,'SO Februari 2026 Rev.2'!$B$5:$XG$5,0))</f>
        <v>500</v>
      </c>
      <c r="BE12" s="402">
        <f>INDEX('Summary sales'!$A$6:$CA$48,MATCH($B12,'Summary sales'!$A$6:$A$48,0),MATCH($BD$3,'Summary sales'!$A$7:$CA$7,0))</f>
        <v>16.490000000000009</v>
      </c>
      <c r="BF12" s="402">
        <f t="shared" si="186"/>
        <v>-483.51</v>
      </c>
      <c r="BG12" s="532">
        <f t="shared" si="187"/>
        <v>3.2980000000000016E-2</v>
      </c>
      <c r="BH12" s="402">
        <f>INDEX('SO Februari 2026 Rev.2'!$B$6:$BG$49,MATCH(B12,'SO Februari 2026 Rev.2'!$B$6:$B$49,0),MATCH($BH$3,'SO Februari 2026 Rev.2'!$B$5:$XG$5,0))</f>
        <v>3600</v>
      </c>
      <c r="BI12" s="402">
        <f>INDEX('Summary sales'!$A$6:$CA$48,MATCH($B12,'Summary sales'!$A$6:$A$48,0),MATCH($BH$3,'Summary sales'!$A$7:$CA$7,0))</f>
        <v>1293.8599999998696</v>
      </c>
      <c r="BJ12" s="402">
        <f t="shared" si="188"/>
        <v>-2306.1400000001304</v>
      </c>
      <c r="BK12" s="532">
        <f t="shared" si="189"/>
        <v>0.35940555555551934</v>
      </c>
      <c r="BL12" s="402">
        <f>INDEX('SO Februari 2026 Rev.2'!$B$6:$BG$49,MATCH(B12,'SO Februari 2026 Rev.2'!$B$6:$B$49,0),MATCH($BL$3,'SO Februari 2026 Rev.2'!$B$5:$XG$5,0))</f>
        <v>9000.0570967741915</v>
      </c>
      <c r="BM12" s="402">
        <f>INDEX('Summary sales'!$A$6:$CA$48,MATCH($B12,'Summary sales'!$A$6:$A$48,0),MATCH($BL$3,'Summary sales'!$A$7:$CA$7,0))</f>
        <v>11095.520000000019</v>
      </c>
      <c r="BN12" s="402">
        <f t="shared" si="190"/>
        <v>2095.4629032258272</v>
      </c>
      <c r="BO12" s="532">
        <f t="shared" si="191"/>
        <v>1.2328277343903613</v>
      </c>
      <c r="BP12" s="402">
        <f>INDEX('SO Februari 2026 Rev.2'!$B$6:$BG$49,MATCH(B12,'SO Februari 2026 Rev.2'!$B$6:$B$49,0),MATCH($BP$3,'SO Februari 2026 Rev.2'!$B$5:$XG$5,0))</f>
        <v>926.09448387096802</v>
      </c>
      <c r="BQ12" s="402">
        <f>INDEX('Summary sales'!$A$6:$CA$48,MATCH($B12,'Summary sales'!$A$6:$A$48,0),MATCH($BP$3,'Summary sales'!$A$7:$CA$7,0))</f>
        <v>872.59999999997672</v>
      </c>
      <c r="BR12" s="402">
        <f t="shared" si="192"/>
        <v>-53.494483870991303</v>
      </c>
      <c r="BS12" s="532">
        <f t="shared" si="193"/>
        <v>0.94223647284088063</v>
      </c>
      <c r="BT12" s="402">
        <f>INDEX('SO Februari 2026 Rev.2'!$B$6:$BG$49,MATCH(B12,'SO Februari 2026 Rev.2'!$B$6:$B$49,0),MATCH($BT$3,'SO Februari 2026 Rev.2'!$B$5:$XG$5,0))</f>
        <v>5500</v>
      </c>
      <c r="BU12" s="402">
        <f ca="1">INDEX('Summary sales'!$A$6:$CA$48,MATCH($B12,'Summary sales'!$A$6:$A$48,0),MATCH($BT$3,'Summary sales'!$A$7:$CA$7,0))</f>
        <v>5786.4</v>
      </c>
      <c r="BV12" s="402">
        <f t="shared" ca="1" si="194"/>
        <v>286.39999999999964</v>
      </c>
      <c r="BW12" s="532">
        <f t="shared" ca="1" si="195"/>
        <v>1.0520727272727273</v>
      </c>
      <c r="BX12" s="402">
        <f>INDEX('SO Februari 2026 Rev.2'!$B$6:$BG$49,MATCH(B12,'SO Februari 2026 Rev.2'!$B$6:$B$49,0),MATCH($BX$3,'SO Februari 2026 Rev.2'!$B$5:$XG$5,0))</f>
        <v>70.054838709677327</v>
      </c>
      <c r="BY12" s="402">
        <f>INDEX('Summary sales'!$A$6:$CA$48,MATCH($B12,'Summary sales'!$A$6:$A$48,0),MATCH($BX$3,'Summary sales'!$A$7:$CA$7,0))</f>
        <v>116.80000000000291</v>
      </c>
      <c r="BZ12" s="402">
        <f t="shared" si="196"/>
        <v>46.745161290325584</v>
      </c>
      <c r="CA12" s="532">
        <f t="shared" si="197"/>
        <v>1.6672652760510638</v>
      </c>
      <c r="CB12" s="402">
        <f>INDEX('SO Februari 2026 Rev.2'!$B$6:$BG$49,MATCH(B12,'SO Februari 2026 Rev.2'!$B$6:$B$49,0),MATCH($CB$3,'SO Februari 2026 Rev.2'!$B$5:$XG$5,0))</f>
        <v>89.451612903225808</v>
      </c>
      <c r="CC12" s="402">
        <f>INDEX('Summary sales'!$A$6:$CA$48,MATCH($B12,'Summary sales'!$A$6:$A$48,0),MATCH($CB$3,'Summary sales'!$A$7:$CA$7,0))</f>
        <v>57</v>
      </c>
      <c r="CD12" s="402">
        <f t="shared" si="198"/>
        <v>-32.451612903225808</v>
      </c>
      <c r="CE12" s="532">
        <f t="shared" si="199"/>
        <v>0.63721601153984853</v>
      </c>
      <c r="CF12" s="402">
        <f>INDEX('SO Februari 2026 Rev.2'!$B$6:$BG$49,MATCH(B12,'SO Februari 2026 Rev.2'!$B$6:$B$49,0),MATCH($CF$3,'SO Februari 2026 Rev.2'!$B$5:$XG$5,0))</f>
        <v>3500</v>
      </c>
      <c r="CG12" s="402">
        <f>INDEX('Summary sales'!$A$6:$CA$48,MATCH($B12,'Summary sales'!$A$6:$A$48,0),MATCH($CF$3,'Summary sales'!$A$7:$CA$7,0))</f>
        <v>2467.7999999998137</v>
      </c>
      <c r="CH12" s="402">
        <f t="shared" si="200"/>
        <v>-1032.2000000001863</v>
      </c>
      <c r="CI12" s="532">
        <f t="shared" si="201"/>
        <v>0.70508571428566102</v>
      </c>
      <c r="CJ12" s="402">
        <f>INDEX('SO Februari 2026 Rev.2'!$B$6:$BG$49,MATCH(B12,'SO Februari 2026 Rev.2'!$B$6:$B$49,0),MATCH($CJ$3,'SO Februari 2026 Rev.2'!$B$5:$XG$5,0))</f>
        <v>4000.4806451612722</v>
      </c>
      <c r="CK12" s="402">
        <f>INDEX('Summary sales'!$A$6:$CA$48,MATCH($B12,'Summary sales'!$A$6:$A$48,0),MATCH($CJ$3,'Summary sales'!$A$7:$CA$7,0))</f>
        <v>4538.2999999998137</v>
      </c>
      <c r="CL12" s="402">
        <f t="shared" si="202"/>
        <v>537.81935483854159</v>
      </c>
      <c r="CM12" s="532">
        <f t="shared" si="203"/>
        <v>1.1344386843838512</v>
      </c>
      <c r="CN12" s="402">
        <f>INDEX('SO Februari 2026 Rev.2'!$B$6:$BG$49,MATCH(B12,'SO Februari 2026 Rev.2'!$B$6:$B$49,0),MATCH($CN$3,'SO Februari 2026 Rev.2'!$B$5:$XG$5,0))</f>
        <v>3500</v>
      </c>
      <c r="CO12" s="402">
        <f>INDEX('Summary sales'!$A$6:$CA$48,MATCH($B12,'Summary sales'!$A$6:$A$48,0),MATCH($CN$3,'Summary sales'!$A$7:$CA$7,0))</f>
        <v>3316.7900000000373</v>
      </c>
      <c r="CP12" s="402">
        <f t="shared" si="204"/>
        <v>-183.20999999996275</v>
      </c>
      <c r="CQ12" s="532">
        <f t="shared" si="205"/>
        <v>0.94765428571429633</v>
      </c>
      <c r="CR12" s="402">
        <f>INDEX('SO Februari 2026 Rev.2'!$B$6:$BG$49,MATCH(B12,'SO Februari 2026 Rev.2'!$B$6:$B$49,0),MATCH($CR$3,'SO Februari 2026 Rev.2'!$B$5:$XG$5,0))</f>
        <v>0</v>
      </c>
      <c r="CS12" s="402">
        <f>INDEX('Summary sales'!$A$6:$CA$48,MATCH($B12,'Summary sales'!$A$6:$A$48,0),MATCH($CR$3,'Summary sales'!$A$7:$CA$7,0))</f>
        <v>0</v>
      </c>
      <c r="CT12" s="402">
        <f t="shared" si="206"/>
        <v>0</v>
      </c>
      <c r="CU12" s="532" t="e">
        <f t="shared" si="207"/>
        <v>#DIV/0!</v>
      </c>
      <c r="CV12" s="402">
        <f>INDEX('SO Februari 2026 Rev.2'!$B$6:$BG$49,MATCH(B12,'SO Februari 2026 Rev.2'!$B$6:$B$49,0),MATCH($CV$3,'SO Februari 2026 Rev.2'!$B$5:$XG$5,0))</f>
        <v>11659.554548387085</v>
      </c>
      <c r="CW12" s="402">
        <f>INDEX('Summary sales'!$A$6:$CA$48,MATCH($B12,'Summary sales'!$A$6:$A$48,0),MATCH($CV$3,'Summary sales'!$A$7:$CA$7,0))</f>
        <v>18337.909000001848</v>
      </c>
      <c r="CX12" s="402">
        <f t="shared" si="208"/>
        <v>6678.3544516147631</v>
      </c>
      <c r="CY12" s="532">
        <f t="shared" si="209"/>
        <v>1.5727795537899523</v>
      </c>
      <c r="CZ12" s="402">
        <f>INDEX('SO Februari 2026 Rev.2'!$B$6:$BG$49,MATCH(B12,'SO Februari 2026 Rev.2'!$B$6:$B$49,0),MATCH($CZ$3,'SO Februari 2026 Rev.2'!$B$5:$XG$5,0))</f>
        <v>2020.8603225806426</v>
      </c>
      <c r="DA12" s="402">
        <f>INDEX('Summary sales'!$A$6:$CA$48,MATCH($B12,'Summary sales'!$A$6:$A$48,0),MATCH($CZ$3,'Summary sales'!$A$7:$CA$7,0))</f>
        <v>1969.7200000006706</v>
      </c>
      <c r="DB12" s="402">
        <f t="shared" si="210"/>
        <v>-51.140322579972008</v>
      </c>
      <c r="DC12" s="532">
        <f t="shared" si="211"/>
        <v>0.97469378659744987</v>
      </c>
      <c r="DD12" s="402">
        <f>INDEX('SO Februari 2026 Rev.2'!$B$6:$BG$49,MATCH(B12,'SO Februari 2026 Rev.2'!$B$6:$B$49,0),MATCH($DD$3,'SO Februari 2026 Rev.2'!$B$5:$XG$5,0))</f>
        <v>678.69999999999834</v>
      </c>
      <c r="DE12" s="402">
        <f>INDEX('Summary sales'!$A$6:$CA$48,MATCH($B12,'Summary sales'!$A$6:$A$48,0),MATCH($DD$3,'Summary sales'!$A$7:$CA$7,0))</f>
        <v>810.65000000002328</v>
      </c>
      <c r="DF12" s="402">
        <f t="shared" si="212"/>
        <v>131.95000000002494</v>
      </c>
      <c r="DG12" s="532">
        <f t="shared" si="213"/>
        <v>1.1944157949020557</v>
      </c>
      <c r="DH12" s="402">
        <f>INDEX('SO Februari 2026 Rev.2'!$B$6:$BG$49,MATCH(B12,'SO Februari 2026 Rev.2'!$B$6:$B$49,0),MATCH($DH$3,'SO Februari 2026 Rev.2'!$B$5:$XG$5,0))</f>
        <v>7121.8519354838745</v>
      </c>
      <c r="DI12" s="402">
        <f>INDEX('Summary sales'!$A$6:$CA$48,MATCH($B12,'Summary sales'!$A$6:$A$48,0),MATCH($DH$3,'Summary sales'!$A$7:$CA$7,0))</f>
        <v>7387.980000000447</v>
      </c>
      <c r="DJ12" s="402">
        <f t="shared" si="214"/>
        <v>266.12806451657252</v>
      </c>
      <c r="DK12" s="532">
        <f t="shared" si="215"/>
        <v>1.0373678176585808</v>
      </c>
      <c r="DL12" s="402">
        <f>INDEX('SO Februari 2026 Rev.2'!$B$6:$BG$49,MATCH(B12,'SO Februari 2026 Rev.2'!$B$6:$B$49,0),MATCH($DL$3,'SO Februari 2026 Rev.2'!$B$5:$XG$5,0))</f>
        <v>2443.876774193548</v>
      </c>
      <c r="DM12" s="402">
        <f>INDEX('Summary sales'!$A$6:$CA$48,MATCH($B12,'Summary sales'!$A$6:$A$48,0),MATCH($DL$3,'Summary sales'!$A$7:$CA$7,0))</f>
        <v>3171.0500000000011</v>
      </c>
      <c r="DN12" s="402">
        <f t="shared" si="216"/>
        <v>727.17322580645305</v>
      </c>
      <c r="DO12" s="532">
        <f t="shared" si="217"/>
        <v>1.2975490554536704</v>
      </c>
      <c r="DP12" s="402">
        <f>INDEX('SO Februari 2026 Rev.2'!$B$6:$BG$49,MATCH(B12,'SO Februari 2026 Rev.2'!$B$6:$B$49,0),MATCH($DP$3,'SO Februari 2026 Rev.2'!$B$5:$XG$5,0))</f>
        <v>2043.2745161290325</v>
      </c>
      <c r="DQ12" s="402">
        <f>INDEX('Summary sales'!$A$6:$CA$48,MATCH($B12,'Summary sales'!$A$6:$A$48,0),MATCH($DP$3,'Summary sales'!$A$7:$CA$7,0))</f>
        <v>1110.6599999999162</v>
      </c>
      <c r="DR12" s="402">
        <f t="shared" si="218"/>
        <v>-932.61451612911628</v>
      </c>
      <c r="DS12" s="532">
        <f t="shared" si="219"/>
        <v>0.54356866452974362</v>
      </c>
      <c r="DT12" s="402">
        <f>INDEX('SO Februari 2026 Rev.2'!$B$6:$BG$49,MATCH(B12,'SO Februari 2026 Rev.2'!$B$6:$B$49,0),MATCH($DT$3,'SO Februari 2026 Rev.2'!$B$5:$XG$5,0))</f>
        <v>1439.5303225806451</v>
      </c>
      <c r="DU12" s="402">
        <f>INDEX('Summary sales'!$A$6:$CA$48,MATCH($B12,'Summary sales'!$A$6:$A$48,0),MATCH($DT$3,'Summary sales'!$A$7:$CA$7,0))</f>
        <v>2082.2099999999627</v>
      </c>
      <c r="DV12" s="402">
        <f t="shared" si="220"/>
        <v>642.67967741931761</v>
      </c>
      <c r="DW12" s="532">
        <f t="shared" si="221"/>
        <v>1.4464509481586927</v>
      </c>
      <c r="DX12" s="402">
        <f>INDEX('SO Februari 2026 Rev.2'!$B$6:$BG$49,MATCH(B12,'SO Februari 2026 Rev.2'!$B$6:$B$49,0),MATCH($DX$3,'SO Februari 2026 Rev.2'!$B$5:$XG$5,0))</f>
        <v>260.97419354838746</v>
      </c>
      <c r="DY12" s="402">
        <f>INDEX('Summary sales'!$A$6:$CA$48,MATCH($B12,'Summary sales'!$A$6:$A$48,0),MATCH($DX$3,'Summary sales'!$A$7:$CA$7,0))</f>
        <v>677.80000000004657</v>
      </c>
      <c r="DZ12" s="402">
        <f t="shared" si="222"/>
        <v>416.8258064516591</v>
      </c>
      <c r="EA12" s="532">
        <f t="shared" si="223"/>
        <v>2.597191663988704</v>
      </c>
      <c r="EB12" s="402">
        <f>INDEX('SO Februari 2026 Rev.2'!$B$6:$BG$49,MATCH(B12,'SO Februari 2026 Rev.2'!$B$6:$B$49,0),MATCH($EB$3,'SO Februari 2026 Rev.2'!$B$5:$XG$5,0))</f>
        <v>11007.047419354845</v>
      </c>
      <c r="EC12" s="402">
        <f>INDEX('Summary sales'!$A$6:$CA$48,MATCH($B12,'Summary sales'!$A$6:$A$48,0),MATCH($EB$3,'Summary sales'!$A$7:$CA$7,0))</f>
        <v>9031.9699999997392</v>
      </c>
      <c r="ED12" s="402">
        <f t="shared" si="224"/>
        <v>-1975.077419355106</v>
      </c>
      <c r="EE12" s="532">
        <f t="shared" si="225"/>
        <v>0.82056246837983815</v>
      </c>
      <c r="EF12" s="402">
        <f>INDEX('SO Februari 2026 Rev.2'!$B$6:$BG$49,MATCH(B12,'SO Februari 2026 Rev.2'!$B$6:$B$49,0),MATCH($EF$3,'SO Februari 2026 Rev.2'!$B$5:$XG$5,0))</f>
        <v>1519.5448387096778</v>
      </c>
      <c r="EG12" s="402">
        <f>INDEX('Summary sales'!$A$6:$CA$48,MATCH($B12,'Summary sales'!$A$6:$A$48,0),MATCH($EF$3,'Summary sales'!$A$7:$CA$7,0))</f>
        <v>1619.9099999999162</v>
      </c>
      <c r="EH12" s="402">
        <f t="shared" si="226"/>
        <v>100.36516129023835</v>
      </c>
      <c r="EI12" s="532">
        <f t="shared" si="227"/>
        <v>1.0660494897771253</v>
      </c>
      <c r="EJ12" s="402">
        <f>INDEX('SO Februari 2026 Rev.2'!$B$6:$BG$49,MATCH(B12,'SO Februari 2026 Rev.2'!$B$6:$B$49,0),MATCH($EJ$3,'SO Februari 2026 Rev.2'!$B$5:$XG$5,0))</f>
        <v>3999.6741935483842</v>
      </c>
      <c r="EK12" s="402">
        <f>INDEX('Summary sales'!$A$6:$CA$48,MATCH($B12,'Summary sales'!$A$6:$A$48,0),MATCH($EJ$3,'Summary sales'!$A$7:$CA$7,0))</f>
        <v>5059.8300000000745</v>
      </c>
      <c r="EL12" s="402">
        <f t="shared" si="228"/>
        <v>1060.1558064516903</v>
      </c>
      <c r="EM12" s="532">
        <f t="shared" si="229"/>
        <v>1.2650605412215223</v>
      </c>
      <c r="EN12" s="402">
        <f>INDEX('SO Februari 2026 Rev.2'!$B$6:$BG$49,MATCH(B12,'SO Februari 2026 Rev.2'!$B$6:$B$49,0),MATCH($EN$3,'SO Februari 2026 Rev.2'!$B$5:$XG$5,0))</f>
        <v>5500</v>
      </c>
      <c r="EO12" s="402">
        <f>INDEX('Summary sales'!$A$6:$CA$48,MATCH(B12,'Summary sales'!$A$6:$A$48,0),MATCH($EN$3,'Summary sales'!$A$7:$CA$7,0))</f>
        <v>1461.3100000000559</v>
      </c>
      <c r="EP12" s="402">
        <f t="shared" si="230"/>
        <v>-4038.6899999999441</v>
      </c>
      <c r="EQ12" s="532">
        <f t="shared" si="231"/>
        <v>0.26569272727273741</v>
      </c>
      <c r="ER12" s="402">
        <f>INDEX('SO Februari 2026 Rev.2'!$B$6:$BG$49,MATCH(B12,'SO Februari 2026 Rev.2'!$B$6:$B$49,0),MATCH($ER$3,'SO Februari 2026 Rev.2'!$B$5:$XG$5,0))</f>
        <v>4482.689677419351</v>
      </c>
      <c r="ES12" s="402">
        <f>INDEX('Summary sales'!$A$6:$CA$48,MATCH($B12,'Summary sales'!$A$6:$A$48,0),MATCH($ER$3,'Summary sales'!$A$7:$CA$7,0))</f>
        <v>3975.3999999999069</v>
      </c>
      <c r="ET12" s="402">
        <f t="shared" si="232"/>
        <v>-507.28967741944416</v>
      </c>
      <c r="EU12" s="532">
        <f t="shared" si="233"/>
        <v>0.88683363919326963</v>
      </c>
      <c r="EV12" s="402">
        <f>INDEX('SO Februari 2026 Rev.2'!$B$6:$BG$49,MATCH(B12,'SO Februari 2026 Rev.2'!$B$6:$B$49,0),MATCH($EV$3,'SO Februari 2026 Rev.2'!$B$5:$XG$5,0))</f>
        <v>26500</v>
      </c>
      <c r="EW12" s="402">
        <f>INDEX('Summary sales'!$A$6:$CA$48,MATCH($B12,'Summary sales'!$A$6:$A$48,0),MATCH($EV$3,'Summary sales'!$A$7:$CA$7,0))</f>
        <v>25089.080000000075</v>
      </c>
      <c r="EX12" s="402">
        <f t="shared" si="234"/>
        <v>-1410.9199999999255</v>
      </c>
      <c r="EY12" s="532">
        <f t="shared" si="235"/>
        <v>0.94675773584905942</v>
      </c>
      <c r="EZ12" s="402">
        <f>INDEX('SO Februari 2026 Rev.2'!$B$6:$BG$49,MATCH(B12,'SO Februari 2026 Rev.2'!$B$6:$B$49,0),MATCH($EZ$3,'SO Februari 2026 Rev.2'!$B$5:$XG$5,0))</f>
        <v>8000</v>
      </c>
      <c r="FA12" s="402">
        <f>INDEX('Summary sales'!$A$6:$CA$48,MATCH(B12,'Summary sales'!$A$6:$A$48,0),MATCH($EZ$3,'Summary sales'!$A$7:$CA$7,0))</f>
        <v>1979.5200000000186</v>
      </c>
      <c r="FB12" s="402">
        <f t="shared" si="236"/>
        <v>-6020.4799999999814</v>
      </c>
      <c r="FC12" s="532">
        <f t="shared" si="237"/>
        <v>0.24744000000000232</v>
      </c>
      <c r="FD12" s="402">
        <f>INDEX('SO Februari 2026 Rev.2'!$B$6:$BG$49,MATCH(B12,'SO Februari 2026 Rev.2'!$B$6:$B$49,0),MATCH($FD$3,'SO Februari 2026 Rev.2'!$B$5:$XG$5,0))</f>
        <v>2105.6477419354865</v>
      </c>
      <c r="FE12" s="402">
        <f>INDEX('Summary sales'!$A$6:$CA$48,MATCH(B12,'Summary sales'!$A$6:$A$48,0),MATCH($FD$3,'Summary sales'!$A$7:$CA$7,0))</f>
        <v>2601.7000000001863</v>
      </c>
      <c r="FF12" s="402">
        <f t="shared" si="238"/>
        <v>496.0522580646998</v>
      </c>
      <c r="FG12" s="532">
        <f t="shared" si="239"/>
        <v>1.2355817871078163</v>
      </c>
      <c r="FH12" s="402">
        <f>INDEX('SO Februari 2026 Rev.2'!$B$6:$BG$49,MATCH(B12,'SO Februari 2026 Rev.2'!$B$6:$B$49,0),MATCH($FH$3,'SO Februari 2026 Rev.2'!$B$5:$XG$5,0))</f>
        <v>726.8151612903232</v>
      </c>
      <c r="FI12" s="402">
        <f>INDEX('Summary sales'!$A$6:$CA$48,MATCH(B12,'Summary sales'!$A$6:$A$48,0),MATCH($FH$3,'Summary sales'!$A$7:$CA$7,0))</f>
        <v>813.02000000001863</v>
      </c>
      <c r="FJ12" s="402">
        <f t="shared" si="240"/>
        <v>86.204838709695423</v>
      </c>
      <c r="FK12" s="532">
        <f t="shared" si="241"/>
        <v>1.1186062747461885</v>
      </c>
      <c r="FL12" s="402">
        <f>INDEX('SO Februari 2026 Rev.2'!$B$6:$BG$49,MATCH(B12,'SO Februari 2026 Rev.2'!$B$6:$B$49,0),MATCH($FL$3,'SO Februari 2026 Rev.2'!$B$5:$XG$5,0))</f>
        <v>3018.0416129032269</v>
      </c>
      <c r="FM12" s="402">
        <f>INDEX('Summary sales'!$A$6:$CA$48,MATCH(B12,'Summary sales'!$A$6:$A$48,0),MATCH($FL$3,'Summary sales'!$A$7:$CA$7,0))</f>
        <v>3777.839999999851</v>
      </c>
      <c r="FN12" s="402">
        <f t="shared" si="242"/>
        <v>759.79838709662408</v>
      </c>
      <c r="FO12" s="532">
        <f t="shared" si="243"/>
        <v>1.2517521242411667</v>
      </c>
      <c r="FP12" s="402">
        <f>INDEX('SO Februari 2026 Rev.2'!$B$6:$BG$49,MATCH(B12,'SO Februari 2026 Rev.2'!$B$6:$B$49,0),MATCH($FP$3,'SO Februari 2026 Rev.2'!$B$5:$XG$5,0))</f>
        <v>2044.9996774193546</v>
      </c>
      <c r="FQ12" s="402">
        <f>INDEX('Summary sales'!$A$6:$CA$48,MATCH(B12,'Summary sales'!$A$6:$A$48,0),MATCH($FP$3,'Summary sales'!$A$7:$CA$7,0))</f>
        <v>3947.9000000001397</v>
      </c>
      <c r="FR12" s="402">
        <f t="shared" si="244"/>
        <v>1902.9003225807851</v>
      </c>
      <c r="FS12" s="532">
        <f t="shared" si="245"/>
        <v>1.9305137519542845</v>
      </c>
      <c r="FT12" s="402">
        <f>INDEX('SO Februari 2026 Rev.2'!$B$6:$BG$49,MATCH(B12,'SO Februari 2026 Rev.2'!$B$6:$B$49,0),MATCH($FT$3,'SO Februari 2026 Rev.2'!$B$5:$XG$5,0))</f>
        <v>369.61070967741654</v>
      </c>
      <c r="FU12" s="402">
        <f>INDEX('Summary sales'!$A$6:$CA$48,MATCH(B12,'Summary sales'!$A$6:$A$48,0),MATCH($FT$3,'Summary sales'!$A$7:$CA$7,0))</f>
        <v>0</v>
      </c>
      <c r="FV12" s="402">
        <f t="shared" si="246"/>
        <v>-369.61070967741654</v>
      </c>
      <c r="FW12" s="532">
        <f t="shared" si="247"/>
        <v>0</v>
      </c>
      <c r="FX12" s="402">
        <f>INDEX('SO Februari 2026 Rev.2'!$B$6:$BG$49,MATCH(B12,'SO Februari 2026 Rev.2'!$B$6:$B$49,0),MATCH($FX$3,'SO Februari 2026 Rev.2'!$B$5:$XG$5,0))</f>
        <v>9000</v>
      </c>
      <c r="FY12" s="402">
        <f>INDEX('Summary sales'!$A$6:$CA$48,MATCH(B12,'Summary sales'!$A$6:$A$48,0),MATCH($FX$3,'Summary sales'!$A$7:$CA$7,0))</f>
        <v>4280.3999999999996</v>
      </c>
      <c r="FZ12" s="402">
        <f t="shared" si="248"/>
        <v>-4719.6000000000004</v>
      </c>
      <c r="GA12" s="532">
        <f t="shared" si="249"/>
        <v>0.47559999999999997</v>
      </c>
      <c r="GB12" s="402">
        <f>INDEX('SO Februari 2026 Rev.2'!$B$6:$BG$49,MATCH(B12,'SO Februari 2026 Rev.2'!$B$6:$B$49,0),MATCH($GB$3,'SO Februari 2026 Rev.2'!$B$5:$XG$5,0))</f>
        <v>3500</v>
      </c>
      <c r="GC12" s="402">
        <f>INDEX('Summary sales'!$A$6:$CA$48,MATCH($B12,'Summary sales'!$A$6:$A$48,0),MATCH($GB$3,'Summary sales'!$A$7:$CA$7,0))</f>
        <v>5178.4629999995232</v>
      </c>
      <c r="GD12" s="402">
        <f t="shared" si="250"/>
        <v>1678.4629999995232</v>
      </c>
      <c r="GE12" s="532">
        <f t="shared" si="251"/>
        <v>1.479560857142721</v>
      </c>
      <c r="GF12" s="402">
        <f>INDEX('SO Februari 2026 Rev.2'!$B$6:$BG$49,MATCH(B12,'SO Februari 2026 Rev.2'!$B$6:$B$49,0),MATCH($GF$3,'SO Februari 2026 Rev.2'!$B$5:$XG$5,0))</f>
        <v>1121.900322580635</v>
      </c>
      <c r="GG12" s="402">
        <f>INDEX('Summary sales'!$A$6:$CA$48,MATCH($B12,'Summary sales'!$A$6:$A$48,0),MATCH($GF$3,'Summary sales'!$A$7:$CA$7,0))</f>
        <v>2029.4900000002235</v>
      </c>
      <c r="GH12" s="402">
        <f t="shared" si="252"/>
        <v>907.5896774195885</v>
      </c>
      <c r="GI12" s="532">
        <f t="shared" si="253"/>
        <v>1.8089753244137754</v>
      </c>
      <c r="GJ12" s="402">
        <f>INDEX('SO Februari 2026 Rev.2'!$B$6:$BG$49,MATCH(B12,'SO Februari 2026 Rev.2'!$B$6:$B$49,0),MATCH($GJ$3,'SO Februari 2026 Rev.2'!$B$5:$XG$5,0))</f>
        <v>1500</v>
      </c>
      <c r="GK12" s="402">
        <f>INDEX('Summary sales'!$A$6:$CA$48,MATCH(B12,'Summary sales'!$A$6:$A$48,0),MATCH($GJ$3,'Summary sales'!$A$7:$CA$7,0))</f>
        <v>1735.0199999999604</v>
      </c>
      <c r="GL12" s="402">
        <f t="shared" si="254"/>
        <v>235.01999999996042</v>
      </c>
      <c r="GM12" s="532">
        <f t="shared" si="255"/>
        <v>1.1566799999999735</v>
      </c>
      <c r="GN12" s="402">
        <f>INDEX('SO Februari 2026 Rev.2'!$B$6:$BG$49,MATCH(B12,'SO Februari 2026 Rev.2'!$B$6:$B$49,0),MATCH($GN$3,'SO Februari 2026 Rev.2'!$B$5:$XG$5,0))</f>
        <v>2499.7025806451697</v>
      </c>
      <c r="GO12" s="402">
        <f>INDEX('Summary sales'!$A$6:$CA$48,MATCH(B12,'Summary sales'!$A$6:$A$48,0),MATCH($GN$3,'Summary sales'!$A$7:$CA$7,0))</f>
        <v>3529.7599999997765</v>
      </c>
      <c r="GP12" s="402">
        <f t="shared" si="256"/>
        <v>1030.0574193546067</v>
      </c>
      <c r="GQ12" s="532">
        <f t="shared" si="257"/>
        <v>1.4120719910161275</v>
      </c>
      <c r="GR12" s="402">
        <f>INDEX('SO Februari 2026 Rev.2'!$B$6:$BG$49,MATCH(B12,'SO Februari 2026 Rev.2'!$B$6:$B$49,0),MATCH($GR$3,'SO Februari 2026 Rev.2'!$B$5:$XG$5,0))</f>
        <v>4500</v>
      </c>
      <c r="GS12" s="402">
        <f>INDEX('Summary sales'!$A$6:$CA$48,MATCH(B12,'Summary sales'!$A$6:$A$48,0),MATCH($GR$3,'Summary sales'!$A$7:$CA$7,0))</f>
        <v>0</v>
      </c>
      <c r="GT12" s="402">
        <f t="shared" si="258"/>
        <v>-4500</v>
      </c>
      <c r="GU12" s="533">
        <f t="shared" si="259"/>
        <v>0</v>
      </c>
    </row>
    <row r="13" spans="1:218" ht="15" customHeight="1">
      <c r="A13" s="653"/>
      <c r="B13" s="415">
        <f t="shared" si="159"/>
        <v>46060</v>
      </c>
      <c r="C13" s="415" t="str">
        <f t="shared" si="56"/>
        <v>Sab</v>
      </c>
      <c r="D13" s="402">
        <f t="shared" si="57"/>
        <v>180951.47038709672</v>
      </c>
      <c r="E13" s="402">
        <f t="shared" ca="1" si="58"/>
        <v>156565.31199999456</v>
      </c>
      <c r="F13" s="402">
        <f t="shared" ca="1" si="160"/>
        <v>-24386.158387102158</v>
      </c>
      <c r="G13" s="532">
        <f t="shared" ca="1" si="161"/>
        <v>0.86523370970716862</v>
      </c>
      <c r="H13" s="402">
        <f>INDEX('SO Februari 2026 Rev.2'!$B$6:$BG$49,MATCH(B13,'SO Februari 2026 Rev.2'!$B$6:$B$49,0),MATCH($H$3,'SO Februari 2026 Rev.2'!$B$5:$XG$5,0))</f>
        <v>812.17000000000064</v>
      </c>
      <c r="I13" s="402">
        <f>INDEX('Summary sales'!$A$6:$CA$48,MATCH(B13,'Summary sales'!$A$6:$A$48,0),MATCH($H$3,'Summary sales'!$A$7:$CA$7,0))</f>
        <v>1272.7399999999907</v>
      </c>
      <c r="J13" s="402">
        <f t="shared" si="162"/>
        <v>460.56999999999005</v>
      </c>
      <c r="K13" s="532">
        <f t="shared" si="163"/>
        <v>1.5670857086570418</v>
      </c>
      <c r="L13" s="402">
        <f>INDEX('SO Februari 2026 Rev.2'!$B$6:$BG$49,MATCH(B13,'SO Februari 2026 Rev.2'!$B$6:$B$49,0),MATCH($L$3,'SO Februari 2026 Rev.2'!$B$5:$XG$5,0))</f>
        <v>3000</v>
      </c>
      <c r="M13" s="402">
        <f>INDEX('Summary sales'!$A$6:$CA$48,MATCH($B13,'Summary sales'!$A$6:$A$48,0),MATCH($L$3,'Summary sales'!$A$7:$CA$7,0))</f>
        <v>2069.589999999851</v>
      </c>
      <c r="N13" s="402">
        <f t="shared" si="164"/>
        <v>-930.41000000014901</v>
      </c>
      <c r="O13" s="532">
        <f t="shared" si="165"/>
        <v>0.68986333333328365</v>
      </c>
      <c r="P13" s="402">
        <f>INDEX('SO Februari 2026 Rev.2'!$B$6:$BG$49,MATCH(B13,'SO Februari 2026 Rev.2'!$B$6:$B$49,0),MATCH($P$3,'SO Februari 2026 Rev.2'!$B$5:$XG$5,0))</f>
        <v>1129.7312903225857</v>
      </c>
      <c r="Q13" s="402">
        <f>INDEX('Summary sales'!$A$6:$CA$48,MATCH($B13,'Summary sales'!$A$6:$A$48,0),MATCH($P$3,'Summary sales'!$A$7:$CA$7,0))</f>
        <v>792.89000000013039</v>
      </c>
      <c r="R13" s="402">
        <f t="shared" si="166"/>
        <v>-336.84129032245528</v>
      </c>
      <c r="S13" s="532">
        <f t="shared" si="167"/>
        <v>0.70183946111090456</v>
      </c>
      <c r="T13" s="402">
        <f>INDEX('SO Februari 2026 Rev.2'!$B$6:$BG$49,MATCH(B13,'SO Februari 2026 Rev.2'!$B$6:$B$49,0),MATCH($T$3,'SO Februari 2026 Rev.2'!$B$5:$XG$5,0))</f>
        <v>3282.5161290322658</v>
      </c>
      <c r="U13" s="402">
        <f>INDEX('Summary sales'!$A$6:$CA$48,MATCH($B13,'Summary sales'!$A$6:$A$48,0),MATCH($T$3,'Summary sales'!$A$7:$CA$7,0))</f>
        <v>2141.0800000000745</v>
      </c>
      <c r="V13" s="402">
        <f t="shared" si="168"/>
        <v>-1141.4361290321913</v>
      </c>
      <c r="W13" s="532">
        <f t="shared" si="169"/>
        <v>0.65226792979423887</v>
      </c>
      <c r="X13" s="402">
        <f>INDEX('SO Februari 2026 Rev.2'!$B$6:$BG$49,MATCH(B13,'SO Februari 2026 Rev.2'!$B$6:$B$49,0),MATCH($X$3,'SO Februari 2026 Rev.2'!$B$5:$XG$5,0))</f>
        <v>644.02064516129087</v>
      </c>
      <c r="Y13" s="402">
        <f>INDEX('Summary sales'!$A$6:$CA$48,MATCH($B13,'Summary sales'!$A$6:$A$48,0),MATCH($X$3,'Summary sales'!$A$7:$CA$7,0))</f>
        <v>485.25</v>
      </c>
      <c r="Z13" s="402">
        <f t="shared" si="170"/>
        <v>-158.77064516129087</v>
      </c>
      <c r="AA13" s="532">
        <f t="shared" si="171"/>
        <v>0.75346963431346559</v>
      </c>
      <c r="AB13" s="402">
        <f>INDEX('SO Februari 2026 Rev.2'!$B$6:$BG$49,MATCH(B13,'SO Februari 2026 Rev.2'!$B$6:$B$49,0),MATCH($AB$3,'SO Februari 2026 Rev.2'!$B$5:$XG$5,0))</f>
        <v>5500</v>
      </c>
      <c r="AC13" s="402">
        <f>INDEX('Summary sales'!$A$6:$CA$48,MATCH($B13,'Summary sales'!$A$6:$A$48,0),MATCH($AB$3,'Summary sales'!$A$7:$CA$7,0))</f>
        <v>1003.5699999993667</v>
      </c>
      <c r="AD13" s="402">
        <f t="shared" si="172"/>
        <v>-4496.4300000006333</v>
      </c>
      <c r="AE13" s="532">
        <f t="shared" si="173"/>
        <v>0.18246727272715757</v>
      </c>
      <c r="AF13" s="402">
        <f>INDEX('SO Februari 2026 Rev.2'!$B$6:$BG$49,MATCH(B13,'SO Februari 2026 Rev.2'!$B$6:$B$49,0),MATCH($AF$3,'SO Februari 2026 Rev.2'!$B$5:$XG$5,0))</f>
        <v>166.97064516129021</v>
      </c>
      <c r="AG13" s="402">
        <f>INDEX('Summary sales'!$A$6:$CA$48,MATCH($B13,'Summary sales'!$A$6:$A$48,0),MATCH($AF$3,'Summary sales'!$A$7:$CA$7,0))</f>
        <v>0</v>
      </c>
      <c r="AH13" s="402">
        <f t="shared" si="174"/>
        <v>-166.97064516129021</v>
      </c>
      <c r="AI13" s="532">
        <f t="shared" si="175"/>
        <v>0</v>
      </c>
      <c r="AJ13" s="402">
        <f>INDEX('SO Februari 2026 Rev.2'!$B$6:$BG$49,MATCH(B13,'SO Februari 2026 Rev.2'!$B$6:$B$49,0),MATCH($AJ$3,'SO Februari 2026 Rev.2'!$B$5:$XG$5,0))</f>
        <v>603.76322580644887</v>
      </c>
      <c r="AK13" s="402">
        <f>INDEX('Summary sales'!$A$6:$CA$48,MATCH($B13,'Summary sales'!$A$6:$A$48,0),MATCH($AJ$3,'Summary sales'!$A$7:$CA$7,0))</f>
        <v>493.06000000005588</v>
      </c>
      <c r="AL13" s="402">
        <f t="shared" si="176"/>
        <v>-110.70322580639299</v>
      </c>
      <c r="AM13" s="532">
        <f t="shared" si="177"/>
        <v>0.81664463638286966</v>
      </c>
      <c r="AN13" s="402">
        <f>INDEX('SO Februari 2026 Rev.2'!$B$6:$BG$49,MATCH(B13,'SO Februari 2026 Rev.2'!$B$6:$B$49,0),MATCH($AN$3,'SO Februari 2026 Rev.2'!$B$5:$XG$5,0))</f>
        <v>673.27548387096704</v>
      </c>
      <c r="AO13" s="402">
        <f>INDEX('Summary sales'!$A$6:$CA$48,MATCH($B13,'Summary sales'!$A$6:$A$48,0),MATCH($AN$3,'Summary sales'!$A$7:$CA$7,0))</f>
        <v>583.40000000002328</v>
      </c>
      <c r="AP13" s="402">
        <f t="shared" si="178"/>
        <v>-89.875483870943754</v>
      </c>
      <c r="AQ13" s="532">
        <f t="shared" si="179"/>
        <v>0.86651008981611999</v>
      </c>
      <c r="AR13" s="402">
        <f>INDEX('SO Februari 2026 Rev.2'!$B$6:$BG$49,MATCH(B13,'SO Februari 2026 Rev.2'!$B$6:$B$49,0),MATCH($AR$3,'SO Februari 2026 Rev.2'!$B$5:$XG$5,0))</f>
        <v>4514.1990322580623</v>
      </c>
      <c r="AS13" s="402">
        <f>INDEX('Summary sales'!$A$6:$CA$48,MATCH($B13,'Summary sales'!$A$6:$A$48,0),MATCH($AR$3,'Summary sales'!$A$7:$CA$7,0))</f>
        <v>4200.089999999851</v>
      </c>
      <c r="AT13" s="402">
        <f t="shared" si="180"/>
        <v>-314.1090322582113</v>
      </c>
      <c r="AU13" s="532">
        <f t="shared" si="181"/>
        <v>0.93041754915686781</v>
      </c>
      <c r="AV13" s="402">
        <f>INDEX('SO Februari 2026 Rev.2'!$B$6:$BG$49,MATCH(B13,'SO Februari 2026 Rev.2'!$B$6:$B$49,0),MATCH($AV$3,'SO Februari 2026 Rev.2'!$B$5:$XG$5,0))</f>
        <v>8000.0622580645213</v>
      </c>
      <c r="AW13" s="402">
        <f ca="1">INDEX('Summary sales'!$A$6:$CA$48,MATCH($B13,'Summary sales'!$A$6:$A$48,0),MATCH($AV$3,'Summary sales'!$A$7:$CA$7,0))</f>
        <v>5372.6099999998696</v>
      </c>
      <c r="AX13" s="402">
        <f t="shared" ca="1" si="182"/>
        <v>-2627.4522580646517</v>
      </c>
      <c r="AY13" s="532">
        <f t="shared" ca="1" si="183"/>
        <v>0.67157102366096844</v>
      </c>
      <c r="AZ13" s="402">
        <f>INDEX('SO Februari 2026 Rev.2'!$B$6:$BG$49,MATCH(B13,'SO Februari 2026 Rev.2'!$B$6:$B$49,0),MATCH($AZ$3,'SO Februari 2026 Rev.2'!$B$5:$XG$5,0))</f>
        <v>2874.3264516129029</v>
      </c>
      <c r="BA13" s="402">
        <f>INDEX('Summary sales'!$A$6:$CA$48,MATCH($B13,'Summary sales'!$A$6:$A$48,0),MATCH($AZ$3,'Summary sales'!$A$7:$CA$7,0))</f>
        <v>1084.0999999999767</v>
      </c>
      <c r="BB13" s="402">
        <f t="shared" si="184"/>
        <v>-1790.2264516129262</v>
      </c>
      <c r="BC13" s="532">
        <f t="shared" si="185"/>
        <v>0.37716662259836337</v>
      </c>
      <c r="BD13" s="402">
        <f>INDEX('SO Februari 2026 Rev.2'!$B$6:$BG$49,MATCH(B13,'SO Februari 2026 Rev.2'!$B$6:$B$49,0),MATCH($BD$3,'SO Februari 2026 Rev.2'!$B$5:$XG$5,0))</f>
        <v>500</v>
      </c>
      <c r="BE13" s="402">
        <f>INDEX('Summary sales'!$A$6:$CA$48,MATCH($B13,'Summary sales'!$A$6:$A$48,0),MATCH($BD$3,'Summary sales'!$A$7:$CA$7,0))</f>
        <v>230.8900000000001</v>
      </c>
      <c r="BF13" s="402">
        <f t="shared" si="186"/>
        <v>-269.1099999999999</v>
      </c>
      <c r="BG13" s="532">
        <f t="shared" si="187"/>
        <v>0.46178000000000019</v>
      </c>
      <c r="BH13" s="402">
        <f>INDEX('SO Februari 2026 Rev.2'!$B$6:$BG$49,MATCH(B13,'SO Februari 2026 Rev.2'!$B$6:$B$49,0),MATCH($BH$3,'SO Februari 2026 Rev.2'!$B$5:$XG$5,0))</f>
        <v>3600</v>
      </c>
      <c r="BI13" s="402">
        <f>INDEX('Summary sales'!$A$6:$CA$48,MATCH($B13,'Summary sales'!$A$6:$A$48,0),MATCH($BH$3,'Summary sales'!$A$7:$CA$7,0))</f>
        <v>1310.690000000177</v>
      </c>
      <c r="BJ13" s="402">
        <f t="shared" si="188"/>
        <v>-2289.309999999823</v>
      </c>
      <c r="BK13" s="532">
        <f t="shared" si="189"/>
        <v>0.3640805555556047</v>
      </c>
      <c r="BL13" s="402">
        <f>INDEX('SO Februari 2026 Rev.2'!$B$6:$BG$49,MATCH(B13,'SO Februari 2026 Rev.2'!$B$6:$B$49,0),MATCH($BL$3,'SO Februari 2026 Rev.2'!$B$5:$XG$5,0))</f>
        <v>9000.0570967741915</v>
      </c>
      <c r="BM13" s="402">
        <f>INDEX('Summary sales'!$A$6:$CA$48,MATCH($B13,'Summary sales'!$A$6:$A$48,0),MATCH($BL$3,'Summary sales'!$A$7:$CA$7,0))</f>
        <v>9120.5800000000745</v>
      </c>
      <c r="BN13" s="402">
        <f t="shared" si="190"/>
        <v>120.52290322588306</v>
      </c>
      <c r="BO13" s="532">
        <f t="shared" si="191"/>
        <v>1.0133913487358965</v>
      </c>
      <c r="BP13" s="402">
        <f>INDEX('SO Februari 2026 Rev.2'!$B$6:$BG$49,MATCH(B13,'SO Februari 2026 Rev.2'!$B$6:$B$49,0),MATCH($BP$3,'SO Februari 2026 Rev.2'!$B$5:$XG$5,0))</f>
        <v>926.09448387096802</v>
      </c>
      <c r="BQ13" s="402">
        <f>INDEX('Summary sales'!$A$6:$CA$48,MATCH($B13,'Summary sales'!$A$6:$A$48,0),MATCH($BP$3,'Summary sales'!$A$7:$CA$7,0))</f>
        <v>880.87400000006892</v>
      </c>
      <c r="BR13" s="402">
        <f t="shared" si="192"/>
        <v>-45.220483870899102</v>
      </c>
      <c r="BS13" s="532">
        <f t="shared" si="193"/>
        <v>0.95117076641912102</v>
      </c>
      <c r="BT13" s="402">
        <f>INDEX('SO Februari 2026 Rev.2'!$B$6:$BG$49,MATCH(B13,'SO Februari 2026 Rev.2'!$B$6:$B$49,0),MATCH($BT$3,'SO Februari 2026 Rev.2'!$B$5:$XG$5,0))</f>
        <v>5500</v>
      </c>
      <c r="BU13" s="402">
        <f ca="1">INDEX('Summary sales'!$A$6:$CA$48,MATCH($B13,'Summary sales'!$A$6:$A$48,0),MATCH($BT$3,'Summary sales'!$A$7:$CA$7,0))</f>
        <v>2786.81</v>
      </c>
      <c r="BV13" s="402">
        <f t="shared" ca="1" si="194"/>
        <v>-2713.19</v>
      </c>
      <c r="BW13" s="532">
        <f t="shared" ca="1" si="195"/>
        <v>0.50669272727272729</v>
      </c>
      <c r="BX13" s="402">
        <f>INDEX('SO Februari 2026 Rev.2'!$B$6:$BG$49,MATCH(B13,'SO Februari 2026 Rev.2'!$B$6:$B$49,0),MATCH($BX$3,'SO Februari 2026 Rev.2'!$B$5:$XG$5,0))</f>
        <v>70.054838709677327</v>
      </c>
      <c r="BY13" s="402">
        <f>INDEX('Summary sales'!$A$6:$CA$48,MATCH($B13,'Summary sales'!$A$6:$A$48,0),MATCH($BX$3,'Summary sales'!$A$7:$CA$7,0))</f>
        <v>0</v>
      </c>
      <c r="BZ13" s="402">
        <f t="shared" si="196"/>
        <v>-70.054838709677327</v>
      </c>
      <c r="CA13" s="532">
        <f t="shared" si="197"/>
        <v>0</v>
      </c>
      <c r="CB13" s="402">
        <f>INDEX('SO Februari 2026 Rev.2'!$B$6:$BG$49,MATCH(B13,'SO Februari 2026 Rev.2'!$B$6:$B$49,0),MATCH($CB$3,'SO Februari 2026 Rev.2'!$B$5:$XG$5,0))</f>
        <v>89.451612903225808</v>
      </c>
      <c r="CC13" s="402">
        <f>INDEX('Summary sales'!$A$6:$CA$48,MATCH($B13,'Summary sales'!$A$6:$A$48,0),MATCH($CB$3,'Summary sales'!$A$7:$CA$7,0))</f>
        <v>71</v>
      </c>
      <c r="CD13" s="402">
        <f t="shared" si="198"/>
        <v>-18.451612903225808</v>
      </c>
      <c r="CE13" s="532">
        <f t="shared" si="199"/>
        <v>0.79372520735665342</v>
      </c>
      <c r="CF13" s="402">
        <f>INDEX('SO Februari 2026 Rev.2'!$B$6:$BG$49,MATCH(B13,'SO Februari 2026 Rev.2'!$B$6:$B$49,0),MATCH($CF$3,'SO Februari 2026 Rev.2'!$B$5:$XG$5,0))</f>
        <v>3500</v>
      </c>
      <c r="CG13" s="402">
        <f>INDEX('Summary sales'!$A$6:$CA$48,MATCH($B13,'Summary sales'!$A$6:$A$48,0),MATCH($CF$3,'Summary sales'!$A$7:$CA$7,0))</f>
        <v>3445.6000000000931</v>
      </c>
      <c r="CH13" s="402">
        <f t="shared" si="200"/>
        <v>-54.399999999906868</v>
      </c>
      <c r="CI13" s="532">
        <f t="shared" si="201"/>
        <v>0.98445714285716945</v>
      </c>
      <c r="CJ13" s="402">
        <f>INDEX('SO Februari 2026 Rev.2'!$B$6:$BG$49,MATCH(B13,'SO Februari 2026 Rev.2'!$B$6:$B$49,0),MATCH($CJ$3,'SO Februari 2026 Rev.2'!$B$5:$XG$5,0))</f>
        <v>4000.4806451612722</v>
      </c>
      <c r="CK13" s="402">
        <f>INDEX('Summary sales'!$A$6:$CA$48,MATCH($B13,'Summary sales'!$A$6:$A$48,0),MATCH($CJ$3,'Summary sales'!$A$7:$CA$7,0))</f>
        <v>4368.7000000001863</v>
      </c>
      <c r="CL13" s="402">
        <f t="shared" si="202"/>
        <v>368.21935483891411</v>
      </c>
      <c r="CM13" s="532">
        <f t="shared" si="203"/>
        <v>1.092043778610525</v>
      </c>
      <c r="CN13" s="402">
        <f>INDEX('SO Februari 2026 Rev.2'!$B$6:$BG$49,MATCH(B13,'SO Februari 2026 Rev.2'!$B$6:$B$49,0),MATCH($CN$3,'SO Februari 2026 Rev.2'!$B$5:$XG$5,0))</f>
        <v>3500</v>
      </c>
      <c r="CO13" s="402">
        <f>INDEX('Summary sales'!$A$6:$CA$48,MATCH($B13,'Summary sales'!$A$6:$A$48,0),MATCH($CN$3,'Summary sales'!$A$7:$CA$7,0))</f>
        <v>3293.6699999999837</v>
      </c>
      <c r="CP13" s="402">
        <f t="shared" si="204"/>
        <v>-206.3300000000163</v>
      </c>
      <c r="CQ13" s="532">
        <f t="shared" si="205"/>
        <v>0.94104857142856679</v>
      </c>
      <c r="CR13" s="402">
        <f>INDEX('SO Februari 2026 Rev.2'!$B$6:$BG$49,MATCH(B13,'SO Februari 2026 Rev.2'!$B$6:$B$49,0),MATCH($CR$3,'SO Februari 2026 Rev.2'!$B$5:$XG$5,0))</f>
        <v>0</v>
      </c>
      <c r="CS13" s="402">
        <f>INDEX('Summary sales'!$A$6:$CA$48,MATCH($B13,'Summary sales'!$A$6:$A$48,0),MATCH($CR$3,'Summary sales'!$A$7:$CA$7,0))</f>
        <v>0</v>
      </c>
      <c r="CT13" s="402">
        <f t="shared" si="206"/>
        <v>0</v>
      </c>
      <c r="CU13" s="532" t="e">
        <f t="shared" si="207"/>
        <v>#DIV/0!</v>
      </c>
      <c r="CV13" s="402">
        <f>INDEX('SO Februari 2026 Rev.2'!$B$6:$BG$49,MATCH(B13,'SO Februari 2026 Rev.2'!$B$6:$B$49,0),MATCH($CV$3,'SO Februari 2026 Rev.2'!$B$5:$XG$5,0))</f>
        <v>11659.554548387085</v>
      </c>
      <c r="CW13" s="402">
        <f>INDEX('Summary sales'!$A$6:$CA$48,MATCH($B13,'Summary sales'!$A$6:$A$48,0),MATCH($CV$3,'Summary sales'!$A$7:$CA$7,0))</f>
        <v>15046.258999995887</v>
      </c>
      <c r="CX13" s="402">
        <f t="shared" si="208"/>
        <v>3386.7044516088026</v>
      </c>
      <c r="CY13" s="532">
        <f t="shared" si="209"/>
        <v>1.290466024028105</v>
      </c>
      <c r="CZ13" s="402">
        <f>INDEX('SO Februari 2026 Rev.2'!$B$6:$BG$49,MATCH(B13,'SO Februari 2026 Rev.2'!$B$6:$B$49,0),MATCH($CZ$3,'SO Februari 2026 Rev.2'!$B$5:$XG$5,0))</f>
        <v>2020.8603225806426</v>
      </c>
      <c r="DA13" s="402">
        <f>INDEX('Summary sales'!$A$6:$CA$48,MATCH($B13,'Summary sales'!$A$6:$A$48,0),MATCH($CZ$3,'Summary sales'!$A$7:$CA$7,0))</f>
        <v>1712.5400000000373</v>
      </c>
      <c r="DB13" s="402">
        <f t="shared" si="210"/>
        <v>-308.32032258060531</v>
      </c>
      <c r="DC13" s="532">
        <f t="shared" si="211"/>
        <v>0.84743115635677402</v>
      </c>
      <c r="DD13" s="402">
        <f>INDEX('SO Februari 2026 Rev.2'!$B$6:$BG$49,MATCH(B13,'SO Februari 2026 Rev.2'!$B$6:$B$49,0),MATCH($DD$3,'SO Februari 2026 Rev.2'!$B$5:$XG$5,0))</f>
        <v>678.69999999999834</v>
      </c>
      <c r="DE13" s="402">
        <f>INDEX('Summary sales'!$A$6:$CA$48,MATCH($B13,'Summary sales'!$A$6:$A$48,0),MATCH($DD$3,'Summary sales'!$A$7:$CA$7,0))</f>
        <v>578.73999999999069</v>
      </c>
      <c r="DF13" s="402">
        <f t="shared" si="212"/>
        <v>-99.960000000007653</v>
      </c>
      <c r="DG13" s="532">
        <f t="shared" si="213"/>
        <v>0.85271843229702682</v>
      </c>
      <c r="DH13" s="402">
        <f>INDEX('SO Februari 2026 Rev.2'!$B$6:$BG$49,MATCH(B13,'SO Februari 2026 Rev.2'!$B$6:$B$49,0),MATCH($DH$3,'SO Februari 2026 Rev.2'!$B$5:$XG$5,0))</f>
        <v>7121.8519354838745</v>
      </c>
      <c r="DI13" s="402">
        <f>INDEX('Summary sales'!$A$6:$CA$48,MATCH($B13,'Summary sales'!$A$6:$A$48,0),MATCH($DH$3,'Summary sales'!$A$7:$CA$7,0))</f>
        <v>4662.980000000447</v>
      </c>
      <c r="DJ13" s="402">
        <f t="shared" si="214"/>
        <v>-2458.8719354834275</v>
      </c>
      <c r="DK13" s="532">
        <f t="shared" si="215"/>
        <v>0.65474262063321509</v>
      </c>
      <c r="DL13" s="402">
        <f>INDEX('SO Februari 2026 Rev.2'!$B$6:$BG$49,MATCH(B13,'SO Februari 2026 Rev.2'!$B$6:$B$49,0),MATCH($DL$3,'SO Februari 2026 Rev.2'!$B$5:$XG$5,0))</f>
        <v>2443.876774193548</v>
      </c>
      <c r="DM13" s="402">
        <f>INDEX('Summary sales'!$A$6:$CA$48,MATCH($B13,'Summary sales'!$A$6:$A$48,0),MATCH($DL$3,'Summary sales'!$A$7:$CA$7,0))</f>
        <v>0</v>
      </c>
      <c r="DN13" s="402">
        <f t="shared" si="216"/>
        <v>-2443.876774193548</v>
      </c>
      <c r="DO13" s="532">
        <f t="shared" si="217"/>
        <v>0</v>
      </c>
      <c r="DP13" s="402">
        <f>INDEX('SO Februari 2026 Rev.2'!$B$6:$BG$49,MATCH(B13,'SO Februari 2026 Rev.2'!$B$6:$B$49,0),MATCH($DP$3,'SO Februari 2026 Rev.2'!$B$5:$XG$5,0))</f>
        <v>2043.2745161290325</v>
      </c>
      <c r="DQ13" s="402">
        <f>INDEX('Summary sales'!$A$6:$CA$48,MATCH($B13,'Summary sales'!$A$6:$A$48,0),MATCH($DP$3,'Summary sales'!$A$7:$CA$7,0))</f>
        <v>1632.9799999999814</v>
      </c>
      <c r="DR13" s="402">
        <f t="shared" si="218"/>
        <v>-410.29451612905109</v>
      </c>
      <c r="DS13" s="532">
        <f t="shared" si="219"/>
        <v>0.79919755623128363</v>
      </c>
      <c r="DT13" s="402">
        <f>INDEX('SO Februari 2026 Rev.2'!$B$6:$BG$49,MATCH(B13,'SO Februari 2026 Rev.2'!$B$6:$B$49,0),MATCH($DT$3,'SO Februari 2026 Rev.2'!$B$5:$XG$5,0))</f>
        <v>1439.5303225806451</v>
      </c>
      <c r="DU13" s="402">
        <f>INDEX('Summary sales'!$A$6:$CA$48,MATCH($B13,'Summary sales'!$A$6:$A$48,0),MATCH($DT$3,'Summary sales'!$A$7:$CA$7,0))</f>
        <v>2030.25</v>
      </c>
      <c r="DV13" s="402">
        <f t="shared" si="220"/>
        <v>590.71967741935487</v>
      </c>
      <c r="DW13" s="532">
        <f t="shared" si="221"/>
        <v>1.4103558418695703</v>
      </c>
      <c r="DX13" s="402">
        <f>INDEX('SO Februari 2026 Rev.2'!$B$6:$BG$49,MATCH(B13,'SO Februari 2026 Rev.2'!$B$6:$B$49,0),MATCH($DX$3,'SO Februari 2026 Rev.2'!$B$5:$XG$5,0))</f>
        <v>260.97419354838746</v>
      </c>
      <c r="DY13" s="402">
        <f>INDEX('Summary sales'!$A$6:$CA$48,MATCH($B13,'Summary sales'!$A$6:$A$48,0),MATCH($DX$3,'Summary sales'!$A$7:$CA$7,0))</f>
        <v>0</v>
      </c>
      <c r="DZ13" s="402">
        <f t="shared" si="222"/>
        <v>-260.97419354838746</v>
      </c>
      <c r="EA13" s="532">
        <f t="shared" si="223"/>
        <v>0</v>
      </c>
      <c r="EB13" s="402">
        <f>INDEX('SO Februari 2026 Rev.2'!$B$6:$BG$49,MATCH(B13,'SO Februari 2026 Rev.2'!$B$6:$B$49,0),MATCH($EB$3,'SO Februari 2026 Rev.2'!$B$5:$XG$5,0))</f>
        <v>11007.047419354845</v>
      </c>
      <c r="EC13" s="402">
        <f>INDEX('Summary sales'!$A$6:$CA$48,MATCH($B13,'Summary sales'!$A$6:$A$48,0),MATCH($EB$3,'Summary sales'!$A$7:$CA$7,0))</f>
        <v>9385.2099999999627</v>
      </c>
      <c r="ED13" s="402">
        <f t="shared" si="224"/>
        <v>-1621.8374193548825</v>
      </c>
      <c r="EE13" s="532">
        <f t="shared" si="225"/>
        <v>0.85265463502019301</v>
      </c>
      <c r="EF13" s="402">
        <f>INDEX('SO Februari 2026 Rev.2'!$B$6:$BG$49,MATCH(B13,'SO Februari 2026 Rev.2'!$B$6:$B$49,0),MATCH($EF$3,'SO Februari 2026 Rev.2'!$B$5:$XG$5,0))</f>
        <v>1519.5448387096778</v>
      </c>
      <c r="EG13" s="402">
        <f>INDEX('Summary sales'!$A$6:$CA$48,MATCH($B13,'Summary sales'!$A$6:$A$48,0),MATCH($EF$3,'Summary sales'!$A$7:$CA$7,0))</f>
        <v>2214.660000000149</v>
      </c>
      <c r="EH13" s="402">
        <f t="shared" si="226"/>
        <v>695.11516129047118</v>
      </c>
      <c r="EI13" s="532">
        <f t="shared" si="227"/>
        <v>1.4574495885759637</v>
      </c>
      <c r="EJ13" s="402">
        <f>INDEX('SO Februari 2026 Rev.2'!$B$6:$BG$49,MATCH(B13,'SO Februari 2026 Rev.2'!$B$6:$B$49,0),MATCH($EJ$3,'SO Februari 2026 Rev.2'!$B$5:$XG$5,0))</f>
        <v>3999.6741935483842</v>
      </c>
      <c r="EK13" s="402">
        <f>INDEX('Summary sales'!$A$6:$CA$48,MATCH($B13,'Summary sales'!$A$6:$A$48,0),MATCH($EJ$3,'Summary sales'!$A$7:$CA$7,0))</f>
        <v>3345.2299999999814</v>
      </c>
      <c r="EL13" s="402">
        <f t="shared" si="228"/>
        <v>-654.44419354840284</v>
      </c>
      <c r="EM13" s="532">
        <f t="shared" si="229"/>
        <v>0.83637562414357536</v>
      </c>
      <c r="EN13" s="402">
        <f>INDEX('SO Februari 2026 Rev.2'!$B$6:$BG$49,MATCH(B13,'SO Februari 2026 Rev.2'!$B$6:$B$49,0),MATCH($EN$3,'SO Februari 2026 Rev.2'!$B$5:$XG$5,0))</f>
        <v>5500</v>
      </c>
      <c r="EO13" s="402">
        <f>INDEX('Summary sales'!$A$6:$CA$48,MATCH(B13,'Summary sales'!$A$6:$A$48,0),MATCH($EN$3,'Summary sales'!$A$7:$CA$7,0))</f>
        <v>0</v>
      </c>
      <c r="EP13" s="402">
        <f t="shared" si="230"/>
        <v>-5500</v>
      </c>
      <c r="EQ13" s="532">
        <f t="shared" si="231"/>
        <v>0</v>
      </c>
      <c r="ER13" s="402">
        <f>INDEX('SO Februari 2026 Rev.2'!$B$6:$BG$49,MATCH(B13,'SO Februari 2026 Rev.2'!$B$6:$B$49,0),MATCH($ER$3,'SO Februari 2026 Rev.2'!$B$5:$XG$5,0))</f>
        <v>4482.689677419351</v>
      </c>
      <c r="ES13" s="402">
        <f>INDEX('Summary sales'!$A$6:$CA$48,MATCH($B13,'Summary sales'!$A$6:$A$48,0),MATCH($ER$3,'Summary sales'!$A$7:$CA$7,0))</f>
        <v>4246.2099999999627</v>
      </c>
      <c r="ET13" s="402">
        <f t="shared" si="232"/>
        <v>-236.47967741938828</v>
      </c>
      <c r="EU13" s="532">
        <f t="shared" si="233"/>
        <v>0.94724602985332507</v>
      </c>
      <c r="EV13" s="402">
        <f>INDEX('SO Februari 2026 Rev.2'!$B$6:$BG$49,MATCH(B13,'SO Februari 2026 Rev.2'!$B$6:$B$49,0),MATCH($EV$3,'SO Februari 2026 Rev.2'!$B$5:$XG$5,0))</f>
        <v>26500</v>
      </c>
      <c r="EW13" s="402">
        <f>INDEX('Summary sales'!$A$6:$CA$48,MATCH($B13,'Summary sales'!$A$6:$A$48,0),MATCH($EV$3,'Summary sales'!$A$7:$CA$7,0))</f>
        <v>39365.069999999367</v>
      </c>
      <c r="EX13" s="402">
        <f t="shared" si="234"/>
        <v>12865.069999999367</v>
      </c>
      <c r="EY13" s="532">
        <f t="shared" si="235"/>
        <v>1.4854743396226175</v>
      </c>
      <c r="EZ13" s="402">
        <f>INDEX('SO Februari 2026 Rev.2'!$B$6:$BG$49,MATCH(B13,'SO Februari 2026 Rev.2'!$B$6:$B$49,0),MATCH($EZ$3,'SO Februari 2026 Rev.2'!$B$5:$XG$5,0))</f>
        <v>8000</v>
      </c>
      <c r="FA13" s="402">
        <f>INDEX('Summary sales'!$A$6:$CA$48,MATCH(B13,'Summary sales'!$A$6:$A$48,0),MATCH($EZ$3,'Summary sales'!$A$7:$CA$7,0))</f>
        <v>3120.0799999998417</v>
      </c>
      <c r="FB13" s="402">
        <f t="shared" si="236"/>
        <v>-4879.9200000001583</v>
      </c>
      <c r="FC13" s="532">
        <f t="shared" si="237"/>
        <v>0.39000999999998021</v>
      </c>
      <c r="FD13" s="402">
        <f>INDEX('SO Februari 2026 Rev.2'!$B$6:$BG$49,MATCH(B13,'SO Februari 2026 Rev.2'!$B$6:$B$49,0),MATCH($FD$3,'SO Februari 2026 Rev.2'!$B$5:$XG$5,0))</f>
        <v>2105.6477419354865</v>
      </c>
      <c r="FE13" s="402">
        <f>INDEX('Summary sales'!$A$6:$CA$48,MATCH(B13,'Summary sales'!$A$6:$A$48,0),MATCH($FD$3,'Summary sales'!$A$7:$CA$7,0))</f>
        <v>4355.6000000005588</v>
      </c>
      <c r="FF13" s="402">
        <f t="shared" si="238"/>
        <v>2249.9522580650723</v>
      </c>
      <c r="FG13" s="532">
        <f t="shared" si="239"/>
        <v>2.0685321258896527</v>
      </c>
      <c r="FH13" s="402">
        <f>INDEX('SO Februari 2026 Rev.2'!$B$6:$BG$49,MATCH(B13,'SO Februari 2026 Rev.2'!$B$6:$B$49,0),MATCH($FH$3,'SO Februari 2026 Rev.2'!$B$5:$XG$5,0))</f>
        <v>726.8151612903232</v>
      </c>
      <c r="FI13" s="402">
        <f>INDEX('Summary sales'!$A$6:$CA$48,MATCH(B13,'Summary sales'!$A$6:$A$48,0),MATCH($FH$3,'Summary sales'!$A$7:$CA$7,0))</f>
        <v>762.21999999997206</v>
      </c>
      <c r="FJ13" s="402">
        <f t="shared" si="240"/>
        <v>35.404838709648857</v>
      </c>
      <c r="FK13" s="532">
        <f t="shared" si="241"/>
        <v>1.0487123007269059</v>
      </c>
      <c r="FL13" s="402">
        <f>INDEX('SO Februari 2026 Rev.2'!$B$6:$BG$49,MATCH(B13,'SO Februari 2026 Rev.2'!$B$6:$B$49,0),MATCH($FL$3,'SO Februari 2026 Rev.2'!$B$5:$XG$5,0))</f>
        <v>3018.0416129032269</v>
      </c>
      <c r="FM13" s="402">
        <f>INDEX('Summary sales'!$A$6:$CA$48,MATCH(B13,'Summary sales'!$A$6:$A$48,0),MATCH($FL$3,'Summary sales'!$A$7:$CA$7,0))</f>
        <v>3640.2299999999814</v>
      </c>
      <c r="FN13" s="402">
        <f t="shared" si="242"/>
        <v>622.18838709675447</v>
      </c>
      <c r="FO13" s="532">
        <f t="shared" si="243"/>
        <v>1.2061563314556938</v>
      </c>
      <c r="FP13" s="402">
        <f>INDEX('SO Februari 2026 Rev.2'!$B$6:$BG$49,MATCH(B13,'SO Februari 2026 Rev.2'!$B$6:$B$49,0),MATCH($FP$3,'SO Februari 2026 Rev.2'!$B$5:$XG$5,0))</f>
        <v>2044.9996774193546</v>
      </c>
      <c r="FQ13" s="402">
        <f>INDEX('Summary sales'!$A$6:$CA$48,MATCH(B13,'Summary sales'!$A$6:$A$48,0),MATCH($FP$3,'Summary sales'!$A$7:$CA$7,0))</f>
        <v>1883.3599999998696</v>
      </c>
      <c r="FR13" s="402">
        <f t="shared" si="244"/>
        <v>-161.639677419485</v>
      </c>
      <c r="FS13" s="532">
        <f t="shared" si="245"/>
        <v>0.92095858048082291</v>
      </c>
      <c r="FT13" s="402">
        <f>INDEX('SO Februari 2026 Rev.2'!$B$6:$BG$49,MATCH(B13,'SO Februari 2026 Rev.2'!$B$6:$B$49,0),MATCH($FT$3,'SO Februari 2026 Rev.2'!$B$5:$XG$5,0))</f>
        <v>369.61070967741654</v>
      </c>
      <c r="FU13" s="402">
        <f>INDEX('Summary sales'!$A$6:$CA$48,MATCH(B13,'Summary sales'!$A$6:$A$48,0),MATCH($FT$3,'Summary sales'!$A$7:$CA$7,0))</f>
        <v>0</v>
      </c>
      <c r="FV13" s="402">
        <f t="shared" si="246"/>
        <v>-369.61070967741654</v>
      </c>
      <c r="FW13" s="532">
        <f t="shared" si="247"/>
        <v>0</v>
      </c>
      <c r="FX13" s="402">
        <f>INDEX('SO Februari 2026 Rev.2'!$B$6:$BG$49,MATCH(B13,'SO Februari 2026 Rev.2'!$B$6:$B$49,0),MATCH($FX$3,'SO Februari 2026 Rev.2'!$B$5:$XG$5,0))</f>
        <v>9000</v>
      </c>
      <c r="FY13" s="402">
        <f>INDEX('Summary sales'!$A$6:$CA$48,MATCH(B13,'Summary sales'!$A$6:$A$48,0),MATCH($FX$3,'Summary sales'!$A$7:$CA$7,0))</f>
        <v>4280.3999999985099</v>
      </c>
      <c r="FZ13" s="402">
        <f t="shared" si="248"/>
        <v>-4719.6000000014901</v>
      </c>
      <c r="GA13" s="532">
        <f t="shared" si="249"/>
        <v>0.47559999999983443</v>
      </c>
      <c r="GB13" s="402">
        <f>INDEX('SO Februari 2026 Rev.2'!$B$6:$BG$49,MATCH(B13,'SO Februari 2026 Rev.2'!$B$6:$B$49,0),MATCH($GB$3,'SO Februari 2026 Rev.2'!$B$5:$XG$5,0))</f>
        <v>3500</v>
      </c>
      <c r="GC13" s="402">
        <f>INDEX('Summary sales'!$A$6:$CA$48,MATCH($B13,'Summary sales'!$A$6:$A$48,0),MATCH($GB$3,'Summary sales'!$A$7:$CA$7,0))</f>
        <v>5079.8160000005737</v>
      </c>
      <c r="GD13" s="402">
        <f t="shared" si="250"/>
        <v>1579.8160000005737</v>
      </c>
      <c r="GE13" s="532">
        <f t="shared" si="251"/>
        <v>1.4513760000001639</v>
      </c>
      <c r="GF13" s="402">
        <f>INDEX('SO Februari 2026 Rev.2'!$B$6:$BG$49,MATCH(B13,'SO Februari 2026 Rev.2'!$B$6:$B$49,0),MATCH($GF$3,'SO Februari 2026 Rev.2'!$B$5:$XG$5,0))</f>
        <v>1121.900322580635</v>
      </c>
      <c r="GG13" s="402">
        <f>INDEX('Summary sales'!$A$6:$CA$48,MATCH($B13,'Summary sales'!$A$6:$A$48,0),MATCH($GF$3,'Summary sales'!$A$7:$CA$7,0))</f>
        <v>438.15999999968335</v>
      </c>
      <c r="GH13" s="402">
        <f t="shared" si="252"/>
        <v>-683.74032258095167</v>
      </c>
      <c r="GI13" s="532">
        <f t="shared" si="253"/>
        <v>0.3905516302837066</v>
      </c>
      <c r="GJ13" s="402">
        <f>INDEX('SO Februari 2026 Rev.2'!$B$6:$BG$49,MATCH(B13,'SO Februari 2026 Rev.2'!$B$6:$B$49,0),MATCH($GJ$3,'SO Februari 2026 Rev.2'!$B$5:$XG$5,0))</f>
        <v>1500</v>
      </c>
      <c r="GK13" s="402">
        <f>INDEX('Summary sales'!$A$6:$CA$48,MATCH(B13,'Summary sales'!$A$6:$A$48,0),MATCH($GJ$3,'Summary sales'!$A$7:$CA$7,0))</f>
        <v>1682.3530000000028</v>
      </c>
      <c r="GL13" s="402">
        <f t="shared" si="254"/>
        <v>182.35300000000279</v>
      </c>
      <c r="GM13" s="532">
        <f t="shared" si="255"/>
        <v>1.1215686666666684</v>
      </c>
      <c r="GN13" s="402">
        <f>INDEX('SO Februari 2026 Rev.2'!$B$6:$BG$49,MATCH(B13,'SO Februari 2026 Rev.2'!$B$6:$B$49,0),MATCH($GN$3,'SO Februari 2026 Rev.2'!$B$5:$XG$5,0))</f>
        <v>2499.7025806451697</v>
      </c>
      <c r="GO13" s="402">
        <f>INDEX('Summary sales'!$A$6:$CA$48,MATCH(B13,'Summary sales'!$A$6:$A$48,0),MATCH($GN$3,'Summary sales'!$A$7:$CA$7,0))</f>
        <v>2095.7700000000186</v>
      </c>
      <c r="GP13" s="402">
        <f t="shared" si="256"/>
        <v>-403.93258064515112</v>
      </c>
      <c r="GQ13" s="532">
        <f t="shared" si="257"/>
        <v>0.83840774347606717</v>
      </c>
      <c r="GR13" s="402">
        <f>INDEX('SO Februari 2026 Rev.2'!$B$6:$BG$49,MATCH(B13,'SO Februari 2026 Rev.2'!$B$6:$B$49,0),MATCH($GR$3,'SO Februari 2026 Rev.2'!$B$5:$XG$5,0))</f>
        <v>4500</v>
      </c>
      <c r="GS13" s="402">
        <f>INDEX('Summary sales'!$A$6:$CA$48,MATCH(B13,'Summary sales'!$A$6:$A$48,0),MATCH($GR$3,'Summary sales'!$A$7:$CA$7,0))</f>
        <v>0</v>
      </c>
      <c r="GT13" s="402">
        <f t="shared" si="258"/>
        <v>-4500</v>
      </c>
      <c r="GU13" s="533">
        <f t="shared" si="259"/>
        <v>0</v>
      </c>
    </row>
    <row r="14" spans="1:218" ht="15" customHeight="1">
      <c r="A14" s="653"/>
      <c r="B14" s="415">
        <f t="shared" si="159"/>
        <v>46061</v>
      </c>
      <c r="C14" s="415" t="str">
        <f t="shared" si="56"/>
        <v>Mgg</v>
      </c>
      <c r="D14" s="402">
        <f t="shared" si="57"/>
        <v>180951.47038709672</v>
      </c>
      <c r="E14" s="402">
        <f t="shared" ca="1" si="58"/>
        <v>133969.65400000243</v>
      </c>
      <c r="F14" s="402">
        <f t="shared" ca="1" si="160"/>
        <v>-46981.816387094295</v>
      </c>
      <c r="G14" s="532">
        <f t="shared" ca="1" si="161"/>
        <v>0.74036233976662691</v>
      </c>
      <c r="H14" s="402">
        <f>INDEX('SO Februari 2026 Rev.2'!$B$6:$BG$49,MATCH(B14,'SO Februari 2026 Rev.2'!$B$6:$B$49,0),MATCH($H$3,'SO Februari 2026 Rev.2'!$B$5:$XG$5,0))</f>
        <v>812.17000000000064</v>
      </c>
      <c r="I14" s="402">
        <f>INDEX('Summary sales'!$A$6:$CA$48,MATCH(B14,'Summary sales'!$A$6:$A$48,0),MATCH($H$3,'Summary sales'!$A$7:$CA$7,0))</f>
        <v>732.29000000003725</v>
      </c>
      <c r="J14" s="402">
        <f t="shared" si="162"/>
        <v>-79.879999999963388</v>
      </c>
      <c r="K14" s="532">
        <f t="shared" si="163"/>
        <v>0.9016462070749186</v>
      </c>
      <c r="L14" s="402">
        <f>INDEX('SO Februari 2026 Rev.2'!$B$6:$BG$49,MATCH(B14,'SO Februari 2026 Rev.2'!$B$6:$B$49,0),MATCH($L$3,'SO Februari 2026 Rev.2'!$B$5:$XG$5,0))</f>
        <v>3000</v>
      </c>
      <c r="M14" s="402">
        <f>INDEX('Summary sales'!$A$6:$CA$48,MATCH($B14,'Summary sales'!$A$6:$A$48,0),MATCH($L$3,'Summary sales'!$A$7:$CA$7,0))</f>
        <v>1841.4900000002235</v>
      </c>
      <c r="N14" s="402">
        <f t="shared" si="164"/>
        <v>-1158.5099999997765</v>
      </c>
      <c r="O14" s="532">
        <f t="shared" si="165"/>
        <v>0.61383000000007448</v>
      </c>
      <c r="P14" s="402">
        <f>INDEX('SO Februari 2026 Rev.2'!$B$6:$BG$49,MATCH(B14,'SO Februari 2026 Rev.2'!$B$6:$B$49,0),MATCH($P$3,'SO Februari 2026 Rev.2'!$B$5:$XG$5,0))</f>
        <v>1129.7312903225857</v>
      </c>
      <c r="Q14" s="402">
        <f>INDEX('Summary sales'!$A$6:$CA$48,MATCH($B14,'Summary sales'!$A$6:$A$48,0),MATCH($P$3,'Summary sales'!$A$7:$CA$7,0))</f>
        <v>555.47000000020489</v>
      </c>
      <c r="R14" s="402">
        <f t="shared" si="166"/>
        <v>-574.26129032238077</v>
      </c>
      <c r="S14" s="532">
        <f t="shared" si="167"/>
        <v>0.49168329208762102</v>
      </c>
      <c r="T14" s="402">
        <f>INDEX('SO Februari 2026 Rev.2'!$B$6:$BG$49,MATCH(B14,'SO Februari 2026 Rev.2'!$B$6:$B$49,0),MATCH($T$3,'SO Februari 2026 Rev.2'!$B$5:$XG$5,0))</f>
        <v>3282.5161290322658</v>
      </c>
      <c r="U14" s="402">
        <f>INDEX('Summary sales'!$A$6:$CA$48,MATCH($B14,'Summary sales'!$A$6:$A$48,0),MATCH($T$3,'Summary sales'!$A$7:$CA$7,0))</f>
        <v>442.37999999988824</v>
      </c>
      <c r="V14" s="402">
        <f t="shared" si="168"/>
        <v>-2840.1361290323775</v>
      </c>
      <c r="W14" s="532">
        <f t="shared" si="169"/>
        <v>0.13476856856459937</v>
      </c>
      <c r="X14" s="402">
        <f>INDEX('SO Februari 2026 Rev.2'!$B$6:$BG$49,MATCH(B14,'SO Februari 2026 Rev.2'!$B$6:$B$49,0),MATCH($X$3,'SO Februari 2026 Rev.2'!$B$5:$XG$5,0))</f>
        <v>644.02064516129087</v>
      </c>
      <c r="Y14" s="402">
        <f>INDEX('Summary sales'!$A$6:$CA$48,MATCH($B14,'Summary sales'!$A$6:$A$48,0),MATCH($X$3,'Summary sales'!$A$7:$CA$7,0))</f>
        <v>313.57999999995809</v>
      </c>
      <c r="Z14" s="402">
        <f t="shared" si="170"/>
        <v>-330.44064516133278</v>
      </c>
      <c r="AA14" s="532">
        <f t="shared" si="171"/>
        <v>0.4869098566264502</v>
      </c>
      <c r="AB14" s="402">
        <f>INDEX('SO Februari 2026 Rev.2'!$B$6:$BG$49,MATCH(B14,'SO Februari 2026 Rev.2'!$B$6:$B$49,0),MATCH($AB$3,'SO Februari 2026 Rev.2'!$B$5:$XG$5,0))</f>
        <v>5500</v>
      </c>
      <c r="AC14" s="402">
        <f>INDEX('Summary sales'!$A$6:$CA$48,MATCH($B14,'Summary sales'!$A$6:$A$48,0),MATCH($AB$3,'Summary sales'!$A$7:$CA$7,0))</f>
        <v>929.41999999992549</v>
      </c>
      <c r="AD14" s="402">
        <f t="shared" si="172"/>
        <v>-4570.5800000000745</v>
      </c>
      <c r="AE14" s="532">
        <f t="shared" si="173"/>
        <v>0.16898545454544101</v>
      </c>
      <c r="AF14" s="402">
        <f>INDEX('SO Februari 2026 Rev.2'!$B$6:$BG$49,MATCH(B14,'SO Februari 2026 Rev.2'!$B$6:$B$49,0),MATCH($AF$3,'SO Februari 2026 Rev.2'!$B$5:$XG$5,0))</f>
        <v>166.97064516129021</v>
      </c>
      <c r="AG14" s="402">
        <f>INDEX('Summary sales'!$A$6:$CA$48,MATCH($B14,'Summary sales'!$A$6:$A$48,0),MATCH($AF$3,'Summary sales'!$A$7:$CA$7,0))</f>
        <v>12.970000000001164</v>
      </c>
      <c r="AH14" s="402">
        <f t="shared" si="174"/>
        <v>-154.00064516128904</v>
      </c>
      <c r="AI14" s="532">
        <f t="shared" si="175"/>
        <v>7.7678324758656894E-2</v>
      </c>
      <c r="AJ14" s="402">
        <f>INDEX('SO Februari 2026 Rev.2'!$B$6:$BG$49,MATCH(B14,'SO Februari 2026 Rev.2'!$B$6:$B$49,0),MATCH($AJ$3,'SO Februari 2026 Rev.2'!$B$5:$XG$5,0))</f>
        <v>603.76322580644887</v>
      </c>
      <c r="AK14" s="402">
        <f>INDEX('Summary sales'!$A$6:$CA$48,MATCH($B14,'Summary sales'!$A$6:$A$48,0),MATCH($AJ$3,'Summary sales'!$A$7:$CA$7,0))</f>
        <v>428.32999999995809</v>
      </c>
      <c r="AL14" s="402">
        <f t="shared" si="176"/>
        <v>-175.43322580649078</v>
      </c>
      <c r="AM14" s="532">
        <f t="shared" si="177"/>
        <v>0.70943373443759528</v>
      </c>
      <c r="AN14" s="402">
        <f>INDEX('SO Februari 2026 Rev.2'!$B$6:$BG$49,MATCH(B14,'SO Februari 2026 Rev.2'!$B$6:$B$49,0),MATCH($AN$3,'SO Februari 2026 Rev.2'!$B$5:$XG$5,0))</f>
        <v>673.27548387096704</v>
      </c>
      <c r="AO14" s="402">
        <f>INDEX('Summary sales'!$A$6:$CA$48,MATCH($B14,'Summary sales'!$A$6:$A$48,0),MATCH($AN$3,'Summary sales'!$A$7:$CA$7,0))</f>
        <v>433.69000000006054</v>
      </c>
      <c r="AP14" s="402">
        <f t="shared" si="178"/>
        <v>-239.5854838709065</v>
      </c>
      <c r="AQ14" s="532">
        <f t="shared" si="179"/>
        <v>0.64414940152963751</v>
      </c>
      <c r="AR14" s="402">
        <f>INDEX('SO Februari 2026 Rev.2'!$B$6:$BG$49,MATCH(B14,'SO Februari 2026 Rev.2'!$B$6:$B$49,0),MATCH($AR$3,'SO Februari 2026 Rev.2'!$B$5:$XG$5,0))</f>
        <v>4514.1990322580623</v>
      </c>
      <c r="AS14" s="402">
        <f>INDEX('Summary sales'!$A$6:$CA$48,MATCH($B14,'Summary sales'!$A$6:$A$48,0),MATCH($AR$3,'Summary sales'!$A$7:$CA$7,0))</f>
        <v>382.56000000052154</v>
      </c>
      <c r="AT14" s="402">
        <f t="shared" si="180"/>
        <v>-4131.6390322575407</v>
      </c>
      <c r="AU14" s="532">
        <f t="shared" si="181"/>
        <v>8.4745931064798427E-2</v>
      </c>
      <c r="AV14" s="402">
        <f>INDEX('SO Februari 2026 Rev.2'!$B$6:$BG$49,MATCH(B14,'SO Februari 2026 Rev.2'!$B$6:$B$49,0),MATCH($AV$3,'SO Februari 2026 Rev.2'!$B$5:$XG$5,0))</f>
        <v>8000.0622580645213</v>
      </c>
      <c r="AW14" s="402">
        <f ca="1">INDEX('Summary sales'!$A$6:$CA$48,MATCH($B14,'Summary sales'!$A$6:$A$48,0),MATCH($AV$3,'Summary sales'!$A$7:$CA$7,0))</f>
        <v>5286.2200000002049</v>
      </c>
      <c r="AX14" s="402">
        <f t="shared" ca="1" si="182"/>
        <v>-2713.8422580643164</v>
      </c>
      <c r="AY14" s="532">
        <f t="shared" ca="1" si="183"/>
        <v>0.66077235769901566</v>
      </c>
      <c r="AZ14" s="402">
        <f>INDEX('SO Februari 2026 Rev.2'!$B$6:$BG$49,MATCH(B14,'SO Februari 2026 Rev.2'!$B$6:$B$49,0),MATCH($AZ$3,'SO Februari 2026 Rev.2'!$B$5:$XG$5,0))</f>
        <v>2874.3264516129029</v>
      </c>
      <c r="BA14" s="402">
        <f>INDEX('Summary sales'!$A$6:$CA$48,MATCH($B14,'Summary sales'!$A$6:$A$48,0),MATCH($AZ$3,'Summary sales'!$A$7:$CA$7,0))</f>
        <v>222.46000000007916</v>
      </c>
      <c r="BB14" s="402">
        <f t="shared" si="184"/>
        <v>-2651.8664516128238</v>
      </c>
      <c r="BC14" s="532">
        <f t="shared" si="185"/>
        <v>7.7395523349565148E-2</v>
      </c>
      <c r="BD14" s="402">
        <f>INDEX('SO Februari 2026 Rev.2'!$B$6:$BG$49,MATCH(B14,'SO Februari 2026 Rev.2'!$B$6:$B$49,0),MATCH($BD$3,'SO Februari 2026 Rev.2'!$B$5:$XG$5,0))</f>
        <v>500</v>
      </c>
      <c r="BE14" s="402">
        <f>INDEX('Summary sales'!$A$6:$CA$48,MATCH($B14,'Summary sales'!$A$6:$A$48,0),MATCH($BD$3,'Summary sales'!$A$7:$CA$7,0))</f>
        <v>321.63999999999987</v>
      </c>
      <c r="BF14" s="402">
        <f t="shared" si="186"/>
        <v>-178.36000000000013</v>
      </c>
      <c r="BG14" s="532">
        <f t="shared" si="187"/>
        <v>0.64327999999999974</v>
      </c>
      <c r="BH14" s="402">
        <f>INDEX('SO Februari 2026 Rev.2'!$B$6:$BG$49,MATCH(B14,'SO Februari 2026 Rev.2'!$B$6:$B$49,0),MATCH($BH$3,'SO Februari 2026 Rev.2'!$B$5:$XG$5,0))</f>
        <v>3600</v>
      </c>
      <c r="BI14" s="402">
        <f>INDEX('Summary sales'!$A$6:$CA$48,MATCH($B14,'Summary sales'!$A$6:$A$48,0),MATCH($BH$3,'Summary sales'!$A$7:$CA$7,0))</f>
        <v>1272.4399999999441</v>
      </c>
      <c r="BJ14" s="402">
        <f t="shared" si="188"/>
        <v>-2327.5600000000559</v>
      </c>
      <c r="BK14" s="532">
        <f t="shared" si="189"/>
        <v>0.35345555555554004</v>
      </c>
      <c r="BL14" s="402">
        <f>INDEX('SO Februari 2026 Rev.2'!$B$6:$BG$49,MATCH(B14,'SO Februari 2026 Rev.2'!$B$6:$B$49,0),MATCH($BL$3,'SO Februari 2026 Rev.2'!$B$5:$XG$5,0))</f>
        <v>9000.0570967741915</v>
      </c>
      <c r="BM14" s="402">
        <f>INDEX('Summary sales'!$A$6:$CA$48,MATCH($B14,'Summary sales'!$A$6:$A$48,0),MATCH($BL$3,'Summary sales'!$A$7:$CA$7,0))</f>
        <v>6326.3000000002794</v>
      </c>
      <c r="BN14" s="402">
        <f t="shared" si="190"/>
        <v>-2673.7570967739121</v>
      </c>
      <c r="BO14" s="532">
        <f t="shared" si="191"/>
        <v>0.70291776285149987</v>
      </c>
      <c r="BP14" s="402">
        <f>INDEX('SO Februari 2026 Rev.2'!$B$6:$BG$49,MATCH(B14,'SO Februari 2026 Rev.2'!$B$6:$B$49,0),MATCH($BP$3,'SO Februari 2026 Rev.2'!$B$5:$XG$5,0))</f>
        <v>926.09448387096802</v>
      </c>
      <c r="BQ14" s="402">
        <f>INDEX('Summary sales'!$A$6:$CA$48,MATCH($B14,'Summary sales'!$A$6:$A$48,0),MATCH($BP$3,'Summary sales'!$A$7:$CA$7,0))</f>
        <v>0</v>
      </c>
      <c r="BR14" s="402">
        <f t="shared" si="192"/>
        <v>-926.09448387096802</v>
      </c>
      <c r="BS14" s="532">
        <f t="shared" si="193"/>
        <v>0</v>
      </c>
      <c r="BT14" s="402">
        <f>INDEX('SO Februari 2026 Rev.2'!$B$6:$BG$49,MATCH(B14,'SO Februari 2026 Rev.2'!$B$6:$B$49,0),MATCH($BT$3,'SO Februari 2026 Rev.2'!$B$5:$XG$5,0))</f>
        <v>5500</v>
      </c>
      <c r="BU14" s="402">
        <f ca="1">INDEX('Summary sales'!$A$6:$CA$48,MATCH($B14,'Summary sales'!$A$6:$A$48,0),MATCH($BT$3,'Summary sales'!$A$7:$CA$7,0))</f>
        <v>0</v>
      </c>
      <c r="BV14" s="402">
        <f t="shared" ca="1" si="194"/>
        <v>-5500</v>
      </c>
      <c r="BW14" s="532">
        <f t="shared" ca="1" si="195"/>
        <v>0</v>
      </c>
      <c r="BX14" s="402">
        <f>INDEX('SO Februari 2026 Rev.2'!$B$6:$BG$49,MATCH(B14,'SO Februari 2026 Rev.2'!$B$6:$B$49,0),MATCH($BX$3,'SO Februari 2026 Rev.2'!$B$5:$XG$5,0))</f>
        <v>70.054838709677327</v>
      </c>
      <c r="BY14" s="402">
        <f>INDEX('Summary sales'!$A$6:$CA$48,MATCH($B14,'Summary sales'!$A$6:$A$48,0),MATCH($BX$3,'Summary sales'!$A$7:$CA$7,0))</f>
        <v>0</v>
      </c>
      <c r="BZ14" s="402">
        <f t="shared" si="196"/>
        <v>-70.054838709677327</v>
      </c>
      <c r="CA14" s="532">
        <f t="shared" si="197"/>
        <v>0</v>
      </c>
      <c r="CB14" s="402">
        <f>INDEX('SO Februari 2026 Rev.2'!$B$6:$BG$49,MATCH(B14,'SO Februari 2026 Rev.2'!$B$6:$B$49,0),MATCH($CB$3,'SO Februari 2026 Rev.2'!$B$5:$XG$5,0))</f>
        <v>89.451612903225808</v>
      </c>
      <c r="CC14" s="402">
        <f>INDEX('Summary sales'!$A$6:$CA$48,MATCH($B14,'Summary sales'!$A$6:$A$48,0),MATCH($CB$3,'Summary sales'!$A$7:$CA$7,0))</f>
        <v>77</v>
      </c>
      <c r="CD14" s="402">
        <f t="shared" si="198"/>
        <v>-12.451612903225808</v>
      </c>
      <c r="CE14" s="532">
        <f t="shared" si="199"/>
        <v>0.86080057699242696</v>
      </c>
      <c r="CF14" s="402">
        <f>INDEX('SO Februari 2026 Rev.2'!$B$6:$BG$49,MATCH(B14,'SO Februari 2026 Rev.2'!$B$6:$B$49,0),MATCH($CF$3,'SO Februari 2026 Rev.2'!$B$5:$XG$5,0))</f>
        <v>3500</v>
      </c>
      <c r="CG14" s="402">
        <f>INDEX('Summary sales'!$A$6:$CA$48,MATCH($B14,'Summary sales'!$A$6:$A$48,0),MATCH($CF$3,'Summary sales'!$A$7:$CA$7,0))</f>
        <v>148.10000000009313</v>
      </c>
      <c r="CH14" s="402">
        <f t="shared" si="200"/>
        <v>-3351.8999999999069</v>
      </c>
      <c r="CI14" s="532">
        <f t="shared" si="201"/>
        <v>4.2314285714312325E-2</v>
      </c>
      <c r="CJ14" s="402">
        <f>INDEX('SO Februari 2026 Rev.2'!$B$6:$BG$49,MATCH(B14,'SO Februari 2026 Rev.2'!$B$6:$B$49,0),MATCH($CJ$3,'SO Februari 2026 Rev.2'!$B$5:$XG$5,0))</f>
        <v>4000.4806451612722</v>
      </c>
      <c r="CK14" s="402">
        <f>INDEX('Summary sales'!$A$6:$CA$48,MATCH($B14,'Summary sales'!$A$6:$A$48,0),MATCH($CJ$3,'Summary sales'!$A$7:$CA$7,0))</f>
        <v>853</v>
      </c>
      <c r="CL14" s="402">
        <f t="shared" si="202"/>
        <v>-3147.4806451612722</v>
      </c>
      <c r="CM14" s="532">
        <f t="shared" si="203"/>
        <v>0.21322437868353011</v>
      </c>
      <c r="CN14" s="402">
        <f>INDEX('SO Februari 2026 Rev.2'!$B$6:$BG$49,MATCH(B14,'SO Februari 2026 Rev.2'!$B$6:$B$49,0),MATCH($CN$3,'SO Februari 2026 Rev.2'!$B$5:$XG$5,0))</f>
        <v>3500</v>
      </c>
      <c r="CO14" s="402">
        <f>INDEX('Summary sales'!$A$6:$CA$48,MATCH($B14,'Summary sales'!$A$6:$A$48,0),MATCH($CN$3,'Summary sales'!$A$7:$CA$7,0))</f>
        <v>4250.0599999999977</v>
      </c>
      <c r="CP14" s="402">
        <f t="shared" si="204"/>
        <v>750.05999999999767</v>
      </c>
      <c r="CQ14" s="532">
        <f t="shared" si="205"/>
        <v>1.2143028571428565</v>
      </c>
      <c r="CR14" s="402">
        <f>INDEX('SO Februari 2026 Rev.2'!$B$6:$BG$49,MATCH(B14,'SO Februari 2026 Rev.2'!$B$6:$B$49,0),MATCH($CR$3,'SO Februari 2026 Rev.2'!$B$5:$XG$5,0))</f>
        <v>0</v>
      </c>
      <c r="CS14" s="402">
        <f>INDEX('Summary sales'!$A$6:$CA$48,MATCH($B14,'Summary sales'!$A$6:$A$48,0),MATCH($CR$3,'Summary sales'!$A$7:$CA$7,0))</f>
        <v>0</v>
      </c>
      <c r="CT14" s="402">
        <f t="shared" si="206"/>
        <v>0</v>
      </c>
      <c r="CU14" s="532" t="e">
        <f t="shared" si="207"/>
        <v>#DIV/0!</v>
      </c>
      <c r="CV14" s="402">
        <f>INDEX('SO Februari 2026 Rev.2'!$B$6:$BG$49,MATCH(B14,'SO Februari 2026 Rev.2'!$B$6:$B$49,0),MATCH($CV$3,'SO Februari 2026 Rev.2'!$B$5:$XG$5,0))</f>
        <v>11659.554548387085</v>
      </c>
      <c r="CW14" s="402">
        <f>INDEX('Summary sales'!$A$6:$CA$48,MATCH($B14,'Summary sales'!$A$6:$A$48,0),MATCH($CV$3,'Summary sales'!$A$7:$CA$7,0))</f>
        <v>5872.6040000021458</v>
      </c>
      <c r="CX14" s="402">
        <f t="shared" si="208"/>
        <v>-5786.9505483849389</v>
      </c>
      <c r="CY14" s="532">
        <f t="shared" si="209"/>
        <v>0.50367310137200116</v>
      </c>
      <c r="CZ14" s="402">
        <f>INDEX('SO Februari 2026 Rev.2'!$B$6:$BG$49,MATCH(B14,'SO Februari 2026 Rev.2'!$B$6:$B$49,0),MATCH($CZ$3,'SO Februari 2026 Rev.2'!$B$5:$XG$5,0))</f>
        <v>2020.8603225806426</v>
      </c>
      <c r="DA14" s="402">
        <f>INDEX('Summary sales'!$A$6:$CA$48,MATCH($B14,'Summary sales'!$A$6:$A$48,0),MATCH($CZ$3,'Summary sales'!$A$7:$CA$7,0))</f>
        <v>1941.5099999997765</v>
      </c>
      <c r="DB14" s="402">
        <f t="shared" si="210"/>
        <v>-79.350322580866077</v>
      </c>
      <c r="DC14" s="532">
        <f t="shared" si="211"/>
        <v>0.96073438540297751</v>
      </c>
      <c r="DD14" s="402">
        <f>INDEX('SO Februari 2026 Rev.2'!$B$6:$BG$49,MATCH(B14,'SO Februari 2026 Rev.2'!$B$6:$B$49,0),MATCH($DD$3,'SO Februari 2026 Rev.2'!$B$5:$XG$5,0))</f>
        <v>678.69999999999834</v>
      </c>
      <c r="DE14" s="402">
        <f>INDEX('Summary sales'!$A$6:$CA$48,MATCH($B14,'Summary sales'!$A$6:$A$48,0),MATCH($DD$3,'Summary sales'!$A$7:$CA$7,0))</f>
        <v>0</v>
      </c>
      <c r="DF14" s="402">
        <f t="shared" si="212"/>
        <v>-678.69999999999834</v>
      </c>
      <c r="DG14" s="532">
        <f t="shared" si="213"/>
        <v>0</v>
      </c>
      <c r="DH14" s="402">
        <f>INDEX('SO Februari 2026 Rev.2'!$B$6:$BG$49,MATCH(B14,'SO Februari 2026 Rev.2'!$B$6:$B$49,0),MATCH($DH$3,'SO Februari 2026 Rev.2'!$B$5:$XG$5,0))</f>
        <v>7121.8519354838745</v>
      </c>
      <c r="DI14" s="402">
        <f>INDEX('Summary sales'!$A$6:$CA$48,MATCH($B14,'Summary sales'!$A$6:$A$48,0),MATCH($DH$3,'Summary sales'!$A$7:$CA$7,0))</f>
        <v>557.0699999993667</v>
      </c>
      <c r="DJ14" s="402">
        <f t="shared" si="214"/>
        <v>-6564.7819354845078</v>
      </c>
      <c r="DK14" s="532">
        <f t="shared" si="215"/>
        <v>7.821982330520301E-2</v>
      </c>
      <c r="DL14" s="402">
        <f>INDEX('SO Februari 2026 Rev.2'!$B$6:$BG$49,MATCH(B14,'SO Februari 2026 Rev.2'!$B$6:$B$49,0),MATCH($DL$3,'SO Februari 2026 Rev.2'!$B$5:$XG$5,0))</f>
        <v>2443.876774193548</v>
      </c>
      <c r="DM14" s="402">
        <f>INDEX('Summary sales'!$A$6:$CA$48,MATCH($B14,'Summary sales'!$A$6:$A$48,0),MATCH($DL$3,'Summary sales'!$A$7:$CA$7,0))</f>
        <v>0</v>
      </c>
      <c r="DN14" s="402">
        <f t="shared" si="216"/>
        <v>-2443.876774193548</v>
      </c>
      <c r="DO14" s="532">
        <f t="shared" si="217"/>
        <v>0</v>
      </c>
      <c r="DP14" s="402">
        <f>INDEX('SO Februari 2026 Rev.2'!$B$6:$BG$49,MATCH(B14,'SO Februari 2026 Rev.2'!$B$6:$B$49,0),MATCH($DP$3,'SO Februari 2026 Rev.2'!$B$5:$XG$5,0))</f>
        <v>2043.2745161290325</v>
      </c>
      <c r="DQ14" s="402">
        <f>INDEX('Summary sales'!$A$6:$CA$48,MATCH($B14,'Summary sales'!$A$6:$A$48,0),MATCH($DP$3,'Summary sales'!$A$7:$CA$7,0))</f>
        <v>1439.8899999998976</v>
      </c>
      <c r="DR14" s="402">
        <f t="shared" si="218"/>
        <v>-603.38451612913491</v>
      </c>
      <c r="DS14" s="532">
        <f t="shared" si="219"/>
        <v>0.70469728302967227</v>
      </c>
      <c r="DT14" s="402">
        <f>INDEX('SO Februari 2026 Rev.2'!$B$6:$BG$49,MATCH(B14,'SO Februari 2026 Rev.2'!$B$6:$B$49,0),MATCH($DT$3,'SO Februari 2026 Rev.2'!$B$5:$XG$5,0))</f>
        <v>1439.5303225806451</v>
      </c>
      <c r="DU14" s="402">
        <f>INDEX('Summary sales'!$A$6:$CA$48,MATCH($B14,'Summary sales'!$A$6:$A$48,0),MATCH($DT$3,'Summary sales'!$A$7:$CA$7,0))</f>
        <v>2101.640000000014</v>
      </c>
      <c r="DV14" s="402">
        <f t="shared" si="220"/>
        <v>662.10967741936884</v>
      </c>
      <c r="DW14" s="532">
        <f t="shared" si="221"/>
        <v>1.4599484061109635</v>
      </c>
      <c r="DX14" s="402">
        <f>INDEX('SO Februari 2026 Rev.2'!$B$6:$BG$49,MATCH(B14,'SO Februari 2026 Rev.2'!$B$6:$B$49,0),MATCH($DX$3,'SO Februari 2026 Rev.2'!$B$5:$XG$5,0))</f>
        <v>260.97419354838746</v>
      </c>
      <c r="DY14" s="402">
        <f>INDEX('Summary sales'!$A$6:$CA$48,MATCH($B14,'Summary sales'!$A$6:$A$48,0),MATCH($DX$3,'Summary sales'!$A$7:$CA$7,0))</f>
        <v>11.779999999969732</v>
      </c>
      <c r="DZ14" s="402">
        <f t="shared" si="222"/>
        <v>-249.19419354841773</v>
      </c>
      <c r="EA14" s="532">
        <f t="shared" si="223"/>
        <v>4.5138562705379491E-2</v>
      </c>
      <c r="EB14" s="402">
        <f>INDEX('SO Februari 2026 Rev.2'!$B$6:$BG$49,MATCH(B14,'SO Februari 2026 Rev.2'!$B$6:$B$49,0),MATCH($EB$3,'SO Februari 2026 Rev.2'!$B$5:$XG$5,0))</f>
        <v>11007.047419354845</v>
      </c>
      <c r="EC14" s="402">
        <f>INDEX('Summary sales'!$A$6:$CA$48,MATCH($B14,'Summary sales'!$A$6:$A$48,0),MATCH($EB$3,'Summary sales'!$A$7:$CA$7,0))</f>
        <v>8416.7099999999627</v>
      </c>
      <c r="ED14" s="402">
        <f t="shared" si="224"/>
        <v>-2590.3374193548825</v>
      </c>
      <c r="EE14" s="532">
        <f t="shared" si="225"/>
        <v>0.76466555283481197</v>
      </c>
      <c r="EF14" s="402">
        <f>INDEX('SO Februari 2026 Rev.2'!$B$6:$BG$49,MATCH(B14,'SO Februari 2026 Rev.2'!$B$6:$B$49,0),MATCH($EF$3,'SO Februari 2026 Rev.2'!$B$5:$XG$5,0))</f>
        <v>1519.5448387096778</v>
      </c>
      <c r="EG14" s="402">
        <f>INDEX('Summary sales'!$A$6:$CA$48,MATCH($B14,'Summary sales'!$A$6:$A$48,0),MATCH($EF$3,'Summary sales'!$A$7:$CA$7,0))</f>
        <v>2464.1999999999534</v>
      </c>
      <c r="EH14" s="402">
        <f t="shared" si="226"/>
        <v>944.6551612902756</v>
      </c>
      <c r="EI14" s="532">
        <f t="shared" si="227"/>
        <v>1.6216698166619616</v>
      </c>
      <c r="EJ14" s="402">
        <f>INDEX('SO Februari 2026 Rev.2'!$B$6:$BG$49,MATCH(B14,'SO Februari 2026 Rev.2'!$B$6:$B$49,0),MATCH($EJ$3,'SO Februari 2026 Rev.2'!$B$5:$XG$5,0))</f>
        <v>3999.6741935483842</v>
      </c>
      <c r="EK14" s="402">
        <f>INDEX('Summary sales'!$A$6:$CA$48,MATCH($B14,'Summary sales'!$A$6:$A$48,0),MATCH($EJ$3,'Summary sales'!$A$7:$CA$7,0))</f>
        <v>11164.009999999776</v>
      </c>
      <c r="EL14" s="402">
        <f t="shared" si="228"/>
        <v>7164.3358064513923</v>
      </c>
      <c r="EM14" s="532">
        <f t="shared" si="229"/>
        <v>2.7912298501732264</v>
      </c>
      <c r="EN14" s="402">
        <f>INDEX('SO Februari 2026 Rev.2'!$B$6:$BG$49,MATCH(B14,'SO Februari 2026 Rev.2'!$B$6:$B$49,0),MATCH($EN$3,'SO Februari 2026 Rev.2'!$B$5:$XG$5,0))</f>
        <v>5500</v>
      </c>
      <c r="EO14" s="402">
        <f>INDEX('Summary sales'!$A$6:$CA$48,MATCH(B14,'Summary sales'!$A$6:$A$48,0),MATCH($EN$3,'Summary sales'!$A$7:$CA$7,0))</f>
        <v>0</v>
      </c>
      <c r="EP14" s="402">
        <f t="shared" si="230"/>
        <v>-5500</v>
      </c>
      <c r="EQ14" s="532">
        <f t="shared" si="231"/>
        <v>0</v>
      </c>
      <c r="ER14" s="402">
        <f>INDEX('SO Februari 2026 Rev.2'!$B$6:$BG$49,MATCH(B14,'SO Februari 2026 Rev.2'!$B$6:$B$49,0),MATCH($ER$3,'SO Februari 2026 Rev.2'!$B$5:$XG$5,0))</f>
        <v>4482.689677419351</v>
      </c>
      <c r="ES14" s="402">
        <f>INDEX('Summary sales'!$A$6:$CA$48,MATCH($B14,'Summary sales'!$A$6:$A$48,0),MATCH($ER$3,'Summary sales'!$A$7:$CA$7,0))</f>
        <v>4459.0200000000186</v>
      </c>
      <c r="ET14" s="402">
        <f t="shared" si="232"/>
        <v>-23.669677419332402</v>
      </c>
      <c r="EU14" s="532">
        <f t="shared" si="233"/>
        <v>0.99471975998281481</v>
      </c>
      <c r="EV14" s="402">
        <f>INDEX('SO Februari 2026 Rev.2'!$B$6:$BG$49,MATCH(B14,'SO Februari 2026 Rev.2'!$B$6:$B$49,0),MATCH($EV$3,'SO Februari 2026 Rev.2'!$B$5:$XG$5,0))</f>
        <v>26500</v>
      </c>
      <c r="EW14" s="402">
        <f>INDEX('Summary sales'!$A$6:$CA$48,MATCH($B14,'Summary sales'!$A$6:$A$48,0),MATCH($EV$3,'Summary sales'!$A$7:$CA$7,0))</f>
        <v>43693.480000000447</v>
      </c>
      <c r="EX14" s="402">
        <f t="shared" si="234"/>
        <v>17193.480000000447</v>
      </c>
      <c r="EY14" s="532">
        <f t="shared" si="235"/>
        <v>1.6488105660377528</v>
      </c>
      <c r="EZ14" s="402">
        <f>INDEX('SO Februari 2026 Rev.2'!$B$6:$BG$49,MATCH(B14,'SO Februari 2026 Rev.2'!$B$6:$B$49,0),MATCH($EZ$3,'SO Februari 2026 Rev.2'!$B$5:$XG$5,0))</f>
        <v>8000</v>
      </c>
      <c r="FA14" s="402">
        <f>INDEX('Summary sales'!$A$6:$CA$48,MATCH(B14,'Summary sales'!$A$6:$A$48,0),MATCH($EZ$3,'Summary sales'!$A$7:$CA$7,0))</f>
        <v>5585.6000000000931</v>
      </c>
      <c r="FB14" s="402">
        <f t="shared" si="236"/>
        <v>-2414.3999999999069</v>
      </c>
      <c r="FC14" s="532">
        <f t="shared" si="237"/>
        <v>0.69820000000001159</v>
      </c>
      <c r="FD14" s="402">
        <f>INDEX('SO Februari 2026 Rev.2'!$B$6:$BG$49,MATCH(B14,'SO Februari 2026 Rev.2'!$B$6:$B$49,0),MATCH($FD$3,'SO Februari 2026 Rev.2'!$B$5:$XG$5,0))</f>
        <v>2105.6477419354865</v>
      </c>
      <c r="FE14" s="402">
        <f>INDEX('Summary sales'!$A$6:$CA$48,MATCH(B14,'Summary sales'!$A$6:$A$48,0),MATCH($FD$3,'Summary sales'!$A$7:$CA$7,0))</f>
        <v>4255.6999999992549</v>
      </c>
      <c r="FF14" s="402">
        <f t="shared" si="238"/>
        <v>2150.0522580637685</v>
      </c>
      <c r="FG14" s="532">
        <f t="shared" si="239"/>
        <v>2.0210882928060254</v>
      </c>
      <c r="FH14" s="402">
        <f>INDEX('SO Februari 2026 Rev.2'!$B$6:$BG$49,MATCH(B14,'SO Februari 2026 Rev.2'!$B$6:$B$49,0),MATCH($FH$3,'SO Februari 2026 Rev.2'!$B$5:$XG$5,0))</f>
        <v>726.8151612903232</v>
      </c>
      <c r="FI14" s="402">
        <f>INDEX('Summary sales'!$A$6:$CA$48,MATCH(B14,'Summary sales'!$A$6:$A$48,0),MATCH($FH$3,'Summary sales'!$A$7:$CA$7,0))</f>
        <v>689.67000000004191</v>
      </c>
      <c r="FJ14" s="402">
        <f t="shared" si="240"/>
        <v>-37.145161290281294</v>
      </c>
      <c r="FK14" s="532">
        <f t="shared" si="241"/>
        <v>0.94889324924876761</v>
      </c>
      <c r="FL14" s="402">
        <f>INDEX('SO Februari 2026 Rev.2'!$B$6:$BG$49,MATCH(B14,'SO Februari 2026 Rev.2'!$B$6:$B$49,0),MATCH($FL$3,'SO Februari 2026 Rev.2'!$B$5:$XG$5,0))</f>
        <v>3018.0416129032269</v>
      </c>
      <c r="FM14" s="402">
        <f>INDEX('Summary sales'!$A$6:$CA$48,MATCH(B14,'Summary sales'!$A$6:$A$48,0),MATCH($FL$3,'Summary sales'!$A$7:$CA$7,0))</f>
        <v>3611.5100000002421</v>
      </c>
      <c r="FN14" s="402">
        <f t="shared" si="242"/>
        <v>593.46838709701524</v>
      </c>
      <c r="FO14" s="532">
        <f t="shared" si="243"/>
        <v>1.1966402267482734</v>
      </c>
      <c r="FP14" s="402">
        <f>INDEX('SO Februari 2026 Rev.2'!$B$6:$BG$49,MATCH(B14,'SO Februari 2026 Rev.2'!$B$6:$B$49,0),MATCH($FP$3,'SO Februari 2026 Rev.2'!$B$5:$XG$5,0))</f>
        <v>2044.9996774193546</v>
      </c>
      <c r="FQ14" s="402">
        <f>INDEX('Summary sales'!$A$6:$CA$48,MATCH(B14,'Summary sales'!$A$6:$A$48,0),MATCH($FP$3,'Summary sales'!$A$7:$CA$7,0))</f>
        <v>0</v>
      </c>
      <c r="FR14" s="402">
        <f t="shared" si="244"/>
        <v>-2044.9996774193546</v>
      </c>
      <c r="FS14" s="532">
        <f t="shared" si="245"/>
        <v>0</v>
      </c>
      <c r="FT14" s="402">
        <f>INDEX('SO Februari 2026 Rev.2'!$B$6:$BG$49,MATCH(B14,'SO Februari 2026 Rev.2'!$B$6:$B$49,0),MATCH($FT$3,'SO Februari 2026 Rev.2'!$B$5:$XG$5,0))</f>
        <v>369.61070967741654</v>
      </c>
      <c r="FU14" s="402">
        <f>INDEX('Summary sales'!$A$6:$CA$48,MATCH(B14,'Summary sales'!$A$6:$A$48,0),MATCH($FT$3,'Summary sales'!$A$7:$CA$7,0))</f>
        <v>0</v>
      </c>
      <c r="FV14" s="402">
        <f t="shared" si="246"/>
        <v>-369.61070967741654</v>
      </c>
      <c r="FW14" s="532">
        <f t="shared" si="247"/>
        <v>0</v>
      </c>
      <c r="FX14" s="402">
        <f>INDEX('SO Februari 2026 Rev.2'!$B$6:$BG$49,MATCH(B14,'SO Februari 2026 Rev.2'!$B$6:$B$49,0),MATCH($FX$3,'SO Februari 2026 Rev.2'!$B$5:$XG$5,0))</f>
        <v>9000</v>
      </c>
      <c r="FY14" s="402">
        <f>INDEX('Summary sales'!$A$6:$CA$48,MATCH(B14,'Summary sales'!$A$6:$A$48,0),MATCH($FX$3,'Summary sales'!$A$7:$CA$7,0))</f>
        <v>9665.8630000000012</v>
      </c>
      <c r="FZ14" s="402">
        <f t="shared" si="248"/>
        <v>665.86300000000119</v>
      </c>
      <c r="GA14" s="532">
        <f t="shared" si="249"/>
        <v>1.073984777777778</v>
      </c>
      <c r="GB14" s="402">
        <f>INDEX('SO Februari 2026 Rev.2'!$B$6:$BG$49,MATCH(B14,'SO Februari 2026 Rev.2'!$B$6:$B$49,0),MATCH($GB$3,'SO Februari 2026 Rev.2'!$B$5:$XG$5,0))</f>
        <v>3500</v>
      </c>
      <c r="GC14" s="402">
        <f>INDEX('Summary sales'!$A$6:$CA$48,MATCH($B14,'Summary sales'!$A$6:$A$48,0),MATCH($GB$3,'Summary sales'!$A$7:$CA$7,0))</f>
        <v>543.52400000020862</v>
      </c>
      <c r="GD14" s="402">
        <f t="shared" si="250"/>
        <v>-2956.4759999997914</v>
      </c>
      <c r="GE14" s="532">
        <f t="shared" si="251"/>
        <v>0.15529257142863104</v>
      </c>
      <c r="GF14" s="402">
        <f>INDEX('SO Februari 2026 Rev.2'!$B$6:$BG$49,MATCH(B14,'SO Februari 2026 Rev.2'!$B$6:$B$49,0),MATCH($GF$3,'SO Februari 2026 Rev.2'!$B$5:$XG$5,0))</f>
        <v>1121.900322580635</v>
      </c>
      <c r="GG14" s="402">
        <f>INDEX('Summary sales'!$A$6:$CA$48,MATCH($B14,'Summary sales'!$A$6:$A$48,0),MATCH($GF$3,'Summary sales'!$A$7:$CA$7,0))</f>
        <v>0</v>
      </c>
      <c r="GH14" s="402">
        <f t="shared" si="252"/>
        <v>-1121.900322580635</v>
      </c>
      <c r="GI14" s="532">
        <f t="shared" si="253"/>
        <v>0</v>
      </c>
      <c r="GJ14" s="402">
        <f>INDEX('SO Februari 2026 Rev.2'!$B$6:$BG$49,MATCH(B14,'SO Februari 2026 Rev.2'!$B$6:$B$49,0),MATCH($GJ$3,'SO Februari 2026 Rev.2'!$B$5:$XG$5,0))</f>
        <v>1500</v>
      </c>
      <c r="GK14" s="402">
        <f>INDEX('Summary sales'!$A$6:$CA$48,MATCH(B14,'Summary sales'!$A$6:$A$48,0),MATCH($GJ$3,'Summary sales'!$A$7:$CA$7,0))</f>
        <v>1660.3429999999935</v>
      </c>
      <c r="GL14" s="402">
        <f t="shared" si="254"/>
        <v>160.34299999999348</v>
      </c>
      <c r="GM14" s="532">
        <f t="shared" si="255"/>
        <v>1.1068953333333289</v>
      </c>
      <c r="GN14" s="402">
        <f>INDEX('SO Februari 2026 Rev.2'!$B$6:$BG$49,MATCH(B14,'SO Februari 2026 Rev.2'!$B$6:$B$49,0),MATCH($GN$3,'SO Februari 2026 Rev.2'!$B$5:$XG$5,0))</f>
        <v>2499.7025806451697</v>
      </c>
      <c r="GO14" s="402">
        <f>INDEX('Summary sales'!$A$6:$CA$48,MATCH(B14,'Summary sales'!$A$6:$A$48,0),MATCH($GN$3,'Summary sales'!$A$7:$CA$7,0))</f>
        <v>1006.1299999998882</v>
      </c>
      <c r="GP14" s="402">
        <f t="shared" si="256"/>
        <v>-1493.5725806452815</v>
      </c>
      <c r="GQ14" s="532">
        <f t="shared" si="257"/>
        <v>0.40249988450234248</v>
      </c>
      <c r="GR14" s="402">
        <f>INDEX('SO Februari 2026 Rev.2'!$B$6:$BG$49,MATCH(B14,'SO Februari 2026 Rev.2'!$B$6:$B$49,0),MATCH($GR$3,'SO Februari 2026 Rev.2'!$B$5:$XG$5,0))</f>
        <v>4500</v>
      </c>
      <c r="GS14" s="402">
        <f>INDEX('Summary sales'!$A$6:$CA$48,MATCH(B14,'Summary sales'!$A$6:$A$48,0),MATCH($GR$3,'Summary sales'!$A$7:$CA$7,0))</f>
        <v>0</v>
      </c>
      <c r="GT14" s="402">
        <f t="shared" si="258"/>
        <v>-4500</v>
      </c>
      <c r="GU14" s="533">
        <f t="shared" si="259"/>
        <v>0</v>
      </c>
    </row>
    <row r="15" spans="1:218" ht="15" customHeight="1">
      <c r="A15" s="653"/>
      <c r="B15" s="414" t="s">
        <v>18</v>
      </c>
      <c r="C15" s="414" t="str">
        <f t="shared" ref="C15" si="260">TEXT(B15,"ddd")</f>
        <v>Sub Total</v>
      </c>
      <c r="D15" s="534">
        <f>SUM(D8:D14)</f>
        <v>1266660.292709677</v>
      </c>
      <c r="E15" s="534">
        <f t="shared" ref="E15:F15" ca="1" si="261">SUM(E8:E14)</f>
        <v>1126142.0959999999</v>
      </c>
      <c r="F15" s="534">
        <f t="shared" ca="1" si="261"/>
        <v>-140518.19670967708</v>
      </c>
      <c r="G15" s="535">
        <f ca="1">AVERAGE(G8:G14)</f>
        <v>0.88906402330724643</v>
      </c>
      <c r="H15" s="534">
        <f>SUM(H8:H14)</f>
        <v>5685.1900000000051</v>
      </c>
      <c r="I15" s="534">
        <f t="shared" ref="I15:J15" si="262">SUM(I8:I14)</f>
        <v>8109.8300000000745</v>
      </c>
      <c r="J15" s="534">
        <f t="shared" si="262"/>
        <v>2424.6400000000704</v>
      </c>
      <c r="K15" s="535">
        <f>AVERAGE(K8:K14)</f>
        <v>1.426483547603522</v>
      </c>
      <c r="L15" s="534">
        <f t="shared" ref="L15:N15" si="263">SUM(L8:L14)</f>
        <v>21000</v>
      </c>
      <c r="M15" s="534">
        <f t="shared" si="263"/>
        <v>16289.620000001043</v>
      </c>
      <c r="N15" s="534">
        <f t="shared" si="263"/>
        <v>-4710.3799999989569</v>
      </c>
      <c r="O15" s="535">
        <f>AVERAGE(O8:O14)</f>
        <v>0.77569619047624017</v>
      </c>
      <c r="P15" s="534">
        <f t="shared" ref="P15:R15" si="264">SUM(P8:P14)</f>
        <v>7908.1190322580997</v>
      </c>
      <c r="Q15" s="534">
        <f t="shared" si="264"/>
        <v>6807.7600000002421</v>
      </c>
      <c r="R15" s="534">
        <f t="shared" si="264"/>
        <v>-1100.3590322578575</v>
      </c>
      <c r="S15" s="535">
        <f>AVERAGE(S8:S14)</f>
        <v>0.86085704732448132</v>
      </c>
      <c r="T15" s="534">
        <f t="shared" ref="T15:V15" si="265">SUM(T8:T14)</f>
        <v>22977.612903225858</v>
      </c>
      <c r="U15" s="534">
        <f t="shared" si="265"/>
        <v>17439.60999999987</v>
      </c>
      <c r="V15" s="534">
        <f t="shared" si="265"/>
        <v>-5538.0029032259908</v>
      </c>
      <c r="W15" s="535">
        <f>AVERAGE(W8:W14)</f>
        <v>0.75898267036918787</v>
      </c>
      <c r="X15" s="534">
        <f t="shared" ref="X15:Z15" si="266">SUM(X8:X14)</f>
        <v>4508.1445161290358</v>
      </c>
      <c r="Y15" s="534">
        <f t="shared" si="266"/>
        <v>3194.4400000000605</v>
      </c>
      <c r="Z15" s="534">
        <f t="shared" si="266"/>
        <v>-1313.7045161289757</v>
      </c>
      <c r="AA15" s="535">
        <f>AVERAGE(AA8:AA14)</f>
        <v>0.70859307827669171</v>
      </c>
      <c r="AB15" s="534">
        <f t="shared" ref="AB15:AD15" si="267">SUM(AB8:AB14)</f>
        <v>38500</v>
      </c>
      <c r="AC15" s="534">
        <f t="shared" si="267"/>
        <v>7636.9099999992177</v>
      </c>
      <c r="AD15" s="534">
        <f t="shared" si="267"/>
        <v>-30863.090000000782</v>
      </c>
      <c r="AE15" s="535">
        <f>AVERAGE(AE8:AE14)</f>
        <v>0.19836129870127842</v>
      </c>
      <c r="AF15" s="534">
        <f t="shared" ref="AF15:AH15" si="268">SUM(AF8:AF14)</f>
        <v>1168.7945161290315</v>
      </c>
      <c r="AG15" s="534">
        <f t="shared" si="268"/>
        <v>2691.4400000000023</v>
      </c>
      <c r="AH15" s="534">
        <f t="shared" si="268"/>
        <v>1522.645483870971</v>
      </c>
      <c r="AI15" s="535">
        <f>AVERAGE(AI8:AI14)</f>
        <v>2.3027486550106948</v>
      </c>
      <c r="AJ15" s="534">
        <f t="shared" ref="AJ15:AL15" si="269">SUM(AJ8:AJ14)</f>
        <v>4226.3425806451414</v>
      </c>
      <c r="AK15" s="534">
        <f t="shared" si="269"/>
        <v>5213.9199999999255</v>
      </c>
      <c r="AL15" s="534">
        <f t="shared" si="269"/>
        <v>987.57741935478339</v>
      </c>
      <c r="AM15" s="535">
        <f>AVERAGE(AM8:AM14)</f>
        <v>1.2336718807125266</v>
      </c>
      <c r="AN15" s="534">
        <f t="shared" ref="AN15:AP15" si="270">SUM(AN8:AN14)</f>
        <v>4712.9283870967693</v>
      </c>
      <c r="AO15" s="534">
        <f t="shared" si="270"/>
        <v>4415.4799999999814</v>
      </c>
      <c r="AP15" s="534">
        <f t="shared" si="270"/>
        <v>-297.44838709678788</v>
      </c>
      <c r="AQ15" s="535">
        <f>AVERAGE(AQ8:AQ14)</f>
        <v>0.93688671614210128</v>
      </c>
      <c r="AR15" s="534">
        <f t="shared" ref="AR15:AT15" si="271">SUM(AR8:AR14)</f>
        <v>31599.393225806431</v>
      </c>
      <c r="AS15" s="534">
        <f t="shared" si="271"/>
        <v>34538.910000000149</v>
      </c>
      <c r="AT15" s="534">
        <f t="shared" si="271"/>
        <v>2939.516774193713</v>
      </c>
      <c r="AU15" s="535">
        <f>AVERAGE(AU8:AU14)</f>
        <v>1.0930244689569888</v>
      </c>
      <c r="AV15" s="534">
        <f t="shared" ref="AV15:AX15" si="272">SUM(AV8:AV14)</f>
        <v>56000.435806451649</v>
      </c>
      <c r="AW15" s="534">
        <f t="shared" ca="1" si="272"/>
        <v>47248.290000000168</v>
      </c>
      <c r="AX15" s="534">
        <f t="shared" ca="1" si="272"/>
        <v>-8752.1458064514809</v>
      </c>
      <c r="AY15" s="535">
        <f ca="1">AVERAGE(AY8:AY14)</f>
        <v>0.84371289829420981</v>
      </c>
      <c r="AZ15" s="534">
        <f t="shared" ref="AZ15:BB15" si="273">SUM(AZ8:AZ14)</f>
        <v>20120.285161290318</v>
      </c>
      <c r="BA15" s="534">
        <f t="shared" si="273"/>
        <v>11366.660000000033</v>
      </c>
      <c r="BB15" s="534">
        <f t="shared" si="273"/>
        <v>-8753.6251612902888</v>
      </c>
      <c r="BC15" s="535">
        <f>AVERAGE(BC8:BC14)</f>
        <v>0.56493533311687349</v>
      </c>
      <c r="BD15" s="534">
        <f t="shared" ref="BD15:BF15" si="274">SUM(BD8:BD14)</f>
        <v>3500</v>
      </c>
      <c r="BE15" s="534">
        <f t="shared" si="274"/>
        <v>1102.03</v>
      </c>
      <c r="BF15" s="534">
        <f t="shared" si="274"/>
        <v>-2397.9699999999998</v>
      </c>
      <c r="BG15" s="535">
        <f>AVERAGE(BG8:BG14)</f>
        <v>0.3148657142857143</v>
      </c>
      <c r="BH15" s="534">
        <f t="shared" ref="BH15:BJ15" si="275">SUM(BH8:BH14)</f>
        <v>25200</v>
      </c>
      <c r="BI15" s="534">
        <f t="shared" si="275"/>
        <v>8970.9299999999348</v>
      </c>
      <c r="BJ15" s="534">
        <f t="shared" si="275"/>
        <v>-16229.070000000065</v>
      </c>
      <c r="BK15" s="535">
        <f>AVERAGE(BK8:BK14)</f>
        <v>0.35598928571428312</v>
      </c>
      <c r="BL15" s="534">
        <f t="shared" ref="BL15:BN15" si="276">SUM(BL8:BL14)</f>
        <v>63000.399677419351</v>
      </c>
      <c r="BM15" s="534">
        <f t="shared" si="276"/>
        <v>71036.04000000027</v>
      </c>
      <c r="BN15" s="534">
        <f t="shared" si="276"/>
        <v>8035.6403225809299</v>
      </c>
      <c r="BO15" s="535">
        <f>AVERAGE(BO8:BO14)</f>
        <v>1.1275490372081094</v>
      </c>
      <c r="BP15" s="534">
        <f t="shared" ref="BP15:BR15" si="277">SUM(BP8:BP14)</f>
        <v>6482.6613870967767</v>
      </c>
      <c r="BQ15" s="534">
        <f t="shared" si="277"/>
        <v>6494.7079999999842</v>
      </c>
      <c r="BR15" s="534">
        <f t="shared" si="277"/>
        <v>12.046612903208029</v>
      </c>
      <c r="BS15" s="535">
        <f>AVERAGE(BS8:BS14)</f>
        <v>1.0018582819900461</v>
      </c>
      <c r="BT15" s="534">
        <f t="shared" ref="BT15:BV15" si="278">SUM(BT8:BT14)</f>
        <v>38500</v>
      </c>
      <c r="BU15" s="534">
        <f t="shared" ca="1" si="278"/>
        <v>25420.170000000002</v>
      </c>
      <c r="BV15" s="534">
        <f t="shared" ca="1" si="278"/>
        <v>-13079.83</v>
      </c>
      <c r="BW15" s="535">
        <f ca="1">AVERAGE(BW8:BW14)</f>
        <v>0.66026415584415588</v>
      </c>
      <c r="BX15" s="534">
        <f t="shared" ref="BX15:BZ15" si="279">SUM(BX8:BX14)</f>
        <v>490.38387096774125</v>
      </c>
      <c r="BY15" s="534">
        <f t="shared" si="279"/>
        <v>540.89999999999418</v>
      </c>
      <c r="BZ15" s="534">
        <f t="shared" si="279"/>
        <v>50.516129032252906</v>
      </c>
      <c r="CA15" s="535">
        <f>AVERAGE(CA8:CA14)</f>
        <v>1.1030134391095745</v>
      </c>
      <c r="CB15" s="534">
        <f t="shared" ref="CB15:CD15" si="280">SUM(CB8:CB14)</f>
        <v>626.16129032258073</v>
      </c>
      <c r="CC15" s="534">
        <f t="shared" si="280"/>
        <v>429.03299999999581</v>
      </c>
      <c r="CD15" s="534">
        <f t="shared" si="280"/>
        <v>-197.1282903225848</v>
      </c>
      <c r="CE15" s="535">
        <f>AVERAGE(CE8:CE14)</f>
        <v>0.68517969192725103</v>
      </c>
      <c r="CF15" s="534">
        <f t="shared" ref="CF15:CH15" si="281">SUM(CF8:CF14)</f>
        <v>24500</v>
      </c>
      <c r="CG15" s="534">
        <f t="shared" si="281"/>
        <v>15388.299999999814</v>
      </c>
      <c r="CH15" s="534">
        <f t="shared" si="281"/>
        <v>-9111.7000000001863</v>
      </c>
      <c r="CI15" s="535">
        <f>AVERAGE(CI8:CI14)</f>
        <v>0.62809387755101276</v>
      </c>
      <c r="CJ15" s="534">
        <f t="shared" ref="CJ15:CL15" si="282">SUM(CJ8:CJ14)</f>
        <v>28003.364516128902</v>
      </c>
      <c r="CK15" s="534">
        <f t="shared" si="282"/>
        <v>23160</v>
      </c>
      <c r="CL15" s="534">
        <f t="shared" si="282"/>
        <v>-4843.3645161289051</v>
      </c>
      <c r="CM15" s="535">
        <f>AVERAGE(CM8:CM14)</f>
        <v>0.82704347853132754</v>
      </c>
      <c r="CN15" s="534">
        <f t="shared" ref="CN15:CP15" si="283">SUM(CN8:CN14)</f>
        <v>24500</v>
      </c>
      <c r="CO15" s="534">
        <f t="shared" si="283"/>
        <v>24127.549999999988</v>
      </c>
      <c r="CP15" s="534">
        <f t="shared" si="283"/>
        <v>-372.45000000001164</v>
      </c>
      <c r="CQ15" s="535">
        <f>AVERAGE(CQ8:CQ14)</f>
        <v>0.98479795918367308</v>
      </c>
      <c r="CR15" s="534">
        <f t="shared" ref="CR15:CT15" si="284">SUM(CR8:CR14)</f>
        <v>0</v>
      </c>
      <c r="CS15" s="534">
        <f t="shared" si="284"/>
        <v>0</v>
      </c>
      <c r="CT15" s="534">
        <f t="shared" si="284"/>
        <v>0</v>
      </c>
      <c r="CU15" s="535" t="e">
        <f>AVERAGE(CU8:CU14)</f>
        <v>#DIV/0!</v>
      </c>
      <c r="CV15" s="534">
        <f t="shared" ref="CV15:CX15" si="285">SUM(CV8:CV14)</f>
        <v>81616.881838709582</v>
      </c>
      <c r="CW15" s="534">
        <f t="shared" si="285"/>
        <v>102665.03000000119</v>
      </c>
      <c r="CX15" s="534">
        <f t="shared" si="285"/>
        <v>21048.1481612916</v>
      </c>
      <c r="CY15" s="535">
        <f>AVERAGE(CY8:CY14)</f>
        <v>1.2578896386030372</v>
      </c>
      <c r="CZ15" s="534">
        <f t="shared" ref="CZ15:DB15" si="286">SUM(CZ8:CZ14)</f>
        <v>14146.022258064497</v>
      </c>
      <c r="DA15" s="534">
        <f t="shared" si="286"/>
        <v>14724.209999999963</v>
      </c>
      <c r="DB15" s="534">
        <f t="shared" si="286"/>
        <v>578.18774193546483</v>
      </c>
      <c r="DC15" s="535">
        <f>AVERAGE(DC8:DC14)</f>
        <v>1.0408728143776138</v>
      </c>
      <c r="DD15" s="534">
        <f t="shared" ref="DD15:DF15" si="287">SUM(DD8:DD14)</f>
        <v>4750.8999999999887</v>
      </c>
      <c r="DE15" s="534">
        <f t="shared" si="287"/>
        <v>2968.4000000000233</v>
      </c>
      <c r="DF15" s="534">
        <f t="shared" si="287"/>
        <v>-1782.499999999965</v>
      </c>
      <c r="DG15" s="535">
        <f>AVERAGE(DG8:DG14)</f>
        <v>0.62480793112884514</v>
      </c>
      <c r="DH15" s="534">
        <f t="shared" ref="DH15:DJ15" si="288">SUM(DH8:DH14)</f>
        <v>49852.963548387117</v>
      </c>
      <c r="DI15" s="534">
        <f t="shared" si="288"/>
        <v>44377</v>
      </c>
      <c r="DJ15" s="534">
        <f t="shared" si="288"/>
        <v>-5475.9635483871216</v>
      </c>
      <c r="DK15" s="535">
        <f>AVERAGE(DK8:DK14)</f>
        <v>0.8901577126288156</v>
      </c>
      <c r="DL15" s="534">
        <f t="shared" ref="DL15:DN15" si="289">SUM(DL8:DL14)</f>
        <v>17107.137419354836</v>
      </c>
      <c r="DM15" s="534">
        <f t="shared" si="289"/>
        <v>17886.7</v>
      </c>
      <c r="DN15" s="534">
        <f t="shared" si="289"/>
        <v>779.56258064516442</v>
      </c>
      <c r="DO15" s="535">
        <f>AVERAGE(DO8:DO14)</f>
        <v>1.0455694346479718</v>
      </c>
      <c r="DP15" s="534">
        <f t="shared" ref="DP15:DR15" si="290">SUM(DP8:DP14)</f>
        <v>14302.921612903228</v>
      </c>
      <c r="DQ15" s="534">
        <f t="shared" si="290"/>
        <v>9560.0799999998417</v>
      </c>
      <c r="DR15" s="534">
        <f t="shared" si="290"/>
        <v>-4742.8416129033849</v>
      </c>
      <c r="DS15" s="535">
        <f>AVERAGE(DS8:DS14)</f>
        <v>0.66840050296963927</v>
      </c>
      <c r="DT15" s="534">
        <f t="shared" ref="DT15:DV15" si="291">SUM(DT8:DT14)</f>
        <v>10076.712258064517</v>
      </c>
      <c r="DU15" s="534">
        <f t="shared" si="291"/>
        <v>15019.410000000033</v>
      </c>
      <c r="DV15" s="534">
        <f t="shared" si="291"/>
        <v>4942.6977419355171</v>
      </c>
      <c r="DW15" s="535">
        <f>AVERAGE(DW8:DW14)</f>
        <v>1.4905069843569083</v>
      </c>
      <c r="DX15" s="534">
        <f t="shared" ref="DX15:DZ15" si="292">SUM(DX8:DX14)</f>
        <v>1826.8193548387126</v>
      </c>
      <c r="DY15" s="534">
        <f t="shared" si="292"/>
        <v>5280.390000000014</v>
      </c>
      <c r="DZ15" s="534">
        <f t="shared" si="292"/>
        <v>3453.5706451613009</v>
      </c>
      <c r="EA15" s="535">
        <f>AVERAGE(EA8:EA14)</f>
        <v>2.8904828416744102</v>
      </c>
      <c r="EB15" s="534">
        <f t="shared" ref="EB15:ED15" si="293">SUM(EB8:EB14)</f>
        <v>77049.331935483919</v>
      </c>
      <c r="EC15" s="534">
        <f t="shared" si="293"/>
        <v>64294.689999999478</v>
      </c>
      <c r="ED15" s="534">
        <f t="shared" si="293"/>
        <v>-12754.641935484438</v>
      </c>
      <c r="EE15" s="535">
        <f>AVERAGE(EE8:EE14)</f>
        <v>0.83446135592500215</v>
      </c>
      <c r="EF15" s="534">
        <f t="shared" ref="EF15:EH15" si="294">SUM(EF8:EF14)</f>
        <v>10636.813870967746</v>
      </c>
      <c r="EG15" s="534">
        <f t="shared" si="294"/>
        <v>12985.409999999916</v>
      </c>
      <c r="EH15" s="534">
        <f t="shared" si="294"/>
        <v>2348.5961290321711</v>
      </c>
      <c r="EI15" s="535">
        <f>AVERAGE(EI8:EI14)</f>
        <v>1.2207988367120401</v>
      </c>
      <c r="EJ15" s="534">
        <f t="shared" ref="EJ15:EL15" si="295">SUM(EJ8:EJ14)</f>
        <v>27997.719354838689</v>
      </c>
      <c r="EK15" s="534">
        <f t="shared" si="295"/>
        <v>33165.529999999795</v>
      </c>
      <c r="EL15" s="534">
        <f t="shared" si="295"/>
        <v>5167.8106451611056</v>
      </c>
      <c r="EM15" s="535">
        <f>AVERAGE(EM8:EM14)</f>
        <v>1.1845797002129026</v>
      </c>
      <c r="EN15" s="534">
        <f t="shared" ref="EN15:EP15" si="296">SUM(EN8:EN14)</f>
        <v>38500</v>
      </c>
      <c r="EO15" s="534">
        <f t="shared" si="296"/>
        <v>17783.859999999986</v>
      </c>
      <c r="EP15" s="534">
        <f t="shared" si="296"/>
        <v>-20716.140000000014</v>
      </c>
      <c r="EQ15" s="535">
        <f>AVERAGE(EQ8:EQ14)</f>
        <v>0.4619184415584412</v>
      </c>
      <c r="ER15" s="534">
        <f t="shared" ref="ER15:ET15" si="297">SUM(ER8:ER14)</f>
        <v>31378.82774193546</v>
      </c>
      <c r="ES15" s="534">
        <f t="shared" si="297"/>
        <v>27686.510000000009</v>
      </c>
      <c r="ET15" s="534">
        <f t="shared" si="297"/>
        <v>-3692.3177419354479</v>
      </c>
      <c r="EU15" s="535">
        <f>AVERAGE(EU8:EU14)</f>
        <v>0.8823309215914098</v>
      </c>
      <c r="EV15" s="534">
        <f t="shared" ref="EV15:EX15" si="298">SUM(EV8:EV14)</f>
        <v>185500</v>
      </c>
      <c r="EW15" s="534">
        <f t="shared" si="298"/>
        <v>196674.61000000034</v>
      </c>
      <c r="EX15" s="534">
        <f t="shared" si="298"/>
        <v>11174.610000000335</v>
      </c>
      <c r="EY15" s="535">
        <f>AVERAGE(EY8:EY14)</f>
        <v>1.0602404851752039</v>
      </c>
      <c r="EZ15" s="534">
        <f t="shared" ref="EZ15:FB15" si="299">SUM(EZ8:EZ14)</f>
        <v>56000</v>
      </c>
      <c r="FA15" s="534">
        <f t="shared" si="299"/>
        <v>31057.360000000102</v>
      </c>
      <c r="FB15" s="534">
        <f t="shared" si="299"/>
        <v>-24942.639999999898</v>
      </c>
      <c r="FC15" s="535">
        <f>AVERAGE(FC8:FC14)</f>
        <v>0.55459571428571608</v>
      </c>
      <c r="FD15" s="534">
        <f t="shared" ref="FD15:FF15" si="300">SUM(FD8:FD14)</f>
        <v>14739.534193548407</v>
      </c>
      <c r="FE15" s="534">
        <f t="shared" si="300"/>
        <v>25573.899999999441</v>
      </c>
      <c r="FF15" s="534">
        <f t="shared" si="300"/>
        <v>10834.365806451035</v>
      </c>
      <c r="FG15" s="535">
        <f>AVERAGE(FG8:FG14)</f>
        <v>1.7350548303753934</v>
      </c>
      <c r="FH15" s="534">
        <f t="shared" ref="FH15:FJ15" si="301">SUM(FH8:FH14)</f>
        <v>5087.7061290322617</v>
      </c>
      <c r="FI15" s="534">
        <f t="shared" si="301"/>
        <v>5422.8499999999767</v>
      </c>
      <c r="FJ15" s="534">
        <f t="shared" si="301"/>
        <v>335.14387096771429</v>
      </c>
      <c r="FK15" s="535">
        <f>AVERAGE(FK8:FK14)</f>
        <v>1.0658732761814333</v>
      </c>
      <c r="FL15" s="534">
        <f t="shared" ref="FL15:FN15" si="302">SUM(FL8:FL14)</f>
        <v>21126.291290322588</v>
      </c>
      <c r="FM15" s="534">
        <f t="shared" si="302"/>
        <v>26617.370000000112</v>
      </c>
      <c r="FN15" s="534">
        <f t="shared" si="302"/>
        <v>5491.0787096775221</v>
      </c>
      <c r="FO15" s="535">
        <f>AVERAGE(FO8:FO14)</f>
        <v>1.2599168322644896</v>
      </c>
      <c r="FP15" s="534">
        <f t="shared" ref="FP15:FR15" si="303">SUM(FP8:FP14)</f>
        <v>14314.997741935484</v>
      </c>
      <c r="FQ15" s="534">
        <f t="shared" si="303"/>
        <v>20632.869999999879</v>
      </c>
      <c r="FR15" s="534">
        <f t="shared" si="303"/>
        <v>6317.8722580643953</v>
      </c>
      <c r="FS15" s="535">
        <f>AVERAGE(FS8:FS14)</f>
        <v>1.4413463677717757</v>
      </c>
      <c r="FT15" s="534">
        <f t="shared" ref="FT15:FV15" si="304">SUM(FT8:FT14)</f>
        <v>2587.274967741916</v>
      </c>
      <c r="FU15" s="534">
        <f t="shared" si="304"/>
        <v>4133.8710000000428</v>
      </c>
      <c r="FV15" s="534">
        <f t="shared" si="304"/>
        <v>1546.5960322581268</v>
      </c>
      <c r="FW15" s="535">
        <f>AVERAGE(FW8:FW14)</f>
        <v>1.597770260811491</v>
      </c>
      <c r="FX15" s="534">
        <f t="shared" ref="FX15:FZ15" si="305">SUM(FX8:FX14)</f>
        <v>63000</v>
      </c>
      <c r="FY15" s="534">
        <f t="shared" si="305"/>
        <v>34774.642999998963</v>
      </c>
      <c r="FZ15" s="534">
        <f t="shared" si="305"/>
        <v>-28225.35700000104</v>
      </c>
      <c r="GA15" s="535">
        <f>AVERAGE(GA8:GA14)</f>
        <v>0.5519784603174438</v>
      </c>
      <c r="GB15" s="534">
        <f t="shared" ref="GB15:GD15" si="306">SUM(GB8:GB14)</f>
        <v>24500</v>
      </c>
      <c r="GC15" s="534">
        <f t="shared" si="306"/>
        <v>31389.589000000618</v>
      </c>
      <c r="GD15" s="534">
        <f t="shared" si="306"/>
        <v>6889.5890000006184</v>
      </c>
      <c r="GE15" s="535">
        <f>AVERAGE(GE8:GE14)</f>
        <v>1.2812077142857394</v>
      </c>
      <c r="GF15" s="534">
        <f t="shared" ref="GF15:GH15" si="307">SUM(GF8:GF14)</f>
        <v>7853.3022580644465</v>
      </c>
      <c r="GG15" s="534">
        <f t="shared" si="307"/>
        <v>9310.4699999997392</v>
      </c>
      <c r="GH15" s="534">
        <f t="shared" si="307"/>
        <v>1457.1677419352941</v>
      </c>
      <c r="GI15" s="535">
        <f>AVERAGE(GI8:GI14)</f>
        <v>1.1855484093253827</v>
      </c>
      <c r="GJ15" s="534">
        <f t="shared" ref="GJ15:GL15" si="308">SUM(GJ8:GJ14)</f>
        <v>10500</v>
      </c>
      <c r="GK15" s="534">
        <f t="shared" si="308"/>
        <v>11929.781999999948</v>
      </c>
      <c r="GL15" s="534">
        <f t="shared" si="308"/>
        <v>1429.7819999999483</v>
      </c>
      <c r="GM15" s="535">
        <f>AVERAGE(GM8:GM14)</f>
        <v>1.1361697142857092</v>
      </c>
      <c r="GN15" s="534">
        <f t="shared" ref="GN15:GP15" si="309">SUM(GN8:GN14)</f>
        <v>17497.918064516187</v>
      </c>
      <c r="GO15" s="534">
        <f t="shared" si="309"/>
        <v>18605.029999999795</v>
      </c>
      <c r="GP15" s="534">
        <f t="shared" si="309"/>
        <v>1107.1119354836069</v>
      </c>
      <c r="GQ15" s="535">
        <f>AVERAGE(GQ8:GQ14)</f>
        <v>1.0632710663863894</v>
      </c>
      <c r="GR15" s="534">
        <f t="shared" ref="GR15:GT15" si="310">SUM(GR8:GR14)</f>
        <v>31500</v>
      </c>
      <c r="GS15" s="534">
        <f t="shared" si="310"/>
        <v>0</v>
      </c>
      <c r="GT15" s="534">
        <f t="shared" si="310"/>
        <v>-31500</v>
      </c>
      <c r="GU15" s="535">
        <f>AVERAGE(GU8:GU14)</f>
        <v>0</v>
      </c>
    </row>
    <row r="16" spans="1:218" s="403" customFormat="1" ht="15" customHeight="1">
      <c r="A16" s="557"/>
      <c r="B16" s="415"/>
      <c r="C16" s="415"/>
      <c r="D16" s="402"/>
      <c r="E16" s="402"/>
      <c r="F16" s="402"/>
      <c r="G16" s="532"/>
      <c r="H16" s="402"/>
      <c r="I16" s="402"/>
      <c r="J16" s="402"/>
      <c r="K16" s="532"/>
      <c r="L16" s="402"/>
      <c r="M16" s="402"/>
      <c r="N16" s="402"/>
      <c r="O16" s="532"/>
      <c r="P16" s="402"/>
      <c r="Q16" s="402"/>
      <c r="R16" s="402"/>
      <c r="S16" s="532"/>
      <c r="T16" s="402"/>
      <c r="U16" s="402"/>
      <c r="V16" s="402"/>
      <c r="W16" s="532"/>
      <c r="X16" s="402"/>
      <c r="Y16" s="402"/>
      <c r="Z16" s="402"/>
      <c r="AA16" s="532"/>
      <c r="AB16" s="402"/>
      <c r="AC16" s="402"/>
      <c r="AD16" s="402"/>
      <c r="AE16" s="532"/>
      <c r="AF16" s="402"/>
      <c r="AG16" s="402"/>
      <c r="AH16" s="402"/>
      <c r="AI16" s="532"/>
      <c r="AJ16" s="402"/>
      <c r="AK16" s="402"/>
      <c r="AL16" s="402"/>
      <c r="AM16" s="532"/>
      <c r="AN16" s="402"/>
      <c r="AO16" s="402"/>
      <c r="AP16" s="402"/>
      <c r="AQ16" s="532"/>
      <c r="AR16" s="402"/>
      <c r="AS16" s="402"/>
      <c r="AT16" s="402"/>
      <c r="AU16" s="532"/>
      <c r="AV16" s="402"/>
      <c r="AW16" s="402"/>
      <c r="AX16" s="402"/>
      <c r="AY16" s="532"/>
      <c r="AZ16" s="402"/>
      <c r="BA16" s="402"/>
      <c r="BB16" s="402"/>
      <c r="BC16" s="532"/>
      <c r="BD16" s="402"/>
      <c r="BE16" s="402"/>
      <c r="BF16" s="402"/>
      <c r="BG16" s="532"/>
      <c r="BH16" s="402"/>
      <c r="BI16" s="402"/>
      <c r="BJ16" s="402"/>
      <c r="BK16" s="532"/>
      <c r="BL16" s="402"/>
      <c r="BM16" s="402"/>
      <c r="BN16" s="402"/>
      <c r="BO16" s="532"/>
      <c r="BP16" s="402"/>
      <c r="BQ16" s="402"/>
      <c r="BR16" s="402"/>
      <c r="BS16" s="532"/>
      <c r="BT16" s="402"/>
      <c r="BU16" s="402"/>
      <c r="BV16" s="402"/>
      <c r="BW16" s="532"/>
      <c r="BX16" s="402"/>
      <c r="BY16" s="402"/>
      <c r="BZ16" s="402"/>
      <c r="CA16" s="532"/>
      <c r="CB16" s="402"/>
      <c r="CC16" s="402"/>
      <c r="CD16" s="402"/>
      <c r="CE16" s="532"/>
      <c r="CF16" s="402"/>
      <c r="CG16" s="402"/>
      <c r="CH16" s="402"/>
      <c r="CI16" s="532"/>
      <c r="CJ16" s="402"/>
      <c r="CK16" s="402"/>
      <c r="CL16" s="402"/>
      <c r="CM16" s="532"/>
      <c r="CN16" s="402"/>
      <c r="CO16" s="402"/>
      <c r="CP16" s="402"/>
      <c r="CQ16" s="532"/>
      <c r="CR16" s="402"/>
      <c r="CS16" s="402"/>
      <c r="CT16" s="402"/>
      <c r="CU16" s="532"/>
      <c r="CV16" s="402"/>
      <c r="CW16" s="402"/>
      <c r="CX16" s="402"/>
      <c r="CY16" s="532"/>
      <c r="CZ16" s="402"/>
      <c r="DA16" s="402"/>
      <c r="DB16" s="402"/>
      <c r="DC16" s="532"/>
      <c r="DD16" s="402"/>
      <c r="DE16" s="402"/>
      <c r="DF16" s="402"/>
      <c r="DG16" s="532"/>
      <c r="DH16" s="402"/>
      <c r="DI16" s="402"/>
      <c r="DJ16" s="402"/>
      <c r="DK16" s="532"/>
      <c r="DL16" s="402"/>
      <c r="DM16" s="402"/>
      <c r="DN16" s="402"/>
      <c r="DO16" s="532"/>
      <c r="DP16" s="402"/>
      <c r="DQ16" s="402"/>
      <c r="DR16" s="402"/>
      <c r="DS16" s="532"/>
      <c r="DT16" s="402"/>
      <c r="DU16" s="402"/>
      <c r="DV16" s="402"/>
      <c r="DW16" s="532"/>
      <c r="DX16" s="402"/>
      <c r="DY16" s="402"/>
      <c r="DZ16" s="402"/>
      <c r="EA16" s="532"/>
      <c r="EB16" s="402"/>
      <c r="EC16" s="402"/>
      <c r="ED16" s="402"/>
      <c r="EE16" s="532"/>
      <c r="EF16" s="402"/>
      <c r="EG16" s="402"/>
      <c r="EH16" s="402"/>
      <c r="EI16" s="532"/>
      <c r="EJ16" s="402"/>
      <c r="EK16" s="402"/>
      <c r="EL16" s="402"/>
      <c r="EM16" s="532"/>
      <c r="EN16" s="402"/>
      <c r="EO16" s="402"/>
      <c r="EP16" s="402"/>
      <c r="EQ16" s="532"/>
      <c r="ER16" s="402"/>
      <c r="ES16" s="402"/>
      <c r="ET16" s="402"/>
      <c r="EU16" s="532"/>
      <c r="EV16" s="402"/>
      <c r="EW16" s="402"/>
      <c r="EX16" s="402"/>
      <c r="EY16" s="532"/>
      <c r="EZ16" s="402"/>
      <c r="FA16" s="402"/>
      <c r="FB16" s="402"/>
      <c r="FC16" s="532"/>
      <c r="FD16" s="402"/>
      <c r="FE16" s="402"/>
      <c r="FF16" s="402"/>
      <c r="FG16" s="532"/>
      <c r="FH16" s="402"/>
      <c r="FI16" s="402"/>
      <c r="FJ16" s="402"/>
      <c r="FK16" s="532"/>
      <c r="FL16" s="402"/>
      <c r="FM16" s="402"/>
      <c r="FN16" s="402"/>
      <c r="FO16" s="532"/>
      <c r="FP16" s="402"/>
      <c r="FQ16" s="402"/>
      <c r="FR16" s="402"/>
      <c r="FS16" s="532"/>
      <c r="FT16" s="402"/>
      <c r="FU16" s="402"/>
      <c r="FV16" s="402"/>
      <c r="FW16" s="532"/>
      <c r="FX16" s="402"/>
      <c r="FY16" s="402"/>
      <c r="FZ16" s="402"/>
      <c r="GA16" s="532"/>
      <c r="GB16" s="402"/>
      <c r="GC16" s="402"/>
      <c r="GD16" s="402"/>
      <c r="GE16" s="532"/>
      <c r="GF16" s="402"/>
      <c r="GG16" s="402"/>
      <c r="GH16" s="402"/>
      <c r="GI16" s="532"/>
      <c r="GJ16" s="402"/>
      <c r="GK16" s="402"/>
      <c r="GL16" s="402"/>
      <c r="GM16" s="532"/>
      <c r="GN16" s="402"/>
      <c r="GO16" s="402"/>
      <c r="GP16" s="402"/>
      <c r="GQ16" s="532"/>
      <c r="GR16" s="402"/>
      <c r="GS16" s="402"/>
      <c r="GT16" s="402"/>
      <c r="GU16" s="533"/>
    </row>
    <row r="17" spans="1:203" s="403" customFormat="1" ht="15" customHeight="1">
      <c r="A17" s="654">
        <f>A8+1</f>
        <v>8</v>
      </c>
      <c r="B17" s="414">
        <f>B14+1</f>
        <v>46062</v>
      </c>
      <c r="C17" s="414" t="str">
        <f t="shared" ref="C17:C19" si="311">TEXT(B17,"ddd")</f>
        <v>Sen</v>
      </c>
      <c r="D17" s="402">
        <f t="shared" ref="D17:D23" si="312">SUMIF($H$4:$GT$4,$D$4,H17:GT17)</f>
        <v>175574.47038709672</v>
      </c>
      <c r="E17" s="402">
        <f t="shared" ref="E17:E23" ca="1" si="313">SUMIF($H$4:$GT$4,$E$4,H17:GT17)</f>
        <v>200950.95399999796</v>
      </c>
      <c r="F17" s="402">
        <f t="shared" ref="F17" ca="1" si="314">E17-D17</f>
        <v>25376.48361290124</v>
      </c>
      <c r="G17" s="532">
        <f t="shared" ref="G17" ca="1" si="315">E17/D17</f>
        <v>1.1445340177131254</v>
      </c>
      <c r="H17" s="402">
        <f>INDEX('SO Februari 2026 Rev.2'!$B$6:$BG$49,MATCH(B17,'SO Februari 2026 Rev.2'!$B$6:$B$49,0),MATCH($H$3,'SO Februari 2026 Rev.2'!$B$5:$XG$5,0))</f>
        <v>812.17000000000064</v>
      </c>
      <c r="I17" s="402">
        <f>INDEX('Summary sales'!$A$6:$CA$48,MATCH(B17,'Summary sales'!$A$6:$A$48,0),MATCH($H$3,'Summary sales'!$A$7:$CA$7,0))</f>
        <v>1274.8799999998882</v>
      </c>
      <c r="J17" s="402">
        <f t="shared" ref="J17" si="316">I17-H17</f>
        <v>462.7099999998876</v>
      </c>
      <c r="K17" s="532">
        <f t="shared" ref="K17" si="317">I17/H17</f>
        <v>1.5697206249921658</v>
      </c>
      <c r="L17" s="402">
        <f>INDEX('SO Februari 2026 Rev.2'!$B$6:$BG$49,MATCH(B17,'SO Februari 2026 Rev.2'!$B$6:$B$49,0),MATCH($L$3,'SO Februari 2026 Rev.2'!$B$5:$XG$5,0))</f>
        <v>2500</v>
      </c>
      <c r="M17" s="402">
        <f>INDEX('Summary sales'!$A$6:$CA$48,MATCH($B17,'Summary sales'!$A$6:$A$48,0),MATCH($L$3,'Summary sales'!$A$7:$CA$7,0))</f>
        <v>2134.1199999991804</v>
      </c>
      <c r="N17" s="402">
        <f t="shared" ref="N17" si="318">M17-L17</f>
        <v>-365.88000000081956</v>
      </c>
      <c r="O17" s="532">
        <f t="shared" ref="O17" si="319">M17/L17</f>
        <v>0.85364799999967222</v>
      </c>
      <c r="P17" s="402">
        <f>INDEX('SO Februari 2026 Rev.2'!$B$6:$BG$49,MATCH(B17,'SO Februari 2026 Rev.2'!$B$6:$B$49,0),MATCH($P$3,'SO Februari 2026 Rev.2'!$B$5:$XG$5,0))</f>
        <v>1129.7312903225857</v>
      </c>
      <c r="Q17" s="402">
        <f>INDEX('Summary sales'!$A$6:$CA$48,MATCH($B17,'Summary sales'!$A$6:$A$48,0),MATCH($P$3,'Summary sales'!$A$7:$CA$7,0))</f>
        <v>1280.9399999999441</v>
      </c>
      <c r="R17" s="402">
        <f t="shared" ref="R17" si="320">Q17-P17</f>
        <v>151.20870967735846</v>
      </c>
      <c r="S17" s="532">
        <f t="shared" ref="S17" si="321">Q17/P17</f>
        <v>1.1338448452057852</v>
      </c>
      <c r="T17" s="402">
        <f>INDEX('SO Februari 2026 Rev.2'!$B$6:$BG$49,MATCH(B17,'SO Februari 2026 Rev.2'!$B$6:$B$49,0),MATCH($T$3,'SO Februari 2026 Rev.2'!$B$5:$XG$5,0))</f>
        <v>3282.5161290322658</v>
      </c>
      <c r="U17" s="402">
        <f>INDEX('Summary sales'!$A$6:$CA$48,MATCH($B17,'Summary sales'!$A$6:$A$48,0),MATCH($T$3,'Summary sales'!$A$7:$CA$7,0))</f>
        <v>2155.1899999999441</v>
      </c>
      <c r="V17" s="402">
        <f t="shared" ref="V17" si="322">U17-T17</f>
        <v>-1127.3261290323217</v>
      </c>
      <c r="W17" s="532">
        <f t="shared" ref="W17" si="323">U17/T17</f>
        <v>0.65656646160496579</v>
      </c>
      <c r="X17" s="402">
        <f>INDEX('SO Februari 2026 Rev.2'!$B$6:$BG$49,MATCH(B17,'SO Februari 2026 Rev.2'!$B$6:$B$49,0),MATCH($X$3,'SO Februari 2026 Rev.2'!$B$5:$XG$5,0))</f>
        <v>644.02064516129087</v>
      </c>
      <c r="Y17" s="402">
        <f>INDEX('Summary sales'!$A$6:$CA$48,MATCH($B17,'Summary sales'!$A$6:$A$48,0),MATCH($X$3,'Summary sales'!$A$7:$CA$7,0))</f>
        <v>429.68999999994412</v>
      </c>
      <c r="Z17" s="402">
        <f t="shared" ref="Z17" si="324">Y17-X17</f>
        <v>-214.33064516134675</v>
      </c>
      <c r="AA17" s="532">
        <f t="shared" ref="AA17" si="325">Y17/X17</f>
        <v>0.66719910802289728</v>
      </c>
      <c r="AB17" s="402">
        <f>INDEX('SO Februari 2026 Rev.2'!$B$6:$BG$49,MATCH(B17,'SO Februari 2026 Rev.2'!$B$6:$B$49,0),MATCH($AB$3,'SO Februari 2026 Rev.2'!$B$5:$XG$5,0))</f>
        <v>2000</v>
      </c>
      <c r="AC17" s="402">
        <f>INDEX('Summary sales'!$A$6:$CA$48,MATCH($B17,'Summary sales'!$A$6:$A$48,0),MATCH($AB$3,'Summary sales'!$A$7:$CA$7,0))</f>
        <v>1016.1699999999255</v>
      </c>
      <c r="AD17" s="402">
        <f t="shared" ref="AD17" si="326">AC17-AB17</f>
        <v>-983.83000000007451</v>
      </c>
      <c r="AE17" s="532">
        <f t="shared" ref="AE17" si="327">AC17/AB17</f>
        <v>0.50808499999996271</v>
      </c>
      <c r="AF17" s="402">
        <f>INDEX('SO Februari 2026 Rev.2'!$B$6:$BG$49,MATCH(B17,'SO Februari 2026 Rev.2'!$B$6:$B$49,0),MATCH($AF$3,'SO Februari 2026 Rev.2'!$B$5:$XG$5,0))</f>
        <v>166.97064516129021</v>
      </c>
      <c r="AG17" s="402">
        <f>INDEX('Summary sales'!$A$6:$CA$48,MATCH($B17,'Summary sales'!$A$6:$A$48,0),MATCH($AF$3,'Summary sales'!$A$7:$CA$7,0))</f>
        <v>274.8300000000163</v>
      </c>
      <c r="AH17" s="402">
        <f t="shared" ref="AH17" si="328">AG17-AF17</f>
        <v>107.85935483872609</v>
      </c>
      <c r="AI17" s="532">
        <f t="shared" ref="AI17" si="329">AG17/AF17</f>
        <v>1.6459779486060928</v>
      </c>
      <c r="AJ17" s="402">
        <f>INDEX('SO Februari 2026 Rev.2'!$B$6:$BG$49,MATCH(B17,'SO Februari 2026 Rev.2'!$B$6:$B$49,0),MATCH($AJ$3,'SO Februari 2026 Rev.2'!$B$5:$XG$5,0))</f>
        <v>603.76322580644887</v>
      </c>
      <c r="AK17" s="402">
        <f>INDEX('Summary sales'!$A$6:$CA$48,MATCH($B17,'Summary sales'!$A$6:$A$48,0),MATCH($AJ$3,'Summary sales'!$A$7:$CA$7,0))</f>
        <v>900.47999999998137</v>
      </c>
      <c r="AL17" s="402">
        <f t="shared" ref="AL17" si="330">AK17-AJ17</f>
        <v>296.7167741935325</v>
      </c>
      <c r="AM17" s="532">
        <f t="shared" ref="AM17" si="331">AK17/AJ17</f>
        <v>1.4914455891168377</v>
      </c>
      <c r="AN17" s="402">
        <f>INDEX('SO Februari 2026 Rev.2'!$B$6:$BG$49,MATCH(B17,'SO Februari 2026 Rev.2'!$B$6:$B$49,0),MATCH($AN$3,'SO Februari 2026 Rev.2'!$B$5:$XG$5,0))</f>
        <v>673.27548387096704</v>
      </c>
      <c r="AO17" s="402">
        <f>INDEX('Summary sales'!$A$6:$CA$48,MATCH($B17,'Summary sales'!$A$6:$A$48,0),MATCH($AN$3,'Summary sales'!$A$7:$CA$7,0))</f>
        <v>736.39000000001397</v>
      </c>
      <c r="AP17" s="402">
        <f t="shared" ref="AP17" si="332">AO17-AN17</f>
        <v>63.114516129046933</v>
      </c>
      <c r="AQ17" s="532">
        <f t="shared" ref="AQ17" si="333">AO17/AN17</f>
        <v>1.0937424837841605</v>
      </c>
      <c r="AR17" s="402">
        <f>INDEX('SO Februari 2026 Rev.2'!$B$6:$BG$49,MATCH(B17,'SO Februari 2026 Rev.2'!$B$6:$B$49,0),MATCH($AR$3,'SO Februari 2026 Rev.2'!$B$5:$XG$5,0))</f>
        <v>5514.1990322580623</v>
      </c>
      <c r="AS17" s="402">
        <f>INDEX('Summary sales'!$A$6:$CA$48,MATCH($B17,'Summary sales'!$A$6:$A$48,0),MATCH($AR$3,'Summary sales'!$A$7:$CA$7,0))</f>
        <v>4987.589999999851</v>
      </c>
      <c r="AT17" s="402">
        <f t="shared" ref="AT17" si="334">AS17-AR17</f>
        <v>-526.6090322582113</v>
      </c>
      <c r="AU17" s="532">
        <f t="shared" ref="AU17" si="335">AS17/AR17</f>
        <v>0.90449945147472033</v>
      </c>
      <c r="AV17" s="402">
        <f>INDEX('SO Februari 2026 Rev.2'!$B$6:$BG$49,MATCH(B17,'SO Februari 2026 Rev.2'!$B$6:$B$49,0),MATCH($AV$3,'SO Februari 2026 Rev.2'!$B$5:$XG$5,0))</f>
        <v>6000.0622580645213</v>
      </c>
      <c r="AW17" s="402">
        <f ca="1">INDEX('Summary sales'!$A$6:$CA$48,MATCH($B17,'Summary sales'!$A$6:$A$48,0),MATCH($AV$3,'Summary sales'!$A$7:$CA$7,0))</f>
        <v>7102.6499999999069</v>
      </c>
      <c r="AX17" s="402">
        <f t="shared" ref="AX17" ca="1" si="336">AW17-AV17</f>
        <v>1102.5877419353856</v>
      </c>
      <c r="AY17" s="532">
        <f t="shared" ref="AY17" ca="1" si="337">AW17/AV17</f>
        <v>1.183762716870717</v>
      </c>
      <c r="AZ17" s="402">
        <f>INDEX('SO Februari 2026 Rev.2'!$B$6:$BG$49,MATCH(B17,'SO Februari 2026 Rev.2'!$B$6:$B$49,0),MATCH($AZ$3,'SO Februari 2026 Rev.2'!$B$5:$XG$5,0))</f>
        <v>2874.3264516129029</v>
      </c>
      <c r="BA17" s="402">
        <f>INDEX('Summary sales'!$A$6:$CA$48,MATCH($B17,'Summary sales'!$A$6:$A$48,0),MATCH($AZ$3,'Summary sales'!$A$7:$CA$7,0))</f>
        <v>3033.8099999999395</v>
      </c>
      <c r="BB17" s="402">
        <f t="shared" ref="BB17" si="338">BA17-AZ17</f>
        <v>159.48354838703654</v>
      </c>
      <c r="BC17" s="532">
        <f t="shared" ref="BC17" si="339">BA17/AZ17</f>
        <v>1.0554855375935268</v>
      </c>
      <c r="BD17" s="402">
        <f>INDEX('SO Februari 2026 Rev.2'!$B$6:$BG$49,MATCH(B17,'SO Februari 2026 Rev.2'!$B$6:$B$49,0),MATCH($BD$3,'SO Februari 2026 Rev.2'!$B$5:$XG$5,0))</f>
        <v>1500</v>
      </c>
      <c r="BE17" s="402">
        <f>INDEX('Summary sales'!$A$6:$CA$48,MATCH($B17,'Summary sales'!$A$6:$A$48,0),MATCH($BD$3,'Summary sales'!$A$7:$CA$7,0))</f>
        <v>772.82000000000016</v>
      </c>
      <c r="BF17" s="402">
        <f t="shared" ref="BF17" si="340">BE17-BD17</f>
        <v>-727.17999999999984</v>
      </c>
      <c r="BG17" s="532">
        <f t="shared" ref="BG17" si="341">BE17/BD17</f>
        <v>0.51521333333333341</v>
      </c>
      <c r="BH17" s="402">
        <f>INDEX('SO Februari 2026 Rev.2'!$B$6:$BG$49,MATCH(B17,'SO Februari 2026 Rev.2'!$B$6:$B$49,0),MATCH($BH$3,'SO Februari 2026 Rev.2'!$B$5:$XG$5,0))</f>
        <v>1500</v>
      </c>
      <c r="BI17" s="402">
        <f>INDEX('Summary sales'!$A$6:$CA$48,MATCH($B17,'Summary sales'!$A$6:$A$48,0),MATCH($BH$3,'Summary sales'!$A$7:$CA$7,0))</f>
        <v>1296.1899999999441</v>
      </c>
      <c r="BJ17" s="402">
        <f t="shared" ref="BJ17" si="342">BI17-BH17</f>
        <v>-203.81000000005588</v>
      </c>
      <c r="BK17" s="532">
        <f t="shared" ref="BK17" si="343">BI17/BH17</f>
        <v>0.86412666666662941</v>
      </c>
      <c r="BL17" s="402">
        <f>INDEX('SO Februari 2026 Rev.2'!$B$6:$BG$49,MATCH(B17,'SO Februari 2026 Rev.2'!$B$6:$B$49,0),MATCH($BL$3,'SO Februari 2026 Rev.2'!$B$5:$XG$5,0))</f>
        <v>11000.057096774191</v>
      </c>
      <c r="BM17" s="402">
        <f>INDEX('Summary sales'!$A$6:$CA$48,MATCH($B17,'Summary sales'!$A$6:$A$48,0),MATCH($BL$3,'Summary sales'!$A$7:$CA$7,0))</f>
        <v>11230.339999999851</v>
      </c>
      <c r="BN17" s="402">
        <f t="shared" ref="BN17" si="344">BM17-BL17</f>
        <v>230.28290322565954</v>
      </c>
      <c r="BO17" s="532">
        <f t="shared" ref="BO17" si="345">BM17/BL17</f>
        <v>1.0209347007201619</v>
      </c>
      <c r="BP17" s="402">
        <f>INDEX('SO Februari 2026 Rev.2'!$B$6:$BG$49,MATCH(B17,'SO Februari 2026 Rev.2'!$B$6:$B$49,0),MATCH($BP$3,'SO Februari 2026 Rev.2'!$B$5:$XG$5,0))</f>
        <v>926.09448387096802</v>
      </c>
      <c r="BQ17" s="402">
        <f>INDEX('Summary sales'!$A$6:$CA$48,MATCH($B17,'Summary sales'!$A$6:$A$48,0),MATCH($BP$3,'Summary sales'!$A$7:$CA$7,0))</f>
        <v>1431.7829999999376</v>
      </c>
      <c r="BR17" s="402">
        <f t="shared" ref="BR17" si="346">BQ17-BP17</f>
        <v>505.68851612896958</v>
      </c>
      <c r="BS17" s="532">
        <f t="shared" ref="BS17" si="347">BQ17/BP17</f>
        <v>1.5460441941250422</v>
      </c>
      <c r="BT17" s="402">
        <f>INDEX('SO Februari 2026 Rev.2'!$B$6:$BG$49,MATCH(B17,'SO Februari 2026 Rev.2'!$B$6:$B$49,0),MATCH($BT$3,'SO Februari 2026 Rev.2'!$B$5:$XG$5,0))</f>
        <v>4500</v>
      </c>
      <c r="BU17" s="402">
        <f ca="1">INDEX('Summary sales'!$A$6:$CA$48,MATCH($B17,'Summary sales'!$A$6:$A$48,0),MATCH($BT$3,'Summary sales'!$A$7:$CA$7,0))</f>
        <v>5505.08</v>
      </c>
      <c r="BV17" s="402">
        <f t="shared" ref="BV17" ca="1" si="348">BU17-BT17</f>
        <v>1005.0799999999999</v>
      </c>
      <c r="BW17" s="532">
        <f t="shared" ref="BW17" ca="1" si="349">BU17/BT17</f>
        <v>1.2233511111111111</v>
      </c>
      <c r="BX17" s="402">
        <f>INDEX('SO Februari 2026 Rev.2'!$B$6:$BG$49,MATCH(B17,'SO Februari 2026 Rev.2'!$B$6:$B$49,0),MATCH($BX$3,'SO Februari 2026 Rev.2'!$B$5:$XG$5,0))</f>
        <v>70.054838709677327</v>
      </c>
      <c r="BY17" s="402">
        <f>INDEX('Summary sales'!$A$6:$CA$48,MATCH($B17,'Summary sales'!$A$6:$A$48,0),MATCH($BX$3,'Summary sales'!$A$7:$CA$7,0))</f>
        <v>188.80000000000291</v>
      </c>
      <c r="BZ17" s="402">
        <f t="shared" ref="BZ17" si="350">BY17-BX17</f>
        <v>118.74516129032558</v>
      </c>
      <c r="CA17" s="532">
        <f t="shared" ref="CA17" si="351">BY17/BX17</f>
        <v>2.6950315421099131</v>
      </c>
      <c r="CB17" s="402">
        <f>INDEX('SO Februari 2026 Rev.2'!$B$6:$BG$49,MATCH(B17,'SO Februari 2026 Rev.2'!$B$6:$B$49,0),MATCH($CB$3,'SO Februari 2026 Rev.2'!$B$5:$XG$5,0))</f>
        <v>89.451612903225808</v>
      </c>
      <c r="CC17" s="402">
        <f>INDEX('Summary sales'!$A$6:$CA$48,MATCH($B17,'Summary sales'!$A$6:$A$48,0),MATCH($CB$3,'Summary sales'!$A$7:$CA$7,0))</f>
        <v>54</v>
      </c>
      <c r="CD17" s="402">
        <f t="shared" ref="CD17" si="352">CC17-CB17</f>
        <v>-35.451612903225808</v>
      </c>
      <c r="CE17" s="532">
        <f t="shared" ref="CE17" si="353">CC17/CB17</f>
        <v>0.60367832672196176</v>
      </c>
      <c r="CF17" s="402">
        <f>INDEX('SO Februari 2026 Rev.2'!$B$6:$BG$49,MATCH(B17,'SO Februari 2026 Rev.2'!$B$6:$B$49,0),MATCH($CF$3,'SO Februari 2026 Rev.2'!$B$5:$XG$5,0))</f>
        <v>3500</v>
      </c>
      <c r="CG17" s="402">
        <f>INDEX('Summary sales'!$A$6:$CA$48,MATCH($B17,'Summary sales'!$A$6:$A$48,0),MATCH($CF$3,'Summary sales'!$A$7:$CA$7,0))</f>
        <v>3125.1000000000931</v>
      </c>
      <c r="CH17" s="402">
        <f t="shared" ref="CH17" si="354">CG17-CF17</f>
        <v>-374.89999999990687</v>
      </c>
      <c r="CI17" s="532">
        <f t="shared" ref="CI17" si="355">CG17/CF17</f>
        <v>0.89288571428574093</v>
      </c>
      <c r="CJ17" s="402">
        <f>INDEX('SO Februari 2026 Rev.2'!$B$6:$BG$49,MATCH(B17,'SO Februari 2026 Rev.2'!$B$6:$B$49,0),MATCH($CJ$3,'SO Februari 2026 Rev.2'!$B$5:$XG$5,0))</f>
        <v>4000.4806451612722</v>
      </c>
      <c r="CK17" s="402">
        <f>INDEX('Summary sales'!$A$6:$CA$48,MATCH($B17,'Summary sales'!$A$6:$A$48,0),MATCH($CJ$3,'Summary sales'!$A$7:$CA$7,0))</f>
        <v>4692.7000000001863</v>
      </c>
      <c r="CL17" s="402">
        <f t="shared" ref="CL17" si="356">CK17-CJ17</f>
        <v>692.21935483891411</v>
      </c>
      <c r="CM17" s="532">
        <f t="shared" ref="CM17" si="357">CK17/CJ17</f>
        <v>1.1730340467154063</v>
      </c>
      <c r="CN17" s="402">
        <f>INDEX('SO Februari 2026 Rev.2'!$B$6:$BG$49,MATCH(B17,'SO Februari 2026 Rev.2'!$B$6:$B$49,0),MATCH($CN$3,'SO Februari 2026 Rev.2'!$B$5:$XG$5,0))</f>
        <v>3500</v>
      </c>
      <c r="CO17" s="402">
        <f>INDEX('Summary sales'!$A$6:$CA$48,MATCH($B17,'Summary sales'!$A$6:$A$48,0),MATCH($CN$3,'Summary sales'!$A$7:$CA$7,0))</f>
        <v>3825.5200000000186</v>
      </c>
      <c r="CP17" s="402">
        <f t="shared" ref="CP17" si="358">CO17-CN17</f>
        <v>325.52000000001863</v>
      </c>
      <c r="CQ17" s="532">
        <f t="shared" ref="CQ17" si="359">CO17/CN17</f>
        <v>1.0930057142857197</v>
      </c>
      <c r="CR17" s="402">
        <f>INDEX('SO Februari 2026 Rev.2'!$B$6:$BG$49,MATCH(B17,'SO Februari 2026 Rev.2'!$B$6:$B$49,0),MATCH($CR$3,'SO Februari 2026 Rev.2'!$B$5:$XG$5,0))</f>
        <v>0</v>
      </c>
      <c r="CS17" s="402">
        <f>INDEX('Summary sales'!$A$6:$CA$48,MATCH($B17,'Summary sales'!$A$6:$A$48,0),MATCH($CR$3,'Summary sales'!$A$7:$CA$7,0))</f>
        <v>0</v>
      </c>
      <c r="CT17" s="402">
        <f t="shared" ref="CT17" si="360">CS17-CR17</f>
        <v>0</v>
      </c>
      <c r="CU17" s="532" t="e">
        <f t="shared" ref="CU17" si="361">CS17/CR17</f>
        <v>#DIV/0!</v>
      </c>
      <c r="CV17" s="402">
        <f>INDEX('SO Februari 2026 Rev.2'!$B$6:$BG$49,MATCH(B17,'SO Februari 2026 Rev.2'!$B$6:$B$49,0),MATCH($CV$3,'SO Februari 2026 Rev.2'!$B$5:$XG$5,0))</f>
        <v>15659.554548387085</v>
      </c>
      <c r="CW17" s="402">
        <f>INDEX('Summary sales'!$A$6:$CA$48,MATCH($B17,'Summary sales'!$A$6:$A$48,0),MATCH($CV$3,'Summary sales'!$A$7:$CA$7,0))</f>
        <v>16736.270999997854</v>
      </c>
      <c r="CX17" s="402">
        <f t="shared" ref="CX17" si="362">CW17-CV17</f>
        <v>1076.7164516107696</v>
      </c>
      <c r="CY17" s="532">
        <f t="shared" ref="CY17" si="363">CW17/CV17</f>
        <v>1.068757795650175</v>
      </c>
      <c r="CZ17" s="402">
        <f>INDEX('SO Februari 2026 Rev.2'!$B$6:$BG$49,MATCH(B17,'SO Februari 2026 Rev.2'!$B$6:$B$49,0),MATCH($CZ$3,'SO Februari 2026 Rev.2'!$B$5:$XG$5,0))</f>
        <v>2020.8603225806426</v>
      </c>
      <c r="DA17" s="402">
        <f>INDEX('Summary sales'!$A$6:$CA$48,MATCH($B17,'Summary sales'!$A$6:$A$48,0),MATCH($CZ$3,'Summary sales'!$A$7:$CA$7,0))</f>
        <v>2090.5499999998137</v>
      </c>
      <c r="DB17" s="402">
        <f t="shared" ref="DB17" si="364">DA17-CZ17</f>
        <v>69.689677419171176</v>
      </c>
      <c r="DC17" s="532">
        <f t="shared" ref="DC17" si="365">DA17/CZ17</f>
        <v>1.034485153001657</v>
      </c>
      <c r="DD17" s="402">
        <f>INDEX('SO Februari 2026 Rev.2'!$B$6:$BG$49,MATCH(B17,'SO Februari 2026 Rev.2'!$B$6:$B$49,0),MATCH($DD$3,'SO Februari 2026 Rev.2'!$B$5:$XG$5,0))</f>
        <v>678.69999999999834</v>
      </c>
      <c r="DE17" s="402">
        <f>INDEX('Summary sales'!$A$6:$CA$48,MATCH($B17,'Summary sales'!$A$6:$A$48,0),MATCH($DD$3,'Summary sales'!$A$7:$CA$7,0))</f>
        <v>906.10999999998603</v>
      </c>
      <c r="DF17" s="402">
        <f t="shared" ref="DF17" si="366">DE17-DD17</f>
        <v>227.40999999998769</v>
      </c>
      <c r="DG17" s="532">
        <f t="shared" ref="DG17" si="367">DE17/DD17</f>
        <v>1.3350670399292592</v>
      </c>
      <c r="DH17" s="402">
        <f>INDEX('SO Februari 2026 Rev.2'!$B$6:$BG$49,MATCH(B17,'SO Februari 2026 Rev.2'!$B$6:$B$49,0),MATCH($DH$3,'SO Februari 2026 Rev.2'!$B$5:$XG$5,0))</f>
        <v>7121.8519354838745</v>
      </c>
      <c r="DI17" s="402">
        <f>INDEX('Summary sales'!$A$6:$CA$48,MATCH($B17,'Summary sales'!$A$6:$A$48,0),MATCH($DH$3,'Summary sales'!$A$7:$CA$7,0))</f>
        <v>7446.8700000001118</v>
      </c>
      <c r="DJ17" s="402">
        <f t="shared" ref="DJ17" si="368">DI17-DH17</f>
        <v>325.01806451623725</v>
      </c>
      <c r="DK17" s="532">
        <f t="shared" ref="DK17" si="369">DI17/DH17</f>
        <v>1.0456367343017718</v>
      </c>
      <c r="DL17" s="402">
        <f>INDEX('SO Februari 2026 Rev.2'!$B$6:$BG$49,MATCH(B17,'SO Februari 2026 Rev.2'!$B$6:$B$49,0),MATCH($DL$3,'SO Februari 2026 Rev.2'!$B$5:$XG$5,0))</f>
        <v>3499.876774193548</v>
      </c>
      <c r="DM17" s="402">
        <f>INDEX('Summary sales'!$A$6:$CA$48,MATCH($B17,'Summary sales'!$A$6:$A$48,0),MATCH($DL$3,'Summary sales'!$A$7:$CA$7,0))</f>
        <v>3994.4599999999991</v>
      </c>
      <c r="DN17" s="402">
        <f t="shared" ref="DN17" si="370">DM17-DL17</f>
        <v>494.58322580645108</v>
      </c>
      <c r="DO17" s="532">
        <f t="shared" ref="DO17" si="371">DM17/DL17</f>
        <v>1.141314468398795</v>
      </c>
      <c r="DP17" s="402">
        <f>INDEX('SO Februari 2026 Rev.2'!$B$6:$BG$49,MATCH(B17,'SO Februari 2026 Rev.2'!$B$6:$B$49,0),MATCH($DP$3,'SO Februari 2026 Rev.2'!$B$5:$XG$5,0))</f>
        <v>1500.2745161290325</v>
      </c>
      <c r="DQ17" s="402">
        <f>INDEX('Summary sales'!$A$6:$CA$48,MATCH($B17,'Summary sales'!$A$6:$A$48,0),MATCH($DP$3,'Summary sales'!$A$7:$CA$7,0))</f>
        <v>1294.4000000001397</v>
      </c>
      <c r="DR17" s="402">
        <f t="shared" ref="DR17" si="372">DQ17-DP17</f>
        <v>-205.87451612889276</v>
      </c>
      <c r="DS17" s="532">
        <f t="shared" ref="DS17" si="373">DQ17/DP17</f>
        <v>0.86277543615145535</v>
      </c>
      <c r="DT17" s="402">
        <f>INDEX('SO Februari 2026 Rev.2'!$B$6:$BG$49,MATCH(B17,'SO Februari 2026 Rev.2'!$B$6:$B$49,0),MATCH($DT$3,'SO Februari 2026 Rev.2'!$B$5:$XG$5,0))</f>
        <v>2139.5303225806451</v>
      </c>
      <c r="DU17" s="402">
        <f>INDEX('Summary sales'!$A$6:$CA$48,MATCH($B17,'Summary sales'!$A$6:$A$48,0),MATCH($DT$3,'Summary sales'!$A$7:$CA$7,0))</f>
        <v>2119.9299999999348</v>
      </c>
      <c r="DV17" s="402">
        <f t="shared" ref="DV17" si="374">DU17-DT17</f>
        <v>-19.600322580710326</v>
      </c>
      <c r="DW17" s="532">
        <f t="shared" ref="DW17" si="375">DU17/DT17</f>
        <v>0.99083896013351713</v>
      </c>
      <c r="DX17" s="402">
        <f>INDEX('SO Februari 2026 Rev.2'!$B$6:$BG$49,MATCH(B17,'SO Februari 2026 Rev.2'!$B$6:$B$49,0),MATCH($DX$3,'SO Februari 2026 Rev.2'!$B$5:$XG$5,0))</f>
        <v>1260.9741935483876</v>
      </c>
      <c r="DY17" s="402">
        <f>INDEX('Summary sales'!$A$6:$CA$48,MATCH($B17,'Summary sales'!$A$6:$A$48,0),MATCH($DX$3,'Summary sales'!$A$7:$CA$7,0))</f>
        <v>1128.7700000000186</v>
      </c>
      <c r="DZ17" s="402">
        <f t="shared" ref="DZ17" si="376">DY17-DX17</f>
        <v>-132.20419354836895</v>
      </c>
      <c r="EA17" s="532">
        <f t="shared" ref="EA17" si="377">DY17/DX17</f>
        <v>0.89515709819853995</v>
      </c>
      <c r="EB17" s="402">
        <f>INDEX('SO Februari 2026 Rev.2'!$B$6:$BG$49,MATCH(B17,'SO Februari 2026 Rev.2'!$B$6:$B$49,0),MATCH($EB$3,'SO Februari 2026 Rev.2'!$B$5:$XG$5,0))</f>
        <v>10000.047419354845</v>
      </c>
      <c r="EC17" s="402">
        <f>INDEX('Summary sales'!$A$6:$CA$48,MATCH($B17,'Summary sales'!$A$6:$A$48,0),MATCH($EB$3,'Summary sales'!$A$7:$CA$7,0))</f>
        <v>9576.7599999997765</v>
      </c>
      <c r="ED17" s="402">
        <f t="shared" ref="ED17" si="378">EC17-EB17</f>
        <v>-423.28741935506878</v>
      </c>
      <c r="EE17" s="532">
        <f t="shared" ref="EE17" si="379">EC17/EB17</f>
        <v>0.95767145878370474</v>
      </c>
      <c r="EF17" s="402">
        <f>INDEX('SO Februari 2026 Rev.2'!$B$6:$BG$49,MATCH(B17,'SO Februari 2026 Rev.2'!$B$6:$B$49,0),MATCH($EF$3,'SO Februari 2026 Rev.2'!$B$5:$XG$5,0))</f>
        <v>1519.5448387096778</v>
      </c>
      <c r="EG17" s="402">
        <f>INDEX('Summary sales'!$A$6:$CA$48,MATCH($B17,'Summary sales'!$A$6:$A$48,0),MATCH($EF$3,'Summary sales'!$A$7:$CA$7,0))</f>
        <v>1972.1999999999534</v>
      </c>
      <c r="EH17" s="402">
        <f t="shared" ref="EH17" si="380">EG17-EF17</f>
        <v>452.6551612902756</v>
      </c>
      <c r="EI17" s="532">
        <f t="shared" ref="EI17" si="381">EG17/EF17</f>
        <v>1.2978886504426206</v>
      </c>
      <c r="EJ17" s="402">
        <f>INDEX('SO Februari 2026 Rev.2'!$B$6:$BG$49,MATCH(B17,'SO Februari 2026 Rev.2'!$B$6:$B$49,0),MATCH($EJ$3,'SO Februari 2026 Rev.2'!$B$5:$XG$5,0))</f>
        <v>3999.6741935483842</v>
      </c>
      <c r="EK17" s="402">
        <f>INDEX('Summary sales'!$A$6:$CA$48,MATCH($B17,'Summary sales'!$A$6:$A$48,0),MATCH($EJ$3,'Summary sales'!$A$7:$CA$7,0))</f>
        <v>6187.7100000004284</v>
      </c>
      <c r="EL17" s="402">
        <f t="shared" ref="EL17" si="382">EK17-EJ17</f>
        <v>2188.0358064520442</v>
      </c>
      <c r="EM17" s="532">
        <f t="shared" ref="EM17" si="383">EK17/EJ17</f>
        <v>1.5470535100037457</v>
      </c>
      <c r="EN17" s="402">
        <f>INDEX('SO Februari 2026 Rev.2'!$B$6:$BG$49,MATCH(B17,'SO Februari 2026 Rev.2'!$B$6:$B$49,0),MATCH($EN$3,'SO Februari 2026 Rev.2'!$B$5:$XG$5,0))</f>
        <v>3500</v>
      </c>
      <c r="EO17" s="402">
        <f>INDEX('Summary sales'!$A$6:$CA$48,MATCH(B17,'Summary sales'!$A$6:$A$48,0),MATCH($EN$3,'Summary sales'!$A$7:$CA$7,0))</f>
        <v>445.46999999997206</v>
      </c>
      <c r="EP17" s="402">
        <f t="shared" ref="EP17" si="384">EO17-EN17</f>
        <v>-3054.5300000000279</v>
      </c>
      <c r="EQ17" s="532">
        <f t="shared" ref="EQ17" si="385">EO17/EN17</f>
        <v>0.12727714285713487</v>
      </c>
      <c r="ER17" s="402">
        <f>INDEX('SO Februari 2026 Rev.2'!$B$6:$BG$49,MATCH(B17,'SO Februari 2026 Rev.2'!$B$6:$B$49,0),MATCH($ER$3,'SO Februari 2026 Rev.2'!$B$5:$XG$5,0))</f>
        <v>3999.689677419351</v>
      </c>
      <c r="ES17" s="402">
        <f>INDEX('Summary sales'!$A$6:$CA$48,MATCH($B17,'Summary sales'!$A$6:$A$48,0),MATCH($ER$3,'Summary sales'!$A$7:$CA$7,0))</f>
        <v>4637.0700000000652</v>
      </c>
      <c r="ET17" s="402">
        <f t="shared" ref="ET17" si="386">ES17-ER17</f>
        <v>637.38032258071416</v>
      </c>
      <c r="EU17" s="532">
        <f t="shared" ref="EU17" si="387">ES17/ER17</f>
        <v>1.1593574436984722</v>
      </c>
      <c r="EV17" s="402">
        <f>INDEX('SO Februari 2026 Rev.2'!$B$6:$BG$49,MATCH(B17,'SO Februari 2026 Rev.2'!$B$6:$B$49,0),MATCH($EV$3,'SO Februari 2026 Rev.2'!$B$5:$XG$5,0))</f>
        <v>26500</v>
      </c>
      <c r="EW17" s="402">
        <f>INDEX('Summary sales'!$A$6:$CA$48,MATCH($B17,'Summary sales'!$A$6:$A$48,0),MATCH($EV$3,'Summary sales'!$A$7:$CA$7,0))</f>
        <v>45947.75</v>
      </c>
      <c r="EX17" s="402">
        <f t="shared" ref="EX17" si="388">EW17-EV17</f>
        <v>19447.75</v>
      </c>
      <c r="EY17" s="532">
        <f t="shared" ref="EY17" si="389">EW17/EV17</f>
        <v>1.733877358490566</v>
      </c>
      <c r="EZ17" s="402">
        <f>INDEX('SO Februari 2026 Rev.2'!$B$6:$BG$49,MATCH(B17,'SO Februari 2026 Rev.2'!$B$6:$B$49,0),MATCH($EZ$3,'SO Februari 2026 Rev.2'!$B$5:$XG$5,0))</f>
        <v>5000</v>
      </c>
      <c r="FA17" s="402">
        <f>INDEX('Summary sales'!$A$6:$CA$48,MATCH(B17,'Summary sales'!$A$6:$A$48,0),MATCH($EZ$3,'Summary sales'!$A$7:$CA$7,0))</f>
        <v>4510.7199999999721</v>
      </c>
      <c r="FB17" s="402">
        <f t="shared" ref="FB17" si="390">FA17-EZ17</f>
        <v>-489.28000000002794</v>
      </c>
      <c r="FC17" s="532">
        <f t="shared" ref="FC17" si="391">FA17/EZ17</f>
        <v>0.90214399999999439</v>
      </c>
      <c r="FD17" s="402">
        <f>INDEX('SO Februari 2026 Rev.2'!$B$6:$BG$49,MATCH(B17,'SO Februari 2026 Rev.2'!$B$6:$B$49,0),MATCH($FD$3,'SO Februari 2026 Rev.2'!$B$5:$XG$5,0))</f>
        <v>2105.6477419354865</v>
      </c>
      <c r="FE17" s="402">
        <f>INDEX('Summary sales'!$A$6:$CA$48,MATCH(B17,'Summary sales'!$A$6:$A$48,0),MATCH($FD$3,'Summary sales'!$A$7:$CA$7,0))</f>
        <v>4427.3000000007451</v>
      </c>
      <c r="FF17" s="402">
        <f t="shared" ref="FF17" si="392">FE17-FD17</f>
        <v>2321.6522580652586</v>
      </c>
      <c r="FG17" s="532">
        <f t="shared" ref="FG17" si="393">FE17/FD17</f>
        <v>2.1025834054898582</v>
      </c>
      <c r="FH17" s="402">
        <f>INDEX('SO Februari 2026 Rev.2'!$B$6:$BG$49,MATCH(B17,'SO Februari 2026 Rev.2'!$B$6:$B$49,0),MATCH($FH$3,'SO Februari 2026 Rev.2'!$B$5:$XG$5,0))</f>
        <v>726.8151612903232</v>
      </c>
      <c r="FI17" s="402">
        <f>INDEX('Summary sales'!$A$6:$CA$48,MATCH(B17,'Summary sales'!$A$6:$A$48,0),MATCH($FH$3,'Summary sales'!$A$7:$CA$7,0))</f>
        <v>834.30999999993946</v>
      </c>
      <c r="FJ17" s="402">
        <f t="shared" ref="FJ17" si="394">FI17-FH17</f>
        <v>107.49483870961626</v>
      </c>
      <c r="FK17" s="532">
        <f t="shared" ref="FK17" si="395">FI17/FH17</f>
        <v>1.1478984540151576</v>
      </c>
      <c r="FL17" s="402">
        <f>INDEX('SO Februari 2026 Rev.2'!$B$6:$BG$49,MATCH(B17,'SO Februari 2026 Rev.2'!$B$6:$B$49,0),MATCH($FL$3,'SO Februari 2026 Rev.2'!$B$5:$XG$5,0))</f>
        <v>3018.0416129032269</v>
      </c>
      <c r="FM17" s="402">
        <f>INDEX('Summary sales'!$A$6:$CA$48,MATCH(B17,'Summary sales'!$A$6:$A$48,0),MATCH($FL$3,'Summary sales'!$A$7:$CA$7,0))</f>
        <v>2493.2299999999814</v>
      </c>
      <c r="FN17" s="402">
        <f t="shared" ref="FN17" si="396">FM17-FL17</f>
        <v>-524.81161290324553</v>
      </c>
      <c r="FO17" s="532">
        <f t="shared" ref="FO17" si="397">FM17/FL17</f>
        <v>0.82610855640310432</v>
      </c>
      <c r="FP17" s="402">
        <f>INDEX('SO Februari 2026 Rev.2'!$B$6:$BG$49,MATCH(B17,'SO Februari 2026 Rev.2'!$B$6:$B$49,0),MATCH($FP$3,'SO Februari 2026 Rev.2'!$B$5:$XG$5,0))</f>
        <v>2044.9996774193546</v>
      </c>
      <c r="FQ17" s="402">
        <f>INDEX('Summary sales'!$A$6:$CA$48,MATCH(B17,'Summary sales'!$A$6:$A$48,0),MATCH($FP$3,'Summary sales'!$A$7:$CA$7,0))</f>
        <v>5328.9200000001583</v>
      </c>
      <c r="FR17" s="402">
        <f t="shared" ref="FR17" si="398">FQ17-FP17</f>
        <v>3283.9203225808037</v>
      </c>
      <c r="FS17" s="532">
        <f t="shared" ref="FS17" si="399">FQ17/FP17</f>
        <v>2.6058292619023193</v>
      </c>
      <c r="FT17" s="402">
        <f>INDEX('SO Februari 2026 Rev.2'!$B$6:$BG$49,MATCH(B17,'SO Februari 2026 Rev.2'!$B$6:$B$49,0),MATCH($FT$3,'SO Februari 2026 Rev.2'!$B$5:$XG$5,0))</f>
        <v>369.61070967741654</v>
      </c>
      <c r="FU17" s="402">
        <f>INDEX('Summary sales'!$A$6:$CA$48,MATCH(B17,'Summary sales'!$A$6:$A$48,0),MATCH($FT$3,'Summary sales'!$A$7:$CA$7,0))</f>
        <v>0</v>
      </c>
      <c r="FV17" s="402">
        <f t="shared" ref="FV17" si="400">FU17-FT17</f>
        <v>-369.61070967741654</v>
      </c>
      <c r="FW17" s="532">
        <f t="shared" ref="FW17" si="401">FU17/FT17</f>
        <v>0</v>
      </c>
      <c r="FX17" s="402">
        <f>INDEX('SO Februari 2026 Rev.2'!$B$6:$BG$49,MATCH(B17,'SO Februari 2026 Rev.2'!$B$6:$B$49,0),MATCH($FX$3,'SO Februari 2026 Rev.2'!$B$5:$XG$5,0))</f>
        <v>9000</v>
      </c>
      <c r="FY17" s="402">
        <f>INDEX('Summary sales'!$A$6:$CA$48,MATCH(B17,'Summary sales'!$A$6:$A$48,0),MATCH($FX$3,'Summary sales'!$A$7:$CA$7,0))</f>
        <v>9428.6470000000008</v>
      </c>
      <c r="FZ17" s="402">
        <f t="shared" ref="FZ17" si="402">FY17-FX17</f>
        <v>428.64700000000084</v>
      </c>
      <c r="GA17" s="532">
        <f t="shared" ref="GA17" si="403">FY17/FX17</f>
        <v>1.0476274444444444</v>
      </c>
      <c r="GB17" s="402">
        <f>INDEX('SO Februari 2026 Rev.2'!$B$6:$BG$49,MATCH(B17,'SO Februari 2026 Rev.2'!$B$6:$B$49,0),MATCH($GB$3,'SO Februari 2026 Rev.2'!$B$5:$XG$5,0))</f>
        <v>3500</v>
      </c>
      <c r="GC17" s="402">
        <f>INDEX('Summary sales'!$A$6:$CA$48,MATCH($B17,'Summary sales'!$A$6:$A$48,0),MATCH($GB$3,'Summary sales'!$A$7:$CA$7,0))</f>
        <v>4268.9199999999255</v>
      </c>
      <c r="GD17" s="402">
        <f t="shared" ref="GD17" si="404">GC17-GB17</f>
        <v>768.91999999992549</v>
      </c>
      <c r="GE17" s="532">
        <f t="shared" ref="GE17" si="405">GC17/GB17</f>
        <v>1.2196914285714073</v>
      </c>
      <c r="GF17" s="402">
        <f>INDEX('SO Februari 2026 Rev.2'!$B$6:$BG$49,MATCH(B17,'SO Februari 2026 Rev.2'!$B$6:$B$49,0),MATCH($GF$3,'SO Februari 2026 Rev.2'!$B$5:$XG$5,0))</f>
        <v>1121.900322580635</v>
      </c>
      <c r="GG17" s="402">
        <f>INDEX('Summary sales'!$A$6:$CA$48,MATCH($B17,'Summary sales'!$A$6:$A$48,0),MATCH($GF$3,'Summary sales'!$A$7:$CA$7,0))</f>
        <v>1159.5300000002608</v>
      </c>
      <c r="GH17" s="402">
        <f t="shared" ref="GH17" si="406">GG17-GF17</f>
        <v>37.62967741962575</v>
      </c>
      <c r="GI17" s="532">
        <f t="shared" ref="GI17" si="407">GG17/GF17</f>
        <v>1.0335410166681016</v>
      </c>
      <c r="GJ17" s="402">
        <f>INDEX('SO Februari 2026 Rev.2'!$B$6:$BG$49,MATCH(B17,'SO Februari 2026 Rev.2'!$B$6:$B$49,0),MATCH($GJ$3,'SO Februari 2026 Rev.2'!$B$5:$XG$5,0))</f>
        <v>1500</v>
      </c>
      <c r="GK17" s="402">
        <f>INDEX('Summary sales'!$A$6:$CA$48,MATCH(B17,'Summary sales'!$A$6:$A$48,0),MATCH($GJ$3,'Summary sales'!$A$7:$CA$7,0))</f>
        <v>1857.14300000004</v>
      </c>
      <c r="GL17" s="402">
        <f t="shared" ref="GL17" si="408">GK17-GJ17</f>
        <v>357.14300000004005</v>
      </c>
      <c r="GM17" s="532">
        <f t="shared" ref="GM17" si="409">GK17/GJ17</f>
        <v>1.23809533333336</v>
      </c>
      <c r="GN17" s="402">
        <f>INDEX('SO Februari 2026 Rev.2'!$B$6:$BG$49,MATCH(B17,'SO Februari 2026 Rev.2'!$B$6:$B$49,0),MATCH($GN$3,'SO Februari 2026 Rev.2'!$B$5:$XG$5,0))</f>
        <v>2499.7025806451697</v>
      </c>
      <c r="GO17" s="402">
        <f>INDEX('Summary sales'!$A$6:$CA$48,MATCH(B17,'Summary sales'!$A$6:$A$48,0),MATCH($GN$3,'Summary sales'!$A$7:$CA$7,0))</f>
        <v>4708.8400000003166</v>
      </c>
      <c r="GP17" s="402">
        <f t="shared" ref="GP17" si="410">GO17-GN17</f>
        <v>2209.1374193551469</v>
      </c>
      <c r="GQ17" s="532">
        <f t="shared" ref="GQ17" si="411">GO17/GN17</f>
        <v>1.883760106686361</v>
      </c>
      <c r="GR17" s="402">
        <f>INDEX('SO Februari 2026 Rev.2'!$B$6:$BG$49,MATCH(B17,'SO Februari 2026 Rev.2'!$B$6:$B$49,0),MATCH($GR$3,'SO Februari 2026 Rev.2'!$B$5:$XG$5,0))</f>
        <v>4500</v>
      </c>
      <c r="GS17" s="402">
        <f>INDEX('Summary sales'!$A$6:$CA$48,MATCH(B17,'Summary sales'!$A$6:$A$48,0),MATCH($GR$3,'Summary sales'!$A$7:$CA$7,0))</f>
        <v>0</v>
      </c>
      <c r="GT17" s="402">
        <f t="shared" ref="GT17" si="412">GS17-GR17</f>
        <v>-4500</v>
      </c>
      <c r="GU17" s="533">
        <f t="shared" ref="GU17" si="413">GS17/GR17</f>
        <v>0</v>
      </c>
    </row>
    <row r="18" spans="1:203" ht="15" customHeight="1">
      <c r="A18" s="653"/>
      <c r="B18" s="414">
        <f t="shared" ref="B18:B23" si="414">B17+1</f>
        <v>46063</v>
      </c>
      <c r="C18" s="414" t="str">
        <f t="shared" si="311"/>
        <v>Sel</v>
      </c>
      <c r="D18" s="402">
        <f t="shared" si="312"/>
        <v>175574.47038709672</v>
      </c>
      <c r="E18" s="402">
        <f t="shared" ca="1" si="313"/>
        <v>189233.15600000328</v>
      </c>
      <c r="F18" s="402">
        <f t="shared" ref="F18:F23" ca="1" si="415">E18-D18</f>
        <v>13658.685612906556</v>
      </c>
      <c r="G18" s="532">
        <f t="shared" ref="G18:G23" ca="1" si="416">E18/D18</f>
        <v>1.0777942578029291</v>
      </c>
      <c r="H18" s="402">
        <f>INDEX('SO Februari 2026 Rev.2'!$B$6:$BG$49,MATCH(B18,'SO Februari 2026 Rev.2'!$B$6:$B$49,0),MATCH($H$3,'SO Februari 2026 Rev.2'!$B$5:$XG$5,0))</f>
        <v>812.17000000000064</v>
      </c>
      <c r="I18" s="402">
        <f>INDEX('Summary sales'!$A$6:$CA$48,MATCH(B18,'Summary sales'!$A$6:$A$48,0),MATCH($H$3,'Summary sales'!$A$7:$CA$7,0))</f>
        <v>1368.5700000000652</v>
      </c>
      <c r="J18" s="402">
        <f t="shared" ref="J18:J23" si="417">I18-H18</f>
        <v>556.40000000006455</v>
      </c>
      <c r="K18" s="532">
        <f t="shared" ref="K18:K23" si="418">I18/H18</f>
        <v>1.6850782471650814</v>
      </c>
      <c r="L18" s="402">
        <f>INDEX('SO Februari 2026 Rev.2'!$B$6:$BG$49,MATCH(B18,'SO Februari 2026 Rev.2'!$B$6:$B$49,0),MATCH($L$3,'SO Februari 2026 Rev.2'!$B$5:$XG$5,0))</f>
        <v>2500</v>
      </c>
      <c r="M18" s="402">
        <f>INDEX('Summary sales'!$A$6:$CA$48,MATCH($B18,'Summary sales'!$A$6:$A$48,0),MATCH($L$3,'Summary sales'!$A$7:$CA$7,0))</f>
        <v>2539.5099999997765</v>
      </c>
      <c r="N18" s="402">
        <f t="shared" ref="N18:N23" si="419">M18-L18</f>
        <v>39.509999999776483</v>
      </c>
      <c r="O18" s="532">
        <f t="shared" ref="O18:O23" si="420">M18/L18</f>
        <v>1.0158039999999107</v>
      </c>
      <c r="P18" s="402">
        <f>INDEX('SO Februari 2026 Rev.2'!$B$6:$BG$49,MATCH(B18,'SO Februari 2026 Rev.2'!$B$6:$B$49,0),MATCH($P$3,'SO Februari 2026 Rev.2'!$B$5:$XG$5,0))</f>
        <v>1129.7312903225857</v>
      </c>
      <c r="Q18" s="402">
        <f>INDEX('Summary sales'!$A$6:$CA$48,MATCH($B18,'Summary sales'!$A$6:$A$48,0),MATCH($P$3,'Summary sales'!$A$7:$CA$7,0))</f>
        <v>1242.1599999996834</v>
      </c>
      <c r="R18" s="402">
        <f t="shared" ref="R18:R23" si="421">Q18-P18</f>
        <v>112.42870967709769</v>
      </c>
      <c r="S18" s="532">
        <f t="shared" ref="S18:S23" si="422">Q18/P18</f>
        <v>1.0995180983656694</v>
      </c>
      <c r="T18" s="402">
        <f>INDEX('SO Februari 2026 Rev.2'!$B$6:$BG$49,MATCH(B18,'SO Februari 2026 Rev.2'!$B$6:$B$49,0),MATCH($T$3,'SO Februari 2026 Rev.2'!$B$5:$XG$5,0))</f>
        <v>3282.5161290322658</v>
      </c>
      <c r="U18" s="402">
        <f>INDEX('Summary sales'!$A$6:$CA$48,MATCH($B18,'Summary sales'!$A$6:$A$48,0),MATCH($T$3,'Summary sales'!$A$7:$CA$7,0))</f>
        <v>3089.410000000149</v>
      </c>
      <c r="V18" s="402">
        <f t="shared" ref="V18:V23" si="423">U18-T18</f>
        <v>-193.10612903211677</v>
      </c>
      <c r="W18" s="532">
        <f t="shared" ref="W18:W23" si="424">U18/T18</f>
        <v>0.94117130839840002</v>
      </c>
      <c r="X18" s="402">
        <f>INDEX('SO Februari 2026 Rev.2'!$B$6:$BG$49,MATCH(B18,'SO Februari 2026 Rev.2'!$B$6:$B$49,0),MATCH($X$3,'SO Februari 2026 Rev.2'!$B$5:$XG$5,0))</f>
        <v>644.02064516129087</v>
      </c>
      <c r="Y18" s="402">
        <f>INDEX('Summary sales'!$A$6:$CA$48,MATCH($B18,'Summary sales'!$A$6:$A$48,0),MATCH($X$3,'Summary sales'!$A$7:$CA$7,0))</f>
        <v>526.32000000006519</v>
      </c>
      <c r="Z18" s="402">
        <f t="shared" ref="Z18:Z23" si="425">Y18-X18</f>
        <v>-117.70064516122568</v>
      </c>
      <c r="AA18" s="532">
        <f t="shared" ref="AA18:AA23" si="426">Y18/X18</f>
        <v>0.81724088187926291</v>
      </c>
      <c r="AB18" s="402">
        <f>INDEX('SO Februari 2026 Rev.2'!$B$6:$BG$49,MATCH(B18,'SO Februari 2026 Rev.2'!$B$6:$B$49,0),MATCH($AB$3,'SO Februari 2026 Rev.2'!$B$5:$XG$5,0))</f>
        <v>2000</v>
      </c>
      <c r="AC18" s="402">
        <f>INDEX('Summary sales'!$A$6:$CA$48,MATCH($B18,'Summary sales'!$A$6:$A$48,0),MATCH($AB$3,'Summary sales'!$A$7:$CA$7,0))</f>
        <v>960.62000000011176</v>
      </c>
      <c r="AD18" s="402">
        <f t="shared" ref="AD18:AD23" si="427">AC18-AB18</f>
        <v>-1039.3799999998882</v>
      </c>
      <c r="AE18" s="532">
        <f t="shared" ref="AE18:AE23" si="428">AC18/AB18</f>
        <v>0.48031000000005586</v>
      </c>
      <c r="AF18" s="402">
        <f>INDEX('SO Februari 2026 Rev.2'!$B$6:$BG$49,MATCH(B18,'SO Februari 2026 Rev.2'!$B$6:$B$49,0),MATCH($AF$3,'SO Februari 2026 Rev.2'!$B$5:$XG$5,0))</f>
        <v>166.97064516129021</v>
      </c>
      <c r="AG18" s="402">
        <f>INDEX('Summary sales'!$A$6:$CA$48,MATCH($B18,'Summary sales'!$A$6:$A$48,0),MATCH($AF$3,'Summary sales'!$A$7:$CA$7,0))</f>
        <v>549.29999999998836</v>
      </c>
      <c r="AH18" s="402">
        <f t="shared" ref="AH18:AH23" si="429">AG18-AF18</f>
        <v>382.32935483869812</v>
      </c>
      <c r="AI18" s="532">
        <f t="shared" ref="AI18:AI23" si="430">AG18/AF18</f>
        <v>3.2897998296010407</v>
      </c>
      <c r="AJ18" s="402">
        <f>INDEX('SO Februari 2026 Rev.2'!$B$6:$BG$49,MATCH(B18,'SO Februari 2026 Rev.2'!$B$6:$B$49,0),MATCH($AJ$3,'SO Februari 2026 Rev.2'!$B$5:$XG$5,0))</f>
        <v>603.76322580644887</v>
      </c>
      <c r="AK18" s="402">
        <f>INDEX('Summary sales'!$A$6:$CA$48,MATCH($B18,'Summary sales'!$A$6:$A$48,0),MATCH($AJ$3,'Summary sales'!$A$7:$CA$7,0))</f>
        <v>893.19000000006054</v>
      </c>
      <c r="AL18" s="402">
        <f t="shared" ref="AL18:AL23" si="431">AK18-AJ18</f>
        <v>289.42677419361166</v>
      </c>
      <c r="AM18" s="532">
        <f t="shared" ref="AM18:AM23" si="432">AK18/AJ18</f>
        <v>1.4793713194556082</v>
      </c>
      <c r="AN18" s="402">
        <f>INDEX('SO Februari 2026 Rev.2'!$B$6:$BG$49,MATCH(B18,'SO Februari 2026 Rev.2'!$B$6:$B$49,0),MATCH($AN$3,'SO Februari 2026 Rev.2'!$B$5:$XG$5,0))</f>
        <v>673.27548387096704</v>
      </c>
      <c r="AO18" s="402">
        <f>INDEX('Summary sales'!$A$6:$CA$48,MATCH($B18,'Summary sales'!$A$6:$A$48,0),MATCH($AN$3,'Summary sales'!$A$7:$CA$7,0))</f>
        <v>656.52999999991152</v>
      </c>
      <c r="AP18" s="402">
        <f t="shared" ref="AP18:AP23" si="433">AO18-AN18</f>
        <v>-16.745483871055512</v>
      </c>
      <c r="AQ18" s="532">
        <f t="shared" ref="AQ18:AQ23" si="434">AO18/AN18</f>
        <v>0.97512833264805943</v>
      </c>
      <c r="AR18" s="402">
        <f>INDEX('SO Februari 2026 Rev.2'!$B$6:$BG$49,MATCH(B18,'SO Februari 2026 Rev.2'!$B$6:$B$49,0),MATCH($AR$3,'SO Februari 2026 Rev.2'!$B$5:$XG$5,0))</f>
        <v>5514.1990322580623</v>
      </c>
      <c r="AS18" s="402">
        <f>INDEX('Summary sales'!$A$6:$CA$48,MATCH($B18,'Summary sales'!$A$6:$A$48,0),MATCH($AR$3,'Summary sales'!$A$7:$CA$7,0))</f>
        <v>6099.8300000000745</v>
      </c>
      <c r="AT18" s="402">
        <f t="shared" ref="AT18:AT23" si="435">AS18-AR18</f>
        <v>585.63096774201222</v>
      </c>
      <c r="AU18" s="532">
        <f t="shared" ref="AU18:AU23" si="436">AS18/AR18</f>
        <v>1.1062041765841368</v>
      </c>
      <c r="AV18" s="402">
        <f>INDEX('SO Februari 2026 Rev.2'!$B$6:$BG$49,MATCH(B18,'SO Februari 2026 Rev.2'!$B$6:$B$49,0),MATCH($AV$3,'SO Februari 2026 Rev.2'!$B$5:$XG$5,0))</f>
        <v>6000.0622580645213</v>
      </c>
      <c r="AW18" s="402">
        <f ca="1">INDEX('Summary sales'!$A$6:$CA$48,MATCH($B18,'Summary sales'!$A$6:$A$48,0),MATCH($AV$3,'Summary sales'!$A$7:$CA$7,0))</f>
        <v>6588.6400000001304</v>
      </c>
      <c r="AX18" s="402">
        <f t="shared" ref="AX18:AX23" ca="1" si="437">AW18-AV18</f>
        <v>588.57774193560908</v>
      </c>
      <c r="AY18" s="532">
        <f t="shared" ref="AY18:AY23" ca="1" si="438">AW18/AV18</f>
        <v>1.0980952724523012</v>
      </c>
      <c r="AZ18" s="402">
        <f>INDEX('SO Februari 2026 Rev.2'!$B$6:$BG$49,MATCH(B18,'SO Februari 2026 Rev.2'!$B$6:$B$49,0),MATCH($AZ$3,'SO Februari 2026 Rev.2'!$B$5:$XG$5,0))</f>
        <v>2874.3264516129029</v>
      </c>
      <c r="BA18" s="402">
        <f>INDEX('Summary sales'!$A$6:$CA$48,MATCH($B18,'Summary sales'!$A$6:$A$48,0),MATCH($AZ$3,'Summary sales'!$A$7:$CA$7,0))</f>
        <v>2863.1199999999953</v>
      </c>
      <c r="BB18" s="402">
        <f t="shared" ref="BB18:BB23" si="439">BA18-AZ18</f>
        <v>-11.206451612907586</v>
      </c>
      <c r="BC18" s="532">
        <f t="shared" ref="BC18:BC23" si="440">BA18/AZ18</f>
        <v>0.99610119038266542</v>
      </c>
      <c r="BD18" s="402">
        <f>INDEX('SO Februari 2026 Rev.2'!$B$6:$BG$49,MATCH(B18,'SO Februari 2026 Rev.2'!$B$6:$B$49,0),MATCH($BD$3,'SO Februari 2026 Rev.2'!$B$5:$XG$5,0))</f>
        <v>1500</v>
      </c>
      <c r="BE18" s="402">
        <f>INDEX('Summary sales'!$A$6:$CA$48,MATCH($B18,'Summary sales'!$A$6:$A$48,0),MATCH($BD$3,'Summary sales'!$A$7:$CA$7,0))</f>
        <v>1014.7400000000002</v>
      </c>
      <c r="BF18" s="402">
        <f t="shared" ref="BF18:BF23" si="441">BE18-BD18</f>
        <v>-485.25999999999976</v>
      </c>
      <c r="BG18" s="532">
        <f t="shared" ref="BG18:BG23" si="442">BE18/BD18</f>
        <v>0.6764933333333335</v>
      </c>
      <c r="BH18" s="402">
        <f>INDEX('SO Februari 2026 Rev.2'!$B$6:$BG$49,MATCH(B18,'SO Februari 2026 Rev.2'!$B$6:$B$49,0),MATCH($BH$3,'SO Februari 2026 Rev.2'!$B$5:$XG$5,0))</f>
        <v>1500</v>
      </c>
      <c r="BI18" s="402">
        <f>INDEX('Summary sales'!$A$6:$CA$48,MATCH($B18,'Summary sales'!$A$6:$A$48,0),MATCH($BH$3,'Summary sales'!$A$7:$CA$7,0))</f>
        <v>1253.2199999999721</v>
      </c>
      <c r="BJ18" s="402">
        <f t="shared" ref="BJ18:BJ23" si="443">BI18-BH18</f>
        <v>-246.78000000002794</v>
      </c>
      <c r="BK18" s="532">
        <f t="shared" ref="BK18:BK23" si="444">BI18/BH18</f>
        <v>0.83547999999998135</v>
      </c>
      <c r="BL18" s="402">
        <f>INDEX('SO Februari 2026 Rev.2'!$B$6:$BG$49,MATCH(B18,'SO Februari 2026 Rev.2'!$B$6:$B$49,0),MATCH($BL$3,'SO Februari 2026 Rev.2'!$B$5:$XG$5,0))</f>
        <v>11000.057096774191</v>
      </c>
      <c r="BM18" s="402">
        <f>INDEX('Summary sales'!$A$6:$CA$48,MATCH($B18,'Summary sales'!$A$6:$A$48,0),MATCH($BL$3,'Summary sales'!$A$7:$CA$7,0))</f>
        <v>11567.040000000037</v>
      </c>
      <c r="BN18" s="402">
        <f t="shared" ref="BN18:BN23" si="445">BM18-BL18</f>
        <v>566.9829032258458</v>
      </c>
      <c r="BO18" s="532">
        <f t="shared" ref="BO18:BO23" si="446">BM18/BL18</f>
        <v>1.0515436327500622</v>
      </c>
      <c r="BP18" s="402">
        <f>INDEX('SO Februari 2026 Rev.2'!$B$6:$BG$49,MATCH(B18,'SO Februari 2026 Rev.2'!$B$6:$B$49,0),MATCH($BP$3,'SO Februari 2026 Rev.2'!$B$5:$XG$5,0))</f>
        <v>926.09448387096802</v>
      </c>
      <c r="BQ18" s="402">
        <f>INDEX('Summary sales'!$A$6:$CA$48,MATCH($B18,'Summary sales'!$A$6:$A$48,0),MATCH($BP$3,'Summary sales'!$A$7:$CA$7,0))</f>
        <v>909.79100000008475</v>
      </c>
      <c r="BR18" s="402">
        <f t="shared" ref="BR18:BR23" si="447">BQ18-BP18</f>
        <v>-16.303483870883269</v>
      </c>
      <c r="BS18" s="532">
        <f t="shared" ref="BS18:BS23" si="448">BQ18/BP18</f>
        <v>0.98239544219857933</v>
      </c>
      <c r="BT18" s="402">
        <f>INDEX('SO Februari 2026 Rev.2'!$B$6:$BG$49,MATCH(B18,'SO Februari 2026 Rev.2'!$B$6:$B$49,0),MATCH($BT$3,'SO Februari 2026 Rev.2'!$B$5:$XG$5,0))</f>
        <v>4500</v>
      </c>
      <c r="BU18" s="402">
        <f ca="1">INDEX('Summary sales'!$A$6:$CA$48,MATCH($B18,'Summary sales'!$A$6:$A$48,0),MATCH($BT$3,'Summary sales'!$A$7:$CA$7,0))</f>
        <v>2832.44</v>
      </c>
      <c r="BV18" s="402">
        <f t="shared" ref="BV18:BV23" ca="1" si="449">BU18-BT18</f>
        <v>-1667.56</v>
      </c>
      <c r="BW18" s="532">
        <f t="shared" ref="BW18:BW23" ca="1" si="450">BU18/BT18</f>
        <v>0.62943111111111116</v>
      </c>
      <c r="BX18" s="402">
        <f>INDEX('SO Februari 2026 Rev.2'!$B$6:$BG$49,MATCH(B18,'SO Februari 2026 Rev.2'!$B$6:$B$49,0),MATCH($BX$3,'SO Februari 2026 Rev.2'!$B$5:$XG$5,0))</f>
        <v>70.054838709677327</v>
      </c>
      <c r="BY18" s="402">
        <f>INDEX('Summary sales'!$A$6:$CA$48,MATCH($B18,'Summary sales'!$A$6:$A$48,0),MATCH($BX$3,'Summary sales'!$A$7:$CA$7,0))</f>
        <v>102.19999999999709</v>
      </c>
      <c r="BZ18" s="402">
        <f t="shared" ref="BZ18:BZ23" si="451">BY18-BX18</f>
        <v>32.145161290319763</v>
      </c>
      <c r="CA18" s="532">
        <f t="shared" ref="CA18:CA23" si="452">BY18/BX18</f>
        <v>1.4588571165446029</v>
      </c>
      <c r="CB18" s="402">
        <f>INDEX('SO Februari 2026 Rev.2'!$B$6:$BG$49,MATCH(B18,'SO Februari 2026 Rev.2'!$B$6:$B$49,0),MATCH($CB$3,'SO Februari 2026 Rev.2'!$B$5:$XG$5,0))</f>
        <v>89.451612903225808</v>
      </c>
      <c r="CC18" s="402">
        <f>INDEX('Summary sales'!$A$6:$CA$48,MATCH($B18,'Summary sales'!$A$6:$A$48,0),MATCH($CB$3,'Summary sales'!$A$7:$CA$7,0))</f>
        <v>62.384000000005472</v>
      </c>
      <c r="CD18" s="402">
        <f t="shared" ref="CD18:CD23" si="453">CC18-CB18</f>
        <v>-27.067612903220336</v>
      </c>
      <c r="CE18" s="532">
        <f t="shared" ref="CE18:CE23" si="454">CC18/CB18</f>
        <v>0.69740497655974376</v>
      </c>
      <c r="CF18" s="402">
        <f>INDEX('SO Februari 2026 Rev.2'!$B$6:$BG$49,MATCH(B18,'SO Februari 2026 Rev.2'!$B$6:$B$49,0),MATCH($CF$3,'SO Februari 2026 Rev.2'!$B$5:$XG$5,0))</f>
        <v>3500</v>
      </c>
      <c r="CG18" s="402">
        <f>INDEX('Summary sales'!$A$6:$CA$48,MATCH($B18,'Summary sales'!$A$6:$A$48,0),MATCH($CF$3,'Summary sales'!$A$7:$CA$7,0))</f>
        <v>3769.7999999998137</v>
      </c>
      <c r="CH18" s="402">
        <f t="shared" ref="CH18:CH23" si="455">CG18-CF18</f>
        <v>269.79999999981374</v>
      </c>
      <c r="CI18" s="532">
        <f t="shared" ref="CI18:CI23" si="456">CG18/CF18</f>
        <v>1.0770857142856611</v>
      </c>
      <c r="CJ18" s="402">
        <f>INDEX('SO Februari 2026 Rev.2'!$B$6:$BG$49,MATCH(B18,'SO Februari 2026 Rev.2'!$B$6:$B$49,0),MATCH($CJ$3,'SO Februari 2026 Rev.2'!$B$5:$XG$5,0))</f>
        <v>4000.4806451612722</v>
      </c>
      <c r="CK18" s="402">
        <f>INDEX('Summary sales'!$A$6:$CA$48,MATCH($B18,'Summary sales'!$A$6:$A$48,0),MATCH($CJ$3,'Summary sales'!$A$7:$CA$7,0))</f>
        <v>4349.0999999996275</v>
      </c>
      <c r="CL18" s="402">
        <f t="shared" ref="CL18:CL23" si="457">CK18-CJ18</f>
        <v>348.61935483835532</v>
      </c>
      <c r="CM18" s="532">
        <f t="shared" ref="CM18:CM23" si="458">CK18/CJ18</f>
        <v>1.0871443673299666</v>
      </c>
      <c r="CN18" s="402">
        <f>INDEX('SO Februari 2026 Rev.2'!$B$6:$BG$49,MATCH(B18,'SO Februari 2026 Rev.2'!$B$6:$B$49,0),MATCH($CN$3,'SO Februari 2026 Rev.2'!$B$5:$XG$5,0))</f>
        <v>3500</v>
      </c>
      <c r="CO18" s="402">
        <f>INDEX('Summary sales'!$A$6:$CA$48,MATCH($B18,'Summary sales'!$A$6:$A$48,0),MATCH($CN$3,'Summary sales'!$A$7:$CA$7,0))</f>
        <v>3526.7799999999697</v>
      </c>
      <c r="CP18" s="402">
        <f t="shared" ref="CP18:CP23" si="459">CO18-CN18</f>
        <v>26.779999999969732</v>
      </c>
      <c r="CQ18" s="532">
        <f t="shared" ref="CQ18:CQ23" si="460">CO18/CN18</f>
        <v>1.00765142857142</v>
      </c>
      <c r="CR18" s="402">
        <f>INDEX('SO Februari 2026 Rev.2'!$B$6:$BG$49,MATCH(B18,'SO Februari 2026 Rev.2'!$B$6:$B$49,0),MATCH($CR$3,'SO Februari 2026 Rev.2'!$B$5:$XG$5,0))</f>
        <v>0</v>
      </c>
      <c r="CS18" s="402">
        <f>INDEX('Summary sales'!$A$6:$CA$48,MATCH($B18,'Summary sales'!$A$6:$A$48,0),MATCH($CR$3,'Summary sales'!$A$7:$CA$7,0))</f>
        <v>0</v>
      </c>
      <c r="CT18" s="402">
        <f t="shared" ref="CT18:CT23" si="461">CS18-CR18</f>
        <v>0</v>
      </c>
      <c r="CU18" s="532" t="e">
        <f t="shared" ref="CU18:CU23" si="462">CS18/CR18</f>
        <v>#DIV/0!</v>
      </c>
      <c r="CV18" s="402">
        <f>INDEX('SO Februari 2026 Rev.2'!$B$6:$BG$49,MATCH(B18,'SO Februari 2026 Rev.2'!$B$6:$B$49,0),MATCH($CV$3,'SO Februari 2026 Rev.2'!$B$5:$XG$5,0))</f>
        <v>15659.554548387085</v>
      </c>
      <c r="CW18" s="402">
        <f>INDEX('Summary sales'!$A$6:$CA$48,MATCH($B18,'Summary sales'!$A$6:$A$48,0),MATCH($CV$3,'Summary sales'!$A$7:$CA$7,0))</f>
        <v>17295.741000004113</v>
      </c>
      <c r="CX18" s="402">
        <f t="shared" ref="CX18:CX23" si="463">CW18-CV18</f>
        <v>1636.1864516170281</v>
      </c>
      <c r="CY18" s="532">
        <f t="shared" ref="CY18:CY23" si="464">CW18/CV18</f>
        <v>1.1044848655535706</v>
      </c>
      <c r="CZ18" s="402">
        <f>INDEX('SO Februari 2026 Rev.2'!$B$6:$BG$49,MATCH(B18,'SO Februari 2026 Rev.2'!$B$6:$B$49,0),MATCH($CZ$3,'SO Februari 2026 Rev.2'!$B$5:$XG$5,0))</f>
        <v>2020.8603225806426</v>
      </c>
      <c r="DA18" s="402">
        <f>INDEX('Summary sales'!$A$6:$CA$48,MATCH($B18,'Summary sales'!$A$6:$A$48,0),MATCH($CZ$3,'Summary sales'!$A$7:$CA$7,0))</f>
        <v>2319.0099999997765</v>
      </c>
      <c r="DB18" s="402">
        <f t="shared" ref="DB18:DB23" si="465">DA18-CZ18</f>
        <v>298.14967741913392</v>
      </c>
      <c r="DC18" s="532">
        <f t="shared" ref="DC18:DC23" si="466">DA18/CZ18</f>
        <v>1.1475360142844491</v>
      </c>
      <c r="DD18" s="402">
        <f>INDEX('SO Februari 2026 Rev.2'!$B$6:$BG$49,MATCH(B18,'SO Februari 2026 Rev.2'!$B$6:$B$49,0),MATCH($DD$3,'SO Februari 2026 Rev.2'!$B$5:$XG$5,0))</f>
        <v>678.69999999999834</v>
      </c>
      <c r="DE18" s="402">
        <f>INDEX('Summary sales'!$A$6:$CA$48,MATCH($B18,'Summary sales'!$A$6:$A$48,0),MATCH($DD$3,'Summary sales'!$A$7:$CA$7,0))</f>
        <v>45.979999999981374</v>
      </c>
      <c r="DF18" s="402">
        <f t="shared" ref="DF18:DF23" si="467">DE18-DD18</f>
        <v>-632.72000000001697</v>
      </c>
      <c r="DG18" s="532">
        <f t="shared" ref="DG18:DG23" si="468">DE18/DD18</f>
        <v>6.7747163695272561E-2</v>
      </c>
      <c r="DH18" s="402">
        <f>INDEX('SO Februari 2026 Rev.2'!$B$6:$BG$49,MATCH(B18,'SO Februari 2026 Rev.2'!$B$6:$B$49,0),MATCH($DH$3,'SO Februari 2026 Rev.2'!$B$5:$XG$5,0))</f>
        <v>7121.8519354838745</v>
      </c>
      <c r="DI18" s="402">
        <f>INDEX('Summary sales'!$A$6:$CA$48,MATCH($B18,'Summary sales'!$A$6:$A$48,0),MATCH($DH$3,'Summary sales'!$A$7:$CA$7,0))</f>
        <v>7975.6299999998882</v>
      </c>
      <c r="DJ18" s="402">
        <f t="shared" ref="DJ18:DJ23" si="469">DI18-DH18</f>
        <v>853.77806451601373</v>
      </c>
      <c r="DK18" s="532">
        <f t="shared" ref="DK18:DK23" si="470">DI18/DH18</f>
        <v>1.1198814679454587</v>
      </c>
      <c r="DL18" s="402">
        <f>INDEX('SO Februari 2026 Rev.2'!$B$6:$BG$49,MATCH(B18,'SO Februari 2026 Rev.2'!$B$6:$B$49,0),MATCH($DL$3,'SO Februari 2026 Rev.2'!$B$5:$XG$5,0))</f>
        <v>3499.876774193548</v>
      </c>
      <c r="DM18" s="402">
        <f>INDEX('Summary sales'!$A$6:$CA$48,MATCH($B18,'Summary sales'!$A$6:$A$48,0),MATCH($DL$3,'Summary sales'!$A$7:$CA$7,0))</f>
        <v>3708.6899999999987</v>
      </c>
      <c r="DN18" s="402">
        <f t="shared" ref="DN18:DN23" si="471">DM18-DL18</f>
        <v>208.81322580645065</v>
      </c>
      <c r="DO18" s="532">
        <f t="shared" ref="DO18:DO23" si="472">DM18/DL18</f>
        <v>1.0596630222372803</v>
      </c>
      <c r="DP18" s="402">
        <f>INDEX('SO Februari 2026 Rev.2'!$B$6:$BG$49,MATCH(B18,'SO Februari 2026 Rev.2'!$B$6:$B$49,0),MATCH($DP$3,'SO Februari 2026 Rev.2'!$B$5:$XG$5,0))</f>
        <v>1500.2745161290325</v>
      </c>
      <c r="DQ18" s="402">
        <f>INDEX('Summary sales'!$A$6:$CA$48,MATCH($B18,'Summary sales'!$A$6:$A$48,0),MATCH($DP$3,'Summary sales'!$A$7:$CA$7,0))</f>
        <v>1283.0799999998417</v>
      </c>
      <c r="DR18" s="402">
        <f t="shared" ref="DR18:DR23" si="473">DQ18-DP18</f>
        <v>-217.19451612919079</v>
      </c>
      <c r="DS18" s="532">
        <f t="shared" ref="DS18:DS23" si="474">DQ18/DP18</f>
        <v>0.8552301503530233</v>
      </c>
      <c r="DT18" s="402">
        <f>INDEX('SO Februari 2026 Rev.2'!$B$6:$BG$49,MATCH(B18,'SO Februari 2026 Rev.2'!$B$6:$B$49,0),MATCH($DT$3,'SO Februari 2026 Rev.2'!$B$5:$XG$5,0))</f>
        <v>2139.5303225806451</v>
      </c>
      <c r="DU18" s="402">
        <f>INDEX('Summary sales'!$A$6:$CA$48,MATCH($B18,'Summary sales'!$A$6:$A$48,0),MATCH($DT$3,'Summary sales'!$A$7:$CA$7,0))</f>
        <v>2056.6300000000047</v>
      </c>
      <c r="DV18" s="402">
        <f t="shared" ref="DV18:DV23" si="475">DU18-DT18</f>
        <v>-82.900322580640477</v>
      </c>
      <c r="DW18" s="532">
        <f t="shared" ref="DW18:DW23" si="476">DU18/DT18</f>
        <v>0.96125302749593733</v>
      </c>
      <c r="DX18" s="402">
        <f>INDEX('SO Februari 2026 Rev.2'!$B$6:$BG$49,MATCH(B18,'SO Februari 2026 Rev.2'!$B$6:$B$49,0),MATCH($DX$3,'SO Februari 2026 Rev.2'!$B$5:$XG$5,0))</f>
        <v>1260.9741935483876</v>
      </c>
      <c r="DY18" s="402">
        <f>INDEX('Summary sales'!$A$6:$CA$48,MATCH($B18,'Summary sales'!$A$6:$A$48,0),MATCH($DX$3,'Summary sales'!$A$7:$CA$7,0))</f>
        <v>858.22999999998137</v>
      </c>
      <c r="DZ18" s="402">
        <f t="shared" ref="DZ18:DZ23" si="477">DY18-DX18</f>
        <v>-402.7441935484062</v>
      </c>
      <c r="EA18" s="532">
        <f t="shared" ref="EA18:EA23" si="478">DY18/DX18</f>
        <v>0.68060869476235508</v>
      </c>
      <c r="EB18" s="402">
        <f>INDEX('SO Februari 2026 Rev.2'!$B$6:$BG$49,MATCH(B18,'SO Februari 2026 Rev.2'!$B$6:$B$49,0),MATCH($EB$3,'SO Februari 2026 Rev.2'!$B$5:$XG$5,0))</f>
        <v>10000.047419354845</v>
      </c>
      <c r="EC18" s="402">
        <f>INDEX('Summary sales'!$A$6:$CA$48,MATCH($B18,'Summary sales'!$A$6:$A$48,0),MATCH($EB$3,'Summary sales'!$A$7:$CA$7,0))</f>
        <v>10140.44000000041</v>
      </c>
      <c r="ED18" s="402">
        <f t="shared" ref="ED18:ED23" si="479">EC18-EB18</f>
        <v>140.39258064556452</v>
      </c>
      <c r="EE18" s="532">
        <f t="shared" ref="EE18:EE23" si="480">EC18/EB18</f>
        <v>1.0140391914916163</v>
      </c>
      <c r="EF18" s="402">
        <f>INDEX('SO Februari 2026 Rev.2'!$B$6:$BG$49,MATCH(B18,'SO Februari 2026 Rev.2'!$B$6:$B$49,0),MATCH($EF$3,'SO Februari 2026 Rev.2'!$B$5:$XG$5,0))</f>
        <v>1519.5448387096778</v>
      </c>
      <c r="EG18" s="402">
        <f>INDEX('Summary sales'!$A$6:$CA$48,MATCH($B18,'Summary sales'!$A$6:$A$48,0),MATCH($EF$3,'Summary sales'!$A$7:$CA$7,0))</f>
        <v>2077.8500000000931</v>
      </c>
      <c r="EH18" s="402">
        <f t="shared" ref="EH18:EH23" si="481">EG18-EF18</f>
        <v>558.3051612904153</v>
      </c>
      <c r="EI18" s="532">
        <f t="shared" ref="EI18:EI23" si="482">EG18/EF18</f>
        <v>1.3674160492457073</v>
      </c>
      <c r="EJ18" s="402">
        <f>INDEX('SO Februari 2026 Rev.2'!$B$6:$BG$49,MATCH(B18,'SO Februari 2026 Rev.2'!$B$6:$B$49,0),MATCH($EJ$3,'SO Februari 2026 Rev.2'!$B$5:$XG$5,0))</f>
        <v>3999.6741935483842</v>
      </c>
      <c r="EK18" s="402">
        <f>INDEX('Summary sales'!$A$6:$CA$48,MATCH($B18,'Summary sales'!$A$6:$A$48,0),MATCH($EJ$3,'Summary sales'!$A$7:$CA$7,0))</f>
        <v>3481.3299999996088</v>
      </c>
      <c r="EL18" s="402">
        <f t="shared" ref="EL18:EL23" si="483">EK18-EJ18</f>
        <v>-518.34419354877537</v>
      </c>
      <c r="EM18" s="532">
        <f t="shared" ref="EM18:EM23" si="484">EK18/EJ18</f>
        <v>0.87040339576036396</v>
      </c>
      <c r="EN18" s="402">
        <f>INDEX('SO Februari 2026 Rev.2'!$B$6:$BG$49,MATCH(B18,'SO Februari 2026 Rev.2'!$B$6:$B$49,0),MATCH($EN$3,'SO Februari 2026 Rev.2'!$B$5:$XG$5,0))</f>
        <v>3500</v>
      </c>
      <c r="EO18" s="402">
        <f>INDEX('Summary sales'!$A$6:$CA$48,MATCH(B18,'Summary sales'!$A$6:$A$48,0),MATCH($EN$3,'Summary sales'!$A$7:$CA$7,0))</f>
        <v>5983.4000000000233</v>
      </c>
      <c r="EP18" s="402">
        <f t="shared" ref="EP18:EP23" si="485">EO18-EN18</f>
        <v>2483.4000000000233</v>
      </c>
      <c r="EQ18" s="532">
        <f t="shared" ref="EQ18:EQ23" si="486">EO18/EN18</f>
        <v>1.7095428571428637</v>
      </c>
      <c r="ER18" s="402">
        <f>INDEX('SO Februari 2026 Rev.2'!$B$6:$BG$49,MATCH(B18,'SO Februari 2026 Rev.2'!$B$6:$B$49,0),MATCH($ER$3,'SO Februari 2026 Rev.2'!$B$5:$XG$5,0))</f>
        <v>3999.689677419351</v>
      </c>
      <c r="ES18" s="402">
        <f>INDEX('Summary sales'!$A$6:$CA$48,MATCH($B18,'Summary sales'!$A$6:$A$48,0),MATCH($ER$3,'Summary sales'!$A$7:$CA$7,0))</f>
        <v>4552.9899999999907</v>
      </c>
      <c r="ET18" s="402">
        <f t="shared" ref="ET18:ET23" si="487">ES18-ER18</f>
        <v>553.30032258063966</v>
      </c>
      <c r="EU18" s="532">
        <f t="shared" ref="EU18:EU23" si="488">ES18/ER18</f>
        <v>1.138335812826768</v>
      </c>
      <c r="EV18" s="402">
        <f>INDEX('SO Februari 2026 Rev.2'!$B$6:$BG$49,MATCH(B18,'SO Februari 2026 Rev.2'!$B$6:$B$49,0),MATCH($EV$3,'SO Februari 2026 Rev.2'!$B$5:$XG$5,0))</f>
        <v>26500</v>
      </c>
      <c r="EW18" s="402">
        <f>INDEX('Summary sales'!$A$6:$CA$48,MATCH($B18,'Summary sales'!$A$6:$A$48,0),MATCH($EV$3,'Summary sales'!$A$7:$CA$7,0))</f>
        <v>28182.790000000037</v>
      </c>
      <c r="EX18" s="402">
        <f t="shared" ref="EX18:EX23" si="489">EW18-EV18</f>
        <v>1682.7900000000373</v>
      </c>
      <c r="EY18" s="532">
        <f t="shared" ref="EY18:EY23" si="490">EW18/EV18</f>
        <v>1.0635015094339637</v>
      </c>
      <c r="EZ18" s="402">
        <f>INDEX('SO Februari 2026 Rev.2'!$B$6:$BG$49,MATCH(B18,'SO Februari 2026 Rev.2'!$B$6:$B$49,0),MATCH($EZ$3,'SO Februari 2026 Rev.2'!$B$5:$XG$5,0))</f>
        <v>5000</v>
      </c>
      <c r="FA18" s="402">
        <f>INDEX('Summary sales'!$A$6:$CA$48,MATCH(B18,'Summary sales'!$A$6:$A$48,0),MATCH($EZ$3,'Summary sales'!$A$7:$CA$7,0))</f>
        <v>6441.5800000000745</v>
      </c>
      <c r="FB18" s="402">
        <f t="shared" ref="FB18:FB23" si="491">FA18-EZ18</f>
        <v>1441.5800000000745</v>
      </c>
      <c r="FC18" s="532">
        <f t="shared" ref="FC18:FC23" si="492">FA18/EZ18</f>
        <v>1.2883160000000149</v>
      </c>
      <c r="FD18" s="402">
        <f>INDEX('SO Februari 2026 Rev.2'!$B$6:$BG$49,MATCH(B18,'SO Februari 2026 Rev.2'!$B$6:$B$49,0),MATCH($FD$3,'SO Februari 2026 Rev.2'!$B$5:$XG$5,0))</f>
        <v>2105.6477419354865</v>
      </c>
      <c r="FE18" s="402">
        <f>INDEX('Summary sales'!$A$6:$CA$48,MATCH(B18,'Summary sales'!$A$6:$A$48,0),MATCH($FD$3,'Summary sales'!$A$7:$CA$7,0))</f>
        <v>4268.2999999998137</v>
      </c>
      <c r="FF18" s="402">
        <f t="shared" ref="FF18:FF23" si="493">FE18-FD18</f>
        <v>2162.6522580643273</v>
      </c>
      <c r="FG18" s="532">
        <f t="shared" ref="FG18:FG23" si="494">FE18/FD18</f>
        <v>2.0270721996816254</v>
      </c>
      <c r="FH18" s="402">
        <f>INDEX('SO Februari 2026 Rev.2'!$B$6:$BG$49,MATCH(B18,'SO Februari 2026 Rev.2'!$B$6:$B$49,0),MATCH($FH$3,'SO Februari 2026 Rev.2'!$B$5:$XG$5,0))</f>
        <v>726.8151612903232</v>
      </c>
      <c r="FI18" s="402">
        <f>INDEX('Summary sales'!$A$6:$CA$48,MATCH(B18,'Summary sales'!$A$6:$A$48,0),MATCH($FH$3,'Summary sales'!$A$7:$CA$7,0))</f>
        <v>822.63000000000466</v>
      </c>
      <c r="FJ18" s="402">
        <f t="shared" ref="FJ18:FJ23" si="495">FI18-FH18</f>
        <v>95.814838709681453</v>
      </c>
      <c r="FK18" s="532">
        <f t="shared" ref="FK18:FK23" si="496">FI18/FH18</f>
        <v>1.1318283434533483</v>
      </c>
      <c r="FL18" s="402">
        <f>INDEX('SO Februari 2026 Rev.2'!$B$6:$BG$49,MATCH(B18,'SO Februari 2026 Rev.2'!$B$6:$B$49,0),MATCH($FL$3,'SO Februari 2026 Rev.2'!$B$5:$XG$5,0))</f>
        <v>3018.0416129032269</v>
      </c>
      <c r="FM18" s="402">
        <f>INDEX('Summary sales'!$A$6:$CA$48,MATCH(B18,'Summary sales'!$A$6:$A$48,0),MATCH($FL$3,'Summary sales'!$A$7:$CA$7,0))</f>
        <v>5006.8100000000559</v>
      </c>
      <c r="FN18" s="402">
        <f t="shared" ref="FN18:FN23" si="497">FM18-FL18</f>
        <v>1988.768387096829</v>
      </c>
      <c r="FO18" s="532">
        <f t="shared" ref="FO18:FO23" si="498">FM18/FL18</f>
        <v>1.6589598959120113</v>
      </c>
      <c r="FP18" s="402">
        <f>INDEX('SO Februari 2026 Rev.2'!$B$6:$BG$49,MATCH(B18,'SO Februari 2026 Rev.2'!$B$6:$B$49,0),MATCH($FP$3,'SO Februari 2026 Rev.2'!$B$5:$XG$5,0))</f>
        <v>2044.9996774193546</v>
      </c>
      <c r="FQ18" s="402">
        <f>INDEX('Summary sales'!$A$6:$CA$48,MATCH(B18,'Summary sales'!$A$6:$A$48,0),MATCH($FP$3,'Summary sales'!$A$7:$CA$7,0))</f>
        <v>1762.5399999998044</v>
      </c>
      <c r="FR18" s="402">
        <f t="shared" ref="FR18:FR23" si="499">FQ18-FP18</f>
        <v>-282.45967741955019</v>
      </c>
      <c r="FS18" s="532">
        <f t="shared" ref="FS18:FS23" si="500">FQ18/FP18</f>
        <v>0.86187788656475761</v>
      </c>
      <c r="FT18" s="402">
        <f>INDEX('SO Februari 2026 Rev.2'!$B$6:$BG$49,MATCH(B18,'SO Februari 2026 Rev.2'!$B$6:$B$49,0),MATCH($FT$3,'SO Februari 2026 Rev.2'!$B$5:$XG$5,0))</f>
        <v>369.61070967741654</v>
      </c>
      <c r="FU18" s="402">
        <f>INDEX('Summary sales'!$A$6:$CA$48,MATCH(B18,'Summary sales'!$A$6:$A$48,0),MATCH($FT$3,'Summary sales'!$A$7:$CA$7,0))</f>
        <v>1188.9499999999534</v>
      </c>
      <c r="FV18" s="402">
        <f t="shared" ref="FV18:FV23" si="501">FU18-FT18</f>
        <v>819.33929032253695</v>
      </c>
      <c r="FW18" s="532">
        <f t="shared" ref="FW18:FW23" si="502">FU18/FT18</f>
        <v>3.2167628503990806</v>
      </c>
      <c r="FX18" s="402">
        <f>INDEX('SO Februari 2026 Rev.2'!$B$6:$BG$49,MATCH(B18,'SO Februari 2026 Rev.2'!$B$6:$B$49,0),MATCH($FX$3,'SO Februari 2026 Rev.2'!$B$5:$XG$5,0))</f>
        <v>9000</v>
      </c>
      <c r="FY18" s="402">
        <f>INDEX('Summary sales'!$A$6:$CA$48,MATCH(B18,'Summary sales'!$A$6:$A$48,0),MATCH($FX$3,'Summary sales'!$A$7:$CA$7,0))</f>
        <v>9063.44</v>
      </c>
      <c r="FZ18" s="402">
        <f t="shared" ref="FZ18:FZ23" si="503">FY18-FX18</f>
        <v>63.440000000000509</v>
      </c>
      <c r="GA18" s="532">
        <f t="shared" ref="GA18:GA23" si="504">FY18/FX18</f>
        <v>1.0070488888888889</v>
      </c>
      <c r="GB18" s="402">
        <f>INDEX('SO Februari 2026 Rev.2'!$B$6:$BG$49,MATCH(B18,'SO Februari 2026 Rev.2'!$B$6:$B$49,0),MATCH($GB$3,'SO Februari 2026 Rev.2'!$B$5:$XG$5,0))</f>
        <v>3500</v>
      </c>
      <c r="GC18" s="402">
        <f>INDEX('Summary sales'!$A$6:$CA$48,MATCH($B18,'Summary sales'!$A$6:$A$48,0),MATCH($GB$3,'Summary sales'!$A$7:$CA$7,0))</f>
        <v>5577.2110000001267</v>
      </c>
      <c r="GD18" s="402">
        <f t="shared" ref="GD18:GD23" si="505">GC18-GB18</f>
        <v>2077.2110000001267</v>
      </c>
      <c r="GE18" s="532">
        <f t="shared" ref="GE18:GE23" si="506">GC18/GB18</f>
        <v>1.5934888571428933</v>
      </c>
      <c r="GF18" s="402">
        <f>INDEX('SO Februari 2026 Rev.2'!$B$6:$BG$49,MATCH(B18,'SO Februari 2026 Rev.2'!$B$6:$B$49,0),MATCH($GF$3,'SO Februari 2026 Rev.2'!$B$5:$XG$5,0))</f>
        <v>1121.900322580635</v>
      </c>
      <c r="GG18" s="402">
        <f>INDEX('Summary sales'!$A$6:$CA$48,MATCH($B18,'Summary sales'!$A$6:$A$48,0),MATCH($GF$3,'Summary sales'!$A$7:$CA$7,0))</f>
        <v>1026.0800000000745</v>
      </c>
      <c r="GH18" s="402">
        <f t="shared" ref="GH18:GH23" si="507">GG18-GF18</f>
        <v>-95.820322580560514</v>
      </c>
      <c r="GI18" s="532">
        <f t="shared" ref="GI18:GI23" si="508">GG18/GF18</f>
        <v>0.91459105532642049</v>
      </c>
      <c r="GJ18" s="402">
        <f>INDEX('SO Februari 2026 Rev.2'!$B$6:$BG$49,MATCH(B18,'SO Februari 2026 Rev.2'!$B$6:$B$49,0),MATCH($GJ$3,'SO Februari 2026 Rev.2'!$B$5:$XG$5,0))</f>
        <v>1500</v>
      </c>
      <c r="GK18" s="402">
        <f>INDEX('Summary sales'!$A$6:$CA$48,MATCH(B18,'Summary sales'!$A$6:$A$48,0),MATCH($GJ$3,'Summary sales'!$A$7:$CA$7,0))</f>
        <v>1760.0489999999991</v>
      </c>
      <c r="GL18" s="402">
        <f t="shared" ref="GL18:GL23" si="509">GK18-GJ18</f>
        <v>260.04899999999907</v>
      </c>
      <c r="GM18" s="532">
        <f t="shared" ref="GM18:GM23" si="510">GK18/GJ18</f>
        <v>1.1733659999999995</v>
      </c>
      <c r="GN18" s="402">
        <f>INDEX('SO Februari 2026 Rev.2'!$B$6:$BG$49,MATCH(B18,'SO Februari 2026 Rev.2'!$B$6:$B$49,0),MATCH($GN$3,'SO Februari 2026 Rev.2'!$B$5:$XG$5,0))</f>
        <v>2499.7025806451697</v>
      </c>
      <c r="GO18" s="402">
        <f>INDEX('Summary sales'!$A$6:$CA$48,MATCH(B18,'Summary sales'!$A$6:$A$48,0),MATCH($GN$3,'Summary sales'!$A$7:$CA$7,0))</f>
        <v>5589.0800000000745</v>
      </c>
      <c r="GP18" s="402">
        <f t="shared" ref="GP18:GP23" si="511">GO18-GN18</f>
        <v>3089.3774193549048</v>
      </c>
      <c r="GQ18" s="532">
        <f t="shared" ref="GQ18:GQ23" si="512">GO18/GN18</f>
        <v>2.2358979997362489</v>
      </c>
      <c r="GR18" s="402">
        <f>INDEX('SO Februari 2026 Rev.2'!$B$6:$BG$49,MATCH(B18,'SO Februari 2026 Rev.2'!$B$6:$B$49,0),MATCH($GR$3,'SO Februari 2026 Rev.2'!$B$5:$XG$5,0))</f>
        <v>4500</v>
      </c>
      <c r="GS18" s="402">
        <f>INDEX('Summary sales'!$A$6:$CA$48,MATCH(B18,'Summary sales'!$A$6:$A$48,0),MATCH($GR$3,'Summary sales'!$A$7:$CA$7,0))</f>
        <v>0</v>
      </c>
      <c r="GT18" s="402">
        <f t="shared" ref="GT18:GT23" si="513">GS18-GR18</f>
        <v>-4500</v>
      </c>
      <c r="GU18" s="533">
        <f t="shared" ref="GU18:GU23" si="514">GS18/GR18</f>
        <v>0</v>
      </c>
    </row>
    <row r="19" spans="1:203" ht="15" customHeight="1">
      <c r="A19" s="653"/>
      <c r="B19" s="414">
        <f t="shared" si="414"/>
        <v>46064</v>
      </c>
      <c r="C19" s="414" t="str">
        <f t="shared" si="311"/>
        <v>Rab</v>
      </c>
      <c r="D19" s="402">
        <f t="shared" si="312"/>
        <v>175574.47038709672</v>
      </c>
      <c r="E19" s="402">
        <f t="shared" ca="1" si="313"/>
        <v>195059.9759999954</v>
      </c>
      <c r="F19" s="402">
        <f t="shared" ca="1" si="415"/>
        <v>19485.505612898676</v>
      </c>
      <c r="G19" s="532">
        <f t="shared" ca="1" si="416"/>
        <v>1.1109814289625259</v>
      </c>
      <c r="H19" s="402">
        <f>INDEX('SO Februari 2026 Rev.2'!$B$6:$BG$49,MATCH(B19,'SO Februari 2026 Rev.2'!$B$6:$B$49,0),MATCH($H$3,'SO Februari 2026 Rev.2'!$B$5:$XG$5,0))</f>
        <v>812.17000000000064</v>
      </c>
      <c r="I19" s="402">
        <f>INDEX('Summary sales'!$A$6:$CA$48,MATCH(B19,'Summary sales'!$A$6:$A$48,0),MATCH($H$3,'Summary sales'!$A$7:$CA$7,0))</f>
        <v>1442.089999999851</v>
      </c>
      <c r="J19" s="402">
        <f t="shared" si="417"/>
        <v>629.91999999985035</v>
      </c>
      <c r="K19" s="532">
        <f t="shared" si="418"/>
        <v>1.7756011672431262</v>
      </c>
      <c r="L19" s="402">
        <f>INDEX('SO Februari 2026 Rev.2'!$B$6:$BG$49,MATCH(B19,'SO Februari 2026 Rev.2'!$B$6:$B$49,0),MATCH($L$3,'SO Februari 2026 Rev.2'!$B$5:$XG$5,0))</f>
        <v>2500</v>
      </c>
      <c r="M19" s="402">
        <f>INDEX('Summary sales'!$A$6:$CA$48,MATCH($B19,'Summary sales'!$A$6:$A$48,0),MATCH($L$3,'Summary sales'!$A$7:$CA$7,0))</f>
        <v>2285.8800000008196</v>
      </c>
      <c r="N19" s="402">
        <f t="shared" si="419"/>
        <v>-214.11999999918044</v>
      </c>
      <c r="O19" s="532">
        <f t="shared" si="420"/>
        <v>0.91435200000032779</v>
      </c>
      <c r="P19" s="402">
        <f>INDEX('SO Februari 2026 Rev.2'!$B$6:$BG$49,MATCH(B19,'SO Februari 2026 Rev.2'!$B$6:$B$49,0),MATCH($P$3,'SO Februari 2026 Rev.2'!$B$5:$XG$5,0))</f>
        <v>1129.7312903225857</v>
      </c>
      <c r="Q19" s="402">
        <f>INDEX('Summary sales'!$A$6:$CA$48,MATCH($B19,'Summary sales'!$A$6:$A$48,0),MATCH($P$3,'Summary sales'!$A$7:$CA$7,0))</f>
        <v>1324.9500000001863</v>
      </c>
      <c r="R19" s="402">
        <f t="shared" si="421"/>
        <v>195.2187096776006</v>
      </c>
      <c r="S19" s="532">
        <f t="shared" si="422"/>
        <v>1.1728010114881897</v>
      </c>
      <c r="T19" s="402">
        <f>INDEX('SO Februari 2026 Rev.2'!$B$6:$BG$49,MATCH(B19,'SO Februari 2026 Rev.2'!$B$6:$B$49,0),MATCH($T$3,'SO Februari 2026 Rev.2'!$B$5:$XG$5,0))</f>
        <v>3282.5161290322658</v>
      </c>
      <c r="U19" s="402">
        <f>INDEX('Summary sales'!$A$6:$CA$48,MATCH($B19,'Summary sales'!$A$6:$A$48,0),MATCH($T$3,'Summary sales'!$A$7:$CA$7,0))</f>
        <v>3495.5200000000186</v>
      </c>
      <c r="V19" s="402">
        <f t="shared" si="423"/>
        <v>213.00387096775285</v>
      </c>
      <c r="W19" s="532">
        <f t="shared" si="424"/>
        <v>1.0648904263055516</v>
      </c>
      <c r="X19" s="402">
        <f>INDEX('SO Februari 2026 Rev.2'!$B$6:$BG$49,MATCH(B19,'SO Februari 2026 Rev.2'!$B$6:$B$49,0),MATCH($X$3,'SO Februari 2026 Rev.2'!$B$5:$XG$5,0))</f>
        <v>644.02064516129087</v>
      </c>
      <c r="Y19" s="402">
        <f>INDEX('Summary sales'!$A$6:$CA$48,MATCH($B19,'Summary sales'!$A$6:$A$48,0),MATCH($X$3,'Summary sales'!$A$7:$CA$7,0))</f>
        <v>428.61999999999534</v>
      </c>
      <c r="Z19" s="402">
        <f t="shared" si="425"/>
        <v>-215.40064516129553</v>
      </c>
      <c r="AA19" s="532">
        <f t="shared" si="426"/>
        <v>0.66553767060161584</v>
      </c>
      <c r="AB19" s="402">
        <f>INDEX('SO Februari 2026 Rev.2'!$B$6:$BG$49,MATCH(B19,'SO Februari 2026 Rev.2'!$B$6:$B$49,0),MATCH($AB$3,'SO Februari 2026 Rev.2'!$B$5:$XG$5,0))</f>
        <v>2000</v>
      </c>
      <c r="AC19" s="402">
        <f>INDEX('Summary sales'!$A$6:$CA$48,MATCH($B19,'Summary sales'!$A$6:$A$48,0),MATCH($AB$3,'Summary sales'!$A$7:$CA$7,0))</f>
        <v>911.75</v>
      </c>
      <c r="AD19" s="402">
        <f t="shared" si="427"/>
        <v>-1088.25</v>
      </c>
      <c r="AE19" s="532">
        <f t="shared" si="428"/>
        <v>0.45587499999999997</v>
      </c>
      <c r="AF19" s="402">
        <f>INDEX('SO Februari 2026 Rev.2'!$B$6:$BG$49,MATCH(B19,'SO Februari 2026 Rev.2'!$B$6:$B$49,0),MATCH($AF$3,'SO Februari 2026 Rev.2'!$B$5:$XG$5,0))</f>
        <v>166.97064516129021</v>
      </c>
      <c r="AG19" s="402">
        <f>INDEX('Summary sales'!$A$6:$CA$48,MATCH($B19,'Summary sales'!$A$6:$A$48,0),MATCH($AF$3,'Summary sales'!$A$7:$CA$7,0))</f>
        <v>642.73999999999069</v>
      </c>
      <c r="AH19" s="402">
        <f t="shared" si="429"/>
        <v>475.76935483870045</v>
      </c>
      <c r="AI19" s="532">
        <f t="shared" si="430"/>
        <v>3.8494191561583597</v>
      </c>
      <c r="AJ19" s="402">
        <f>INDEX('SO Februari 2026 Rev.2'!$B$6:$BG$49,MATCH(B19,'SO Februari 2026 Rev.2'!$B$6:$B$49,0),MATCH($AJ$3,'SO Februari 2026 Rev.2'!$B$5:$XG$5,0))</f>
        <v>603.76322580644887</v>
      </c>
      <c r="AK19" s="402">
        <f>INDEX('Summary sales'!$A$6:$CA$48,MATCH($B19,'Summary sales'!$A$6:$A$48,0),MATCH($AJ$3,'Summary sales'!$A$7:$CA$7,0))</f>
        <v>878.61999999999534</v>
      </c>
      <c r="AL19" s="402">
        <f t="shared" si="431"/>
        <v>274.85677419354647</v>
      </c>
      <c r="AM19" s="532">
        <f t="shared" si="432"/>
        <v>1.455239342916951</v>
      </c>
      <c r="AN19" s="402">
        <f>INDEX('SO Februari 2026 Rev.2'!$B$6:$BG$49,MATCH(B19,'SO Februari 2026 Rev.2'!$B$6:$B$49,0),MATCH($AN$3,'SO Februari 2026 Rev.2'!$B$5:$XG$5,0))</f>
        <v>673.27548387096704</v>
      </c>
      <c r="AO19" s="402">
        <f>INDEX('Summary sales'!$A$6:$CA$48,MATCH($B19,'Summary sales'!$A$6:$A$48,0),MATCH($AN$3,'Summary sales'!$A$7:$CA$7,0))</f>
        <v>663.96000000007916</v>
      </c>
      <c r="AP19" s="402">
        <f t="shared" si="433"/>
        <v>-9.3154838708878742</v>
      </c>
      <c r="AQ19" s="532">
        <f t="shared" si="434"/>
        <v>0.98616393423784132</v>
      </c>
      <c r="AR19" s="402">
        <f>INDEX('SO Februari 2026 Rev.2'!$B$6:$BG$49,MATCH(B19,'SO Februari 2026 Rev.2'!$B$6:$B$49,0),MATCH($AR$3,'SO Februari 2026 Rev.2'!$B$5:$XG$5,0))</f>
        <v>5514.1990322580623</v>
      </c>
      <c r="AS19" s="402">
        <f>INDEX('Summary sales'!$A$6:$CA$48,MATCH($B19,'Summary sales'!$A$6:$A$48,0),MATCH($AR$3,'Summary sales'!$A$7:$CA$7,0))</f>
        <v>6241.5699999984354</v>
      </c>
      <c r="AT19" s="402">
        <f t="shared" si="435"/>
        <v>727.37096774037309</v>
      </c>
      <c r="AU19" s="532">
        <f t="shared" si="436"/>
        <v>1.1319087257252147</v>
      </c>
      <c r="AV19" s="402">
        <f>INDEX('SO Februari 2026 Rev.2'!$B$6:$BG$49,MATCH(B19,'SO Februari 2026 Rev.2'!$B$6:$B$49,0),MATCH($AV$3,'SO Februari 2026 Rev.2'!$B$5:$XG$5,0))</f>
        <v>6000.0622580645213</v>
      </c>
      <c r="AW19" s="402">
        <f ca="1">INDEX('Summary sales'!$A$6:$CA$48,MATCH($B19,'Summary sales'!$A$6:$A$48,0),MATCH($AV$3,'Summary sales'!$A$7:$CA$7,0))</f>
        <v>6357.4699999997392</v>
      </c>
      <c r="AX19" s="402">
        <f t="shared" ca="1" si="437"/>
        <v>357.40774193521793</v>
      </c>
      <c r="AY19" s="532">
        <f t="shared" ca="1" si="438"/>
        <v>1.0595673388979983</v>
      </c>
      <c r="AZ19" s="402">
        <f>INDEX('SO Februari 2026 Rev.2'!$B$6:$BG$49,MATCH(B19,'SO Februari 2026 Rev.2'!$B$6:$B$49,0),MATCH($AZ$3,'SO Februari 2026 Rev.2'!$B$5:$XG$5,0))</f>
        <v>2874.3264516129029</v>
      </c>
      <c r="BA19" s="402">
        <f>INDEX('Summary sales'!$A$6:$CA$48,MATCH($B19,'Summary sales'!$A$6:$A$48,0),MATCH($AZ$3,'Summary sales'!$A$7:$CA$7,0))</f>
        <v>2572.6900000000605</v>
      </c>
      <c r="BB19" s="402">
        <f t="shared" si="439"/>
        <v>-301.63645161284239</v>
      </c>
      <c r="BC19" s="532">
        <f t="shared" si="440"/>
        <v>0.89505838787254599</v>
      </c>
      <c r="BD19" s="402">
        <f>INDEX('SO Februari 2026 Rev.2'!$B$6:$BG$49,MATCH(B19,'SO Februari 2026 Rev.2'!$B$6:$B$49,0),MATCH($BD$3,'SO Februari 2026 Rev.2'!$B$5:$XG$5,0))</f>
        <v>1500</v>
      </c>
      <c r="BE19" s="402">
        <f>INDEX('Summary sales'!$A$6:$CA$48,MATCH($B19,'Summary sales'!$A$6:$A$48,0),MATCH($BD$3,'Summary sales'!$A$7:$CA$7,0))</f>
        <v>809.71999999999935</v>
      </c>
      <c r="BF19" s="402">
        <f t="shared" si="441"/>
        <v>-690.28000000000065</v>
      </c>
      <c r="BG19" s="532">
        <f t="shared" si="442"/>
        <v>0.53981333333333292</v>
      </c>
      <c r="BH19" s="402">
        <f>INDEX('SO Februari 2026 Rev.2'!$B$6:$BG$49,MATCH(B19,'SO Februari 2026 Rev.2'!$B$6:$B$49,0),MATCH($BH$3,'SO Februari 2026 Rev.2'!$B$5:$XG$5,0))</f>
        <v>1500</v>
      </c>
      <c r="BI19" s="402">
        <f>INDEX('Summary sales'!$A$6:$CA$48,MATCH($B19,'Summary sales'!$A$6:$A$48,0),MATCH($BH$3,'Summary sales'!$A$7:$CA$7,0))</f>
        <v>1319.3500000000931</v>
      </c>
      <c r="BJ19" s="402">
        <f t="shared" si="443"/>
        <v>-180.64999999990687</v>
      </c>
      <c r="BK19" s="532">
        <f t="shared" si="444"/>
        <v>0.87956666666672878</v>
      </c>
      <c r="BL19" s="402">
        <f>INDEX('SO Februari 2026 Rev.2'!$B$6:$BG$49,MATCH(B19,'SO Februari 2026 Rev.2'!$B$6:$B$49,0),MATCH($BL$3,'SO Februari 2026 Rev.2'!$B$5:$XG$5,0))</f>
        <v>11000.057096774191</v>
      </c>
      <c r="BM19" s="402">
        <f>INDEX('Summary sales'!$A$6:$CA$48,MATCH($B19,'Summary sales'!$A$6:$A$48,0),MATCH($BL$3,'Summary sales'!$A$7:$CA$7,0))</f>
        <v>11446.759999999776</v>
      </c>
      <c r="BN19" s="402">
        <f t="shared" si="445"/>
        <v>446.70290322558503</v>
      </c>
      <c r="BO19" s="532">
        <f t="shared" si="446"/>
        <v>1.0406091440522234</v>
      </c>
      <c r="BP19" s="402">
        <f>INDEX('SO Februari 2026 Rev.2'!$B$6:$BG$49,MATCH(B19,'SO Februari 2026 Rev.2'!$B$6:$B$49,0),MATCH($BP$3,'SO Februari 2026 Rev.2'!$B$5:$XG$5,0))</f>
        <v>926.09448387096802</v>
      </c>
      <c r="BQ19" s="402">
        <f>INDEX('Summary sales'!$A$6:$CA$48,MATCH($B19,'Summary sales'!$A$6:$A$48,0),MATCH($BP$3,'Summary sales'!$A$7:$CA$7,0))</f>
        <v>1569.9510000000009</v>
      </c>
      <c r="BR19" s="402">
        <f t="shared" si="447"/>
        <v>643.85651612903291</v>
      </c>
      <c r="BS19" s="532">
        <f t="shared" si="448"/>
        <v>1.6952384744133093</v>
      </c>
      <c r="BT19" s="402">
        <f>INDEX('SO Februari 2026 Rev.2'!$B$6:$BG$49,MATCH(B19,'SO Februari 2026 Rev.2'!$B$6:$B$49,0),MATCH($BT$3,'SO Februari 2026 Rev.2'!$B$5:$XG$5,0))</f>
        <v>4500</v>
      </c>
      <c r="BU19" s="402">
        <f ca="1">INDEX('Summary sales'!$A$6:$CA$48,MATCH($B19,'Summary sales'!$A$6:$A$48,0),MATCH($BT$3,'Summary sales'!$A$7:$CA$7,0))</f>
        <v>6125.34</v>
      </c>
      <c r="BV19" s="402">
        <f t="shared" ca="1" si="449"/>
        <v>1625.3400000000001</v>
      </c>
      <c r="BW19" s="532">
        <f t="shared" ca="1" si="450"/>
        <v>1.3611866666666668</v>
      </c>
      <c r="BX19" s="402">
        <f>INDEX('SO Februari 2026 Rev.2'!$B$6:$BG$49,MATCH(B19,'SO Februari 2026 Rev.2'!$B$6:$B$49,0),MATCH($BX$3,'SO Februari 2026 Rev.2'!$B$5:$XG$5,0))</f>
        <v>70.054838709677327</v>
      </c>
      <c r="BY19" s="402">
        <f>INDEX('Summary sales'!$A$6:$CA$48,MATCH($B19,'Summary sales'!$A$6:$A$48,0),MATCH($BX$3,'Summary sales'!$A$7:$CA$7,0))</f>
        <v>100.40000000000873</v>
      </c>
      <c r="BZ19" s="402">
        <f t="shared" si="451"/>
        <v>30.345161290331404</v>
      </c>
      <c r="CA19" s="532">
        <f t="shared" si="452"/>
        <v>1.4331629598932978</v>
      </c>
      <c r="CB19" s="402">
        <f>INDEX('SO Februari 2026 Rev.2'!$B$6:$BG$49,MATCH(B19,'SO Februari 2026 Rev.2'!$B$6:$B$49,0),MATCH($CB$3,'SO Februari 2026 Rev.2'!$B$5:$XG$5,0))</f>
        <v>89.451612903225808</v>
      </c>
      <c r="CC19" s="402">
        <f>INDEX('Summary sales'!$A$6:$CA$48,MATCH($B19,'Summary sales'!$A$6:$A$48,0),MATCH($CB$3,'Summary sales'!$A$7:$CA$7,0))</f>
        <v>57.470999999990454</v>
      </c>
      <c r="CD19" s="402">
        <f t="shared" si="453"/>
        <v>-31.980612903235354</v>
      </c>
      <c r="CE19" s="532">
        <f t="shared" si="454"/>
        <v>0.64248142805615005</v>
      </c>
      <c r="CF19" s="402">
        <f>INDEX('SO Februari 2026 Rev.2'!$B$6:$BG$49,MATCH(B19,'SO Februari 2026 Rev.2'!$B$6:$B$49,0),MATCH($CF$3,'SO Februari 2026 Rev.2'!$B$5:$XG$5,0))</f>
        <v>3500</v>
      </c>
      <c r="CG19" s="402">
        <f>INDEX('Summary sales'!$A$6:$CA$48,MATCH($B19,'Summary sales'!$A$6:$A$48,0),MATCH($CF$3,'Summary sales'!$A$7:$CA$7,0))</f>
        <v>57.200000000186265</v>
      </c>
      <c r="CH19" s="402">
        <f t="shared" si="455"/>
        <v>-3442.7999999998137</v>
      </c>
      <c r="CI19" s="532">
        <f t="shared" si="456"/>
        <v>1.6342857142910363E-2</v>
      </c>
      <c r="CJ19" s="402">
        <f>INDEX('SO Februari 2026 Rev.2'!$B$6:$BG$49,MATCH(B19,'SO Februari 2026 Rev.2'!$B$6:$B$49,0),MATCH($CJ$3,'SO Februari 2026 Rev.2'!$B$5:$XG$5,0))</f>
        <v>4000.4806451612722</v>
      </c>
      <c r="CK19" s="402">
        <f>INDEX('Summary sales'!$A$6:$CA$48,MATCH($B19,'Summary sales'!$A$6:$A$48,0),MATCH($CJ$3,'Summary sales'!$A$7:$CA$7,0))</f>
        <v>4810.4000000003725</v>
      </c>
      <c r="CL19" s="402">
        <f t="shared" si="457"/>
        <v>809.91935483910038</v>
      </c>
      <c r="CM19" s="532">
        <f t="shared" si="458"/>
        <v>1.2024555113942939</v>
      </c>
      <c r="CN19" s="402">
        <f>INDEX('SO Februari 2026 Rev.2'!$B$6:$BG$49,MATCH(B19,'SO Februari 2026 Rev.2'!$B$6:$B$49,0),MATCH($CN$3,'SO Februari 2026 Rev.2'!$B$5:$XG$5,0))</f>
        <v>3500</v>
      </c>
      <c r="CO19" s="402">
        <f>INDEX('Summary sales'!$A$6:$CA$48,MATCH($B19,'Summary sales'!$A$6:$A$48,0),MATCH($CN$3,'Summary sales'!$A$7:$CA$7,0))</f>
        <v>3763.1699999999837</v>
      </c>
      <c r="CP19" s="402">
        <f t="shared" si="459"/>
        <v>263.1699999999837</v>
      </c>
      <c r="CQ19" s="532">
        <f t="shared" si="460"/>
        <v>1.0751914285714239</v>
      </c>
      <c r="CR19" s="402">
        <f>INDEX('SO Februari 2026 Rev.2'!$B$6:$BG$49,MATCH(B19,'SO Februari 2026 Rev.2'!$B$6:$B$49,0),MATCH($CR$3,'SO Februari 2026 Rev.2'!$B$5:$XG$5,0))</f>
        <v>0</v>
      </c>
      <c r="CS19" s="402">
        <f>INDEX('Summary sales'!$A$6:$CA$48,MATCH($B19,'Summary sales'!$A$6:$A$48,0),MATCH($CR$3,'Summary sales'!$A$7:$CA$7,0))</f>
        <v>0</v>
      </c>
      <c r="CT19" s="402">
        <f t="shared" si="461"/>
        <v>0</v>
      </c>
      <c r="CU19" s="532" t="e">
        <f t="shared" si="462"/>
        <v>#DIV/0!</v>
      </c>
      <c r="CV19" s="402">
        <f>INDEX('SO Februari 2026 Rev.2'!$B$6:$BG$49,MATCH(B19,'SO Februari 2026 Rev.2'!$B$6:$B$49,0),MATCH($CV$3,'SO Februari 2026 Rev.2'!$B$5:$XG$5,0))</f>
        <v>15659.554548387085</v>
      </c>
      <c r="CW19" s="402">
        <f>INDEX('Summary sales'!$A$6:$CA$48,MATCH($B19,'Summary sales'!$A$6:$A$48,0),MATCH($CV$3,'Summary sales'!$A$7:$CA$7,0))</f>
        <v>17100.177999995649</v>
      </c>
      <c r="CX19" s="402">
        <f t="shared" si="463"/>
        <v>1440.6234516085642</v>
      </c>
      <c r="CY19" s="532">
        <f t="shared" si="464"/>
        <v>1.0919964515693676</v>
      </c>
      <c r="CZ19" s="402">
        <f>INDEX('SO Februari 2026 Rev.2'!$B$6:$BG$49,MATCH(B19,'SO Februari 2026 Rev.2'!$B$6:$B$49,0),MATCH($CZ$3,'SO Februari 2026 Rev.2'!$B$5:$XG$5,0))</f>
        <v>2020.8603225806426</v>
      </c>
      <c r="DA19" s="402">
        <f>INDEX('Summary sales'!$A$6:$CA$48,MATCH($B19,'Summary sales'!$A$6:$A$48,0),MATCH($CZ$3,'Summary sales'!$A$7:$CA$7,0))</f>
        <v>2075.1500000003725</v>
      </c>
      <c r="DB19" s="402">
        <f t="shared" si="465"/>
        <v>54.289677419729969</v>
      </c>
      <c r="DC19" s="532">
        <f t="shared" si="466"/>
        <v>1.0268646362210734</v>
      </c>
      <c r="DD19" s="402">
        <f>INDEX('SO Februari 2026 Rev.2'!$B$6:$BG$49,MATCH(B19,'SO Februari 2026 Rev.2'!$B$6:$B$49,0),MATCH($DD$3,'SO Februari 2026 Rev.2'!$B$5:$XG$5,0))</f>
        <v>678.69999999999834</v>
      </c>
      <c r="DE19" s="402">
        <f>INDEX('Summary sales'!$A$6:$CA$48,MATCH($B19,'Summary sales'!$A$6:$A$48,0),MATCH($DD$3,'Summary sales'!$A$7:$CA$7,0))</f>
        <v>958.68000000005122</v>
      </c>
      <c r="DF19" s="402">
        <f t="shared" si="467"/>
        <v>279.98000000005288</v>
      </c>
      <c r="DG19" s="532">
        <f t="shared" si="468"/>
        <v>1.4125239428319634</v>
      </c>
      <c r="DH19" s="402">
        <f>INDEX('SO Februari 2026 Rev.2'!$B$6:$BG$49,MATCH(B19,'SO Februari 2026 Rev.2'!$B$6:$B$49,0),MATCH($DH$3,'SO Februari 2026 Rev.2'!$B$5:$XG$5,0))</f>
        <v>7121.8519354838745</v>
      </c>
      <c r="DI19" s="402">
        <f>INDEX('Summary sales'!$A$6:$CA$48,MATCH($B19,'Summary sales'!$A$6:$A$48,0),MATCH($DH$3,'Summary sales'!$A$7:$CA$7,0))</f>
        <v>6860.0800000000745</v>
      </c>
      <c r="DJ19" s="402">
        <f t="shared" si="469"/>
        <v>-261.77193548380001</v>
      </c>
      <c r="DK19" s="532">
        <f t="shared" si="470"/>
        <v>0.96324383912286227</v>
      </c>
      <c r="DL19" s="402">
        <f>INDEX('SO Februari 2026 Rev.2'!$B$6:$BG$49,MATCH(B19,'SO Februari 2026 Rev.2'!$B$6:$B$49,0),MATCH($DL$3,'SO Februari 2026 Rev.2'!$B$5:$XG$5,0))</f>
        <v>3499.876774193548</v>
      </c>
      <c r="DM19" s="402">
        <f>INDEX('Summary sales'!$A$6:$CA$48,MATCH($B19,'Summary sales'!$A$6:$A$48,0),MATCH($DL$3,'Summary sales'!$A$7:$CA$7,0))</f>
        <v>3818.010000000002</v>
      </c>
      <c r="DN19" s="402">
        <f t="shared" si="471"/>
        <v>318.13322580645399</v>
      </c>
      <c r="DO19" s="532">
        <f t="shared" si="472"/>
        <v>1.0908984076674411</v>
      </c>
      <c r="DP19" s="402">
        <f>INDEX('SO Februari 2026 Rev.2'!$B$6:$BG$49,MATCH(B19,'SO Februari 2026 Rev.2'!$B$6:$B$49,0),MATCH($DP$3,'SO Februari 2026 Rev.2'!$B$5:$XG$5,0))</f>
        <v>1500.2745161290325</v>
      </c>
      <c r="DQ19" s="402">
        <f>INDEX('Summary sales'!$A$6:$CA$48,MATCH($B19,'Summary sales'!$A$6:$A$48,0),MATCH($DP$3,'Summary sales'!$A$7:$CA$7,0))</f>
        <v>1301.160000000149</v>
      </c>
      <c r="DR19" s="402">
        <f t="shared" si="473"/>
        <v>-199.11451612888345</v>
      </c>
      <c r="DS19" s="532">
        <f t="shared" si="474"/>
        <v>0.86728127820058343</v>
      </c>
      <c r="DT19" s="402">
        <f>INDEX('SO Februari 2026 Rev.2'!$B$6:$BG$49,MATCH(B19,'SO Februari 2026 Rev.2'!$B$6:$B$49,0),MATCH($DT$3,'SO Februari 2026 Rev.2'!$B$5:$XG$5,0))</f>
        <v>2139.5303225806451</v>
      </c>
      <c r="DU19" s="402">
        <f>INDEX('Summary sales'!$A$6:$CA$48,MATCH($B19,'Summary sales'!$A$6:$A$48,0),MATCH($DT$3,'Summary sales'!$A$7:$CA$7,0))</f>
        <v>2150.7100000000792</v>
      </c>
      <c r="DV19" s="402">
        <f t="shared" si="475"/>
        <v>11.179677419434029</v>
      </c>
      <c r="DW19" s="532">
        <f t="shared" si="476"/>
        <v>1.0052252951507363</v>
      </c>
      <c r="DX19" s="402">
        <f>INDEX('SO Februari 2026 Rev.2'!$B$6:$BG$49,MATCH(B19,'SO Februari 2026 Rev.2'!$B$6:$B$49,0),MATCH($DX$3,'SO Februari 2026 Rev.2'!$B$5:$XG$5,0))</f>
        <v>1260.9741935483876</v>
      </c>
      <c r="DY19" s="402">
        <f>INDEX('Summary sales'!$A$6:$CA$48,MATCH($B19,'Summary sales'!$A$6:$A$48,0),MATCH($DX$3,'Summary sales'!$A$7:$CA$7,0))</f>
        <v>1287.2600000000093</v>
      </c>
      <c r="DZ19" s="402">
        <f t="shared" si="477"/>
        <v>26.285806451621738</v>
      </c>
      <c r="EA19" s="532">
        <f t="shared" si="478"/>
        <v>1.0208456339440646</v>
      </c>
      <c r="EB19" s="402">
        <f>INDEX('SO Februari 2026 Rev.2'!$B$6:$BG$49,MATCH(B19,'SO Februari 2026 Rev.2'!$B$6:$B$49,0),MATCH($EB$3,'SO Februari 2026 Rev.2'!$B$5:$XG$5,0))</f>
        <v>10000.047419354845</v>
      </c>
      <c r="EC19" s="402">
        <f>INDEX('Summary sales'!$A$6:$CA$48,MATCH($B19,'Summary sales'!$A$6:$A$48,0),MATCH($EB$3,'Summary sales'!$A$7:$CA$7,0))</f>
        <v>9166.1200000001118</v>
      </c>
      <c r="ED19" s="402">
        <f t="shared" si="479"/>
        <v>-833.9274193547335</v>
      </c>
      <c r="EE19" s="532">
        <f t="shared" si="480"/>
        <v>0.91660765350565365</v>
      </c>
      <c r="EF19" s="402">
        <f>INDEX('SO Februari 2026 Rev.2'!$B$6:$BG$49,MATCH(B19,'SO Februari 2026 Rev.2'!$B$6:$B$49,0),MATCH($EF$3,'SO Februari 2026 Rev.2'!$B$5:$XG$5,0))</f>
        <v>1519.5448387096778</v>
      </c>
      <c r="EG19" s="402">
        <f>INDEX('Summary sales'!$A$6:$CA$48,MATCH($B19,'Summary sales'!$A$6:$A$48,0),MATCH($EF$3,'Summary sales'!$A$7:$CA$7,0))</f>
        <v>2239.8599999998696</v>
      </c>
      <c r="EH19" s="402">
        <f t="shared" si="481"/>
        <v>720.31516129019178</v>
      </c>
      <c r="EI19" s="532">
        <f t="shared" si="482"/>
        <v>1.4740335019675022</v>
      </c>
      <c r="EJ19" s="402">
        <f>INDEX('SO Februari 2026 Rev.2'!$B$6:$BG$49,MATCH(B19,'SO Februari 2026 Rev.2'!$B$6:$B$49,0),MATCH($EJ$3,'SO Februari 2026 Rev.2'!$B$5:$XG$5,0))</f>
        <v>3999.6741935483842</v>
      </c>
      <c r="EK19" s="402">
        <f>INDEX('Summary sales'!$A$6:$CA$48,MATCH($B19,'Summary sales'!$A$6:$A$48,0),MATCH($EJ$3,'Summary sales'!$A$7:$CA$7,0))</f>
        <v>4146.9500000001863</v>
      </c>
      <c r="EL19" s="402">
        <f t="shared" si="483"/>
        <v>147.27580645180205</v>
      </c>
      <c r="EM19" s="532">
        <f t="shared" si="484"/>
        <v>1.036821950820235</v>
      </c>
      <c r="EN19" s="402">
        <f>INDEX('SO Februari 2026 Rev.2'!$B$6:$BG$49,MATCH(B19,'SO Februari 2026 Rev.2'!$B$6:$B$49,0),MATCH($EN$3,'SO Februari 2026 Rev.2'!$B$5:$XG$5,0))</f>
        <v>3500</v>
      </c>
      <c r="EO19" s="402">
        <f>INDEX('Summary sales'!$A$6:$CA$48,MATCH(B19,'Summary sales'!$A$6:$A$48,0),MATCH($EN$3,'Summary sales'!$A$7:$CA$7,0))</f>
        <v>7625.8299999999581</v>
      </c>
      <c r="EP19" s="402">
        <f t="shared" si="485"/>
        <v>4125.8299999999581</v>
      </c>
      <c r="EQ19" s="532">
        <f t="shared" si="486"/>
        <v>2.1788085714285597</v>
      </c>
      <c r="ER19" s="402">
        <f>INDEX('SO Februari 2026 Rev.2'!$B$6:$BG$49,MATCH(B19,'SO Februari 2026 Rev.2'!$B$6:$B$49,0),MATCH($ER$3,'SO Februari 2026 Rev.2'!$B$5:$XG$5,0))</f>
        <v>3999.689677419351</v>
      </c>
      <c r="ES19" s="402">
        <f>INDEX('Summary sales'!$A$6:$CA$48,MATCH($B19,'Summary sales'!$A$6:$A$48,0),MATCH($ER$3,'Summary sales'!$A$7:$CA$7,0))</f>
        <v>4819.8500000000931</v>
      </c>
      <c r="ET19" s="402">
        <f t="shared" si="487"/>
        <v>820.1603225807421</v>
      </c>
      <c r="EU19" s="532">
        <f t="shared" si="488"/>
        <v>1.2050559890211081</v>
      </c>
      <c r="EV19" s="402">
        <f>INDEX('SO Februari 2026 Rev.2'!$B$6:$BG$49,MATCH(B19,'SO Februari 2026 Rev.2'!$B$6:$B$49,0),MATCH($EV$3,'SO Februari 2026 Rev.2'!$B$5:$XG$5,0))</f>
        <v>26500</v>
      </c>
      <c r="EW19" s="402">
        <f>INDEX('Summary sales'!$A$6:$CA$48,MATCH($B19,'Summary sales'!$A$6:$A$48,0),MATCH($EV$3,'Summary sales'!$A$7:$CA$7,0))</f>
        <v>28916.530000000261</v>
      </c>
      <c r="EX19" s="402">
        <f t="shared" si="489"/>
        <v>2416.5300000002608</v>
      </c>
      <c r="EY19" s="532">
        <f t="shared" si="490"/>
        <v>1.0911898113207645</v>
      </c>
      <c r="EZ19" s="402">
        <f>INDEX('SO Februari 2026 Rev.2'!$B$6:$BG$49,MATCH(B19,'SO Februari 2026 Rev.2'!$B$6:$B$49,0),MATCH($EZ$3,'SO Februari 2026 Rev.2'!$B$5:$XG$5,0))</f>
        <v>5000</v>
      </c>
      <c r="FA19" s="402">
        <f>INDEX('Summary sales'!$A$6:$CA$48,MATCH(B19,'Summary sales'!$A$6:$A$48,0),MATCH($EZ$3,'Summary sales'!$A$7:$CA$7,0))</f>
        <v>8880.6999999999534</v>
      </c>
      <c r="FB19" s="402">
        <f t="shared" si="491"/>
        <v>3880.6999999999534</v>
      </c>
      <c r="FC19" s="532">
        <f t="shared" si="492"/>
        <v>1.7761399999999907</v>
      </c>
      <c r="FD19" s="402">
        <f>INDEX('SO Februari 2026 Rev.2'!$B$6:$BG$49,MATCH(B19,'SO Februari 2026 Rev.2'!$B$6:$B$49,0),MATCH($FD$3,'SO Februari 2026 Rev.2'!$B$5:$XG$5,0))</f>
        <v>2105.6477419354865</v>
      </c>
      <c r="FE19" s="402">
        <f>INDEX('Summary sales'!$A$6:$CA$48,MATCH(B19,'Summary sales'!$A$6:$A$48,0),MATCH($FD$3,'Summary sales'!$A$7:$CA$7,0))</f>
        <v>4200.8999999994412</v>
      </c>
      <c r="FF19" s="402">
        <f t="shared" si="493"/>
        <v>2095.2522580639547</v>
      </c>
      <c r="FG19" s="532">
        <f t="shared" si="494"/>
        <v>1.9950630470308504</v>
      </c>
      <c r="FH19" s="402">
        <f>INDEX('SO Februari 2026 Rev.2'!$B$6:$BG$49,MATCH(B19,'SO Februari 2026 Rev.2'!$B$6:$B$49,0),MATCH($FH$3,'SO Februari 2026 Rev.2'!$B$5:$XG$5,0))</f>
        <v>726.8151612903232</v>
      </c>
      <c r="FI19" s="402">
        <f>INDEX('Summary sales'!$A$6:$CA$48,MATCH(B19,'Summary sales'!$A$6:$A$48,0),MATCH($FH$3,'Summary sales'!$A$7:$CA$7,0))</f>
        <v>785.92000000004191</v>
      </c>
      <c r="FJ19" s="402">
        <f t="shared" si="495"/>
        <v>59.104838709718706</v>
      </c>
      <c r="FK19" s="532">
        <f t="shared" si="496"/>
        <v>1.0813203161651019</v>
      </c>
      <c r="FL19" s="402">
        <f>INDEX('SO Februari 2026 Rev.2'!$B$6:$BG$49,MATCH(B19,'SO Februari 2026 Rev.2'!$B$6:$B$49,0),MATCH($FL$3,'SO Februari 2026 Rev.2'!$B$5:$XG$5,0))</f>
        <v>3018.0416129032269</v>
      </c>
      <c r="FM19" s="402">
        <f>INDEX('Summary sales'!$A$6:$CA$48,MATCH(B19,'Summary sales'!$A$6:$A$48,0),MATCH($FL$3,'Summary sales'!$A$7:$CA$7,0))</f>
        <v>3457.6499999999069</v>
      </c>
      <c r="FN19" s="402">
        <f t="shared" si="497"/>
        <v>439.60838709667996</v>
      </c>
      <c r="FO19" s="532">
        <f t="shared" si="498"/>
        <v>1.1456601476988237</v>
      </c>
      <c r="FP19" s="402">
        <f>INDEX('SO Februari 2026 Rev.2'!$B$6:$BG$49,MATCH(B19,'SO Februari 2026 Rev.2'!$B$6:$B$49,0),MATCH($FP$3,'SO Februari 2026 Rev.2'!$B$5:$XG$5,0))</f>
        <v>2044.9996774193546</v>
      </c>
      <c r="FQ19" s="402">
        <f>INDEX('Summary sales'!$A$6:$CA$48,MATCH(B19,'Summary sales'!$A$6:$A$48,0),MATCH($FP$3,'Summary sales'!$A$7:$CA$7,0))</f>
        <v>3501.0900000000838</v>
      </c>
      <c r="FR19" s="402">
        <f t="shared" si="499"/>
        <v>1456.0903225807292</v>
      </c>
      <c r="FS19" s="532">
        <f t="shared" si="500"/>
        <v>1.7120247199345344</v>
      </c>
      <c r="FT19" s="402">
        <f>INDEX('SO Februari 2026 Rev.2'!$B$6:$BG$49,MATCH(B19,'SO Februari 2026 Rev.2'!$B$6:$B$49,0),MATCH($FT$3,'SO Februari 2026 Rev.2'!$B$5:$XG$5,0))</f>
        <v>369.61070967741654</v>
      </c>
      <c r="FU19" s="402">
        <f>INDEX('Summary sales'!$A$6:$CA$48,MATCH(B19,'Summary sales'!$A$6:$A$48,0),MATCH($FT$3,'Summary sales'!$A$7:$CA$7,0))</f>
        <v>1554.4610000000102</v>
      </c>
      <c r="FV19" s="402">
        <f t="shared" si="501"/>
        <v>1184.8502903225938</v>
      </c>
      <c r="FW19" s="532">
        <f t="shared" si="502"/>
        <v>4.2056708837162491</v>
      </c>
      <c r="FX19" s="402">
        <f>INDEX('SO Februari 2026 Rev.2'!$B$6:$BG$49,MATCH(B19,'SO Februari 2026 Rev.2'!$B$6:$B$49,0),MATCH($FX$3,'SO Februari 2026 Rev.2'!$B$5:$XG$5,0))</f>
        <v>9000</v>
      </c>
      <c r="FY19" s="402">
        <f>INDEX('Summary sales'!$A$6:$CA$48,MATCH(B19,'Summary sales'!$A$6:$A$48,0),MATCH($FX$3,'Summary sales'!$A$7:$CA$7,0))</f>
        <v>4531.72</v>
      </c>
      <c r="FZ19" s="402">
        <f t="shared" si="503"/>
        <v>-4468.28</v>
      </c>
      <c r="GA19" s="532">
        <f t="shared" si="504"/>
        <v>0.50352444444444444</v>
      </c>
      <c r="GB19" s="402">
        <f>INDEX('SO Februari 2026 Rev.2'!$B$6:$BG$49,MATCH(B19,'SO Februari 2026 Rev.2'!$B$6:$B$49,0),MATCH($GB$3,'SO Februari 2026 Rev.2'!$B$5:$XG$5,0))</f>
        <v>3500</v>
      </c>
      <c r="GC19" s="402">
        <f>INDEX('Summary sales'!$A$6:$CA$48,MATCH($B19,'Summary sales'!$A$6:$A$48,0),MATCH($GB$3,'Summary sales'!$A$7:$CA$7,0))</f>
        <v>5558.7659999998286</v>
      </c>
      <c r="GD19" s="402">
        <f t="shared" si="505"/>
        <v>2058.7659999998286</v>
      </c>
      <c r="GE19" s="532">
        <f t="shared" si="506"/>
        <v>1.5882188571428082</v>
      </c>
      <c r="GF19" s="402">
        <f>INDEX('SO Februari 2026 Rev.2'!$B$6:$BG$49,MATCH(B19,'SO Februari 2026 Rev.2'!$B$6:$B$49,0),MATCH($GF$3,'SO Februari 2026 Rev.2'!$B$5:$XG$5,0))</f>
        <v>1121.900322580635</v>
      </c>
      <c r="GG19" s="402">
        <f>INDEX('Summary sales'!$A$6:$CA$48,MATCH($B19,'Summary sales'!$A$6:$A$48,0),MATCH($GF$3,'Summary sales'!$A$7:$CA$7,0))</f>
        <v>1317.0499999998137</v>
      </c>
      <c r="GH19" s="402">
        <f t="shared" si="507"/>
        <v>195.14967741917872</v>
      </c>
      <c r="GI19" s="532">
        <f t="shared" si="508"/>
        <v>1.1739456469450766</v>
      </c>
      <c r="GJ19" s="402">
        <f>INDEX('SO Februari 2026 Rev.2'!$B$6:$BG$49,MATCH(B19,'SO Februari 2026 Rev.2'!$B$6:$B$49,0),MATCH($GJ$3,'SO Februari 2026 Rev.2'!$B$5:$XG$5,0))</f>
        <v>1500</v>
      </c>
      <c r="GK19" s="402">
        <f>INDEX('Summary sales'!$A$6:$CA$48,MATCH(B19,'Summary sales'!$A$6:$A$48,0),MATCH($GJ$3,'Summary sales'!$A$7:$CA$7,0))</f>
        <v>1798.5419999999576</v>
      </c>
      <c r="GL19" s="402">
        <f t="shared" si="509"/>
        <v>298.54199999995762</v>
      </c>
      <c r="GM19" s="532">
        <f t="shared" si="510"/>
        <v>1.1990279999999718</v>
      </c>
      <c r="GN19" s="402">
        <f>INDEX('SO Februari 2026 Rev.2'!$B$6:$BG$49,MATCH(B19,'SO Februari 2026 Rev.2'!$B$6:$B$49,0),MATCH($GN$3,'SO Februari 2026 Rev.2'!$B$5:$XG$5,0))</f>
        <v>2499.7025806451697</v>
      </c>
      <c r="GO19" s="402">
        <f>INDEX('Summary sales'!$A$6:$CA$48,MATCH(B19,'Summary sales'!$A$6:$A$48,0),MATCH($GN$3,'Summary sales'!$A$7:$CA$7,0))</f>
        <v>4846.3099999995902</v>
      </c>
      <c r="GP19" s="402">
        <f t="shared" si="511"/>
        <v>2346.6074193544205</v>
      </c>
      <c r="GQ19" s="532">
        <f t="shared" si="512"/>
        <v>1.9387546492626193</v>
      </c>
      <c r="GR19" s="402">
        <f>INDEX('SO Februari 2026 Rev.2'!$B$6:$BG$49,MATCH(B19,'SO Februari 2026 Rev.2'!$B$6:$B$49,0),MATCH($GR$3,'SO Februari 2026 Rev.2'!$B$5:$XG$5,0))</f>
        <v>4500</v>
      </c>
      <c r="GS19" s="402">
        <f>INDEX('Summary sales'!$A$6:$CA$48,MATCH(B19,'Summary sales'!$A$6:$A$48,0),MATCH($GR$3,'Summary sales'!$A$7:$CA$7,0))</f>
        <v>4854.8770000003278</v>
      </c>
      <c r="GT19" s="402">
        <f t="shared" si="513"/>
        <v>354.87700000032783</v>
      </c>
      <c r="GU19" s="533">
        <f t="shared" si="514"/>
        <v>1.0788615555556285</v>
      </c>
    </row>
    <row r="20" spans="1:203" ht="15" customHeight="1">
      <c r="A20" s="653"/>
      <c r="B20" s="414">
        <f t="shared" si="414"/>
        <v>46065</v>
      </c>
      <c r="C20" s="414" t="str">
        <f t="shared" ref="C20:C22" si="515">TEXT(B20,"ddd")</f>
        <v>Kam</v>
      </c>
      <c r="D20" s="402">
        <f t="shared" si="312"/>
        <v>175574.47038709672</v>
      </c>
      <c r="E20" s="402">
        <f t="shared" ca="1" si="313"/>
        <v>183555.52199999959</v>
      </c>
      <c r="F20" s="402">
        <f t="shared" ca="1" si="415"/>
        <v>7981.0516129028692</v>
      </c>
      <c r="G20" s="532">
        <f t="shared" ca="1" si="416"/>
        <v>1.0454567887649422</v>
      </c>
      <c r="H20" s="402">
        <f>INDEX('SO Februari 2026 Rev.2'!$B$6:$BG$49,MATCH(B20,'SO Februari 2026 Rev.2'!$B$6:$B$49,0),MATCH($H$3,'SO Februari 2026 Rev.2'!$B$5:$XG$5,0))</f>
        <v>812.17000000000064</v>
      </c>
      <c r="I20" s="402">
        <f>INDEX('Summary sales'!$A$6:$CA$48,MATCH(B20,'Summary sales'!$A$6:$A$48,0),MATCH($H$3,'Summary sales'!$A$7:$CA$7,0))</f>
        <v>1160.7900000000373</v>
      </c>
      <c r="J20" s="402">
        <f t="shared" si="417"/>
        <v>348.62000000003661</v>
      </c>
      <c r="K20" s="532">
        <f t="shared" si="418"/>
        <v>1.4292451087826887</v>
      </c>
      <c r="L20" s="402">
        <f>INDEX('SO Februari 2026 Rev.2'!$B$6:$BG$49,MATCH(B20,'SO Februari 2026 Rev.2'!$B$6:$B$49,0),MATCH($L$3,'SO Februari 2026 Rev.2'!$B$5:$XG$5,0))</f>
        <v>2500</v>
      </c>
      <c r="M20" s="402">
        <f>INDEX('Summary sales'!$A$6:$CA$48,MATCH($B20,'Summary sales'!$A$6:$A$48,0),MATCH($L$3,'Summary sales'!$A$7:$CA$7,0))</f>
        <v>2269.8800000008196</v>
      </c>
      <c r="N20" s="402">
        <f t="shared" si="419"/>
        <v>-230.11999999918044</v>
      </c>
      <c r="O20" s="532">
        <f t="shared" si="420"/>
        <v>0.90795200000032783</v>
      </c>
      <c r="P20" s="402">
        <f>INDEX('SO Februari 2026 Rev.2'!$B$6:$BG$49,MATCH(B20,'SO Februari 2026 Rev.2'!$B$6:$B$49,0),MATCH($P$3,'SO Februari 2026 Rev.2'!$B$5:$XG$5,0))</f>
        <v>1129.7312903225857</v>
      </c>
      <c r="Q20" s="402">
        <f>INDEX('Summary sales'!$A$6:$CA$48,MATCH($B20,'Summary sales'!$A$6:$A$48,0),MATCH($P$3,'Summary sales'!$A$7:$CA$7,0))</f>
        <v>1082.6400000001304</v>
      </c>
      <c r="R20" s="402">
        <f t="shared" si="421"/>
        <v>-47.091290322455279</v>
      </c>
      <c r="S20" s="532">
        <f t="shared" si="422"/>
        <v>0.95831637954454751</v>
      </c>
      <c r="T20" s="402">
        <f>INDEX('SO Februari 2026 Rev.2'!$B$6:$BG$49,MATCH(B20,'SO Februari 2026 Rev.2'!$B$6:$B$49,0),MATCH($T$3,'SO Februari 2026 Rev.2'!$B$5:$XG$5,0))</f>
        <v>3282.5161290322658</v>
      </c>
      <c r="U20" s="402">
        <f>INDEX('Summary sales'!$A$6:$CA$48,MATCH($B20,'Summary sales'!$A$6:$A$48,0),MATCH($T$3,'Summary sales'!$A$7:$CA$7,0))</f>
        <v>4009.8799999998882</v>
      </c>
      <c r="V20" s="402">
        <f t="shared" si="423"/>
        <v>727.36387096762246</v>
      </c>
      <c r="W20" s="532">
        <f t="shared" si="424"/>
        <v>1.2215872953477489</v>
      </c>
      <c r="X20" s="402">
        <f>INDEX('SO Februari 2026 Rev.2'!$B$6:$BG$49,MATCH(B20,'SO Februari 2026 Rev.2'!$B$6:$B$49,0),MATCH($X$3,'SO Februari 2026 Rev.2'!$B$5:$XG$5,0))</f>
        <v>644.02064516129087</v>
      </c>
      <c r="Y20" s="402">
        <f>INDEX('Summary sales'!$A$6:$CA$48,MATCH($B20,'Summary sales'!$A$6:$A$48,0),MATCH($X$3,'Summary sales'!$A$7:$CA$7,0))</f>
        <v>529.43999999994412</v>
      </c>
      <c r="Z20" s="402">
        <f t="shared" si="425"/>
        <v>-114.58064516134675</v>
      </c>
      <c r="AA20" s="532">
        <f t="shared" si="426"/>
        <v>0.82208544707033304</v>
      </c>
      <c r="AB20" s="402">
        <f>INDEX('SO Februari 2026 Rev.2'!$B$6:$BG$49,MATCH(B20,'SO Februari 2026 Rev.2'!$B$6:$B$49,0),MATCH($AB$3,'SO Februari 2026 Rev.2'!$B$5:$XG$5,0))</f>
        <v>2000</v>
      </c>
      <c r="AC20" s="402">
        <f>INDEX('Summary sales'!$A$6:$CA$48,MATCH($B20,'Summary sales'!$A$6:$A$48,0),MATCH($AB$3,'Summary sales'!$A$7:$CA$7,0))</f>
        <v>952.45999999996275</v>
      </c>
      <c r="AD20" s="402">
        <f t="shared" si="427"/>
        <v>-1047.5400000000373</v>
      </c>
      <c r="AE20" s="532">
        <f t="shared" si="428"/>
        <v>0.47622999999998139</v>
      </c>
      <c r="AF20" s="402">
        <f>INDEX('SO Februari 2026 Rev.2'!$B$6:$BG$49,MATCH(B20,'SO Februari 2026 Rev.2'!$B$6:$B$49,0),MATCH($AF$3,'SO Februari 2026 Rev.2'!$B$5:$XG$5,0))</f>
        <v>166.97064516129021</v>
      </c>
      <c r="AG20" s="402">
        <f>INDEX('Summary sales'!$A$6:$CA$48,MATCH($B20,'Summary sales'!$A$6:$A$48,0),MATCH($AF$3,'Summary sales'!$A$7:$CA$7,0))</f>
        <v>628.76000000000931</v>
      </c>
      <c r="AH20" s="402">
        <f t="shared" si="429"/>
        <v>461.78935483871908</v>
      </c>
      <c r="AI20" s="532">
        <f t="shared" si="430"/>
        <v>3.7656918639359636</v>
      </c>
      <c r="AJ20" s="402">
        <f>INDEX('SO Februari 2026 Rev.2'!$B$6:$BG$49,MATCH(B20,'SO Februari 2026 Rev.2'!$B$6:$B$49,0),MATCH($AJ$3,'SO Februari 2026 Rev.2'!$B$5:$XG$5,0))</f>
        <v>603.76322580644887</v>
      </c>
      <c r="AK20" s="402">
        <f>INDEX('Summary sales'!$A$6:$CA$48,MATCH($B20,'Summary sales'!$A$6:$A$48,0),MATCH($AJ$3,'Summary sales'!$A$7:$CA$7,0))</f>
        <v>934.10999999998603</v>
      </c>
      <c r="AL20" s="402">
        <f t="shared" si="431"/>
        <v>330.34677419353716</v>
      </c>
      <c r="AM20" s="532">
        <f t="shared" si="432"/>
        <v>1.5471462322871548</v>
      </c>
      <c r="AN20" s="402">
        <f>INDEX('SO Februari 2026 Rev.2'!$B$6:$BG$49,MATCH(B20,'SO Februari 2026 Rev.2'!$B$6:$B$49,0),MATCH($AN$3,'SO Februari 2026 Rev.2'!$B$5:$XG$5,0))</f>
        <v>673.27548387096704</v>
      </c>
      <c r="AO20" s="402">
        <f>INDEX('Summary sales'!$A$6:$CA$48,MATCH($B20,'Summary sales'!$A$6:$A$48,0),MATCH($AN$3,'Summary sales'!$A$7:$CA$7,0))</f>
        <v>692.45999999996275</v>
      </c>
      <c r="AP20" s="402">
        <f t="shared" si="433"/>
        <v>19.18451612899571</v>
      </c>
      <c r="AQ20" s="532">
        <f t="shared" si="434"/>
        <v>1.0284943037264556</v>
      </c>
      <c r="AR20" s="402">
        <f>INDEX('SO Februari 2026 Rev.2'!$B$6:$BG$49,MATCH(B20,'SO Februari 2026 Rev.2'!$B$6:$B$49,0),MATCH($AR$3,'SO Februari 2026 Rev.2'!$B$5:$XG$5,0))</f>
        <v>5514.1990322580623</v>
      </c>
      <c r="AS20" s="402">
        <f>INDEX('Summary sales'!$A$6:$CA$48,MATCH($B20,'Summary sales'!$A$6:$A$48,0),MATCH($AR$3,'Summary sales'!$A$7:$CA$7,0))</f>
        <v>5910.6000000014901</v>
      </c>
      <c r="AT20" s="402">
        <f t="shared" si="435"/>
        <v>396.40096774342783</v>
      </c>
      <c r="AU20" s="532">
        <f t="shared" si="436"/>
        <v>1.071887315895651</v>
      </c>
      <c r="AV20" s="402">
        <f>INDEX('SO Februari 2026 Rev.2'!$B$6:$BG$49,MATCH(B20,'SO Februari 2026 Rev.2'!$B$6:$B$49,0),MATCH($AV$3,'SO Februari 2026 Rev.2'!$B$5:$XG$5,0))</f>
        <v>6000.0622580645213</v>
      </c>
      <c r="AW20" s="402">
        <f ca="1">INDEX('Summary sales'!$A$6:$CA$48,MATCH($B20,'Summary sales'!$A$6:$A$48,0),MATCH($AV$3,'Summary sales'!$A$7:$CA$7,0))</f>
        <v>6690.2200000002049</v>
      </c>
      <c r="AX20" s="402">
        <f t="shared" ca="1" si="437"/>
        <v>690.15774193568359</v>
      </c>
      <c r="AY20" s="532">
        <f t="shared" ca="1" si="438"/>
        <v>1.1150250967826312</v>
      </c>
      <c r="AZ20" s="402">
        <f>INDEX('SO Februari 2026 Rev.2'!$B$6:$BG$49,MATCH(B20,'SO Februari 2026 Rev.2'!$B$6:$B$49,0),MATCH($AZ$3,'SO Februari 2026 Rev.2'!$B$5:$XG$5,0))</f>
        <v>2874.3264516129029</v>
      </c>
      <c r="BA20" s="402">
        <f>INDEX('Summary sales'!$A$6:$CA$48,MATCH($B20,'Summary sales'!$A$6:$A$48,0),MATCH($AZ$3,'Summary sales'!$A$7:$CA$7,0))</f>
        <v>2845.1500000000233</v>
      </c>
      <c r="BB20" s="402">
        <f t="shared" si="439"/>
        <v>-29.176451612879646</v>
      </c>
      <c r="BC20" s="532">
        <f t="shared" si="440"/>
        <v>0.98984929091944041</v>
      </c>
      <c r="BD20" s="402">
        <f>INDEX('SO Februari 2026 Rev.2'!$B$6:$BG$49,MATCH(B20,'SO Februari 2026 Rev.2'!$B$6:$B$49,0),MATCH($BD$3,'SO Februari 2026 Rev.2'!$B$5:$XG$5,0))</f>
        <v>1500</v>
      </c>
      <c r="BE20" s="402">
        <f>INDEX('Summary sales'!$A$6:$CA$48,MATCH($B20,'Summary sales'!$A$6:$A$48,0),MATCH($BD$3,'Summary sales'!$A$7:$CA$7,0))</f>
        <v>330.01000000000022</v>
      </c>
      <c r="BF20" s="402">
        <f t="shared" si="441"/>
        <v>-1169.9899999999998</v>
      </c>
      <c r="BG20" s="532">
        <f t="shared" si="442"/>
        <v>0.22000666666666682</v>
      </c>
      <c r="BH20" s="402">
        <f>INDEX('SO Februari 2026 Rev.2'!$B$6:$BG$49,MATCH(B20,'SO Februari 2026 Rev.2'!$B$6:$B$49,0),MATCH($BH$3,'SO Februari 2026 Rev.2'!$B$5:$XG$5,0))</f>
        <v>1500</v>
      </c>
      <c r="BI20" s="402">
        <f>INDEX('Summary sales'!$A$6:$CA$48,MATCH($B20,'Summary sales'!$A$6:$A$48,0),MATCH($BH$3,'Summary sales'!$A$7:$CA$7,0))</f>
        <v>1365.3599999998696</v>
      </c>
      <c r="BJ20" s="402">
        <f t="shared" si="443"/>
        <v>-134.64000000013039</v>
      </c>
      <c r="BK20" s="532">
        <f t="shared" si="444"/>
        <v>0.91023999999991312</v>
      </c>
      <c r="BL20" s="402">
        <f>INDEX('SO Februari 2026 Rev.2'!$B$6:$BG$49,MATCH(B20,'SO Februari 2026 Rev.2'!$B$6:$B$49,0),MATCH($BL$3,'SO Februari 2026 Rev.2'!$B$5:$XG$5,0))</f>
        <v>11000.057096774191</v>
      </c>
      <c r="BM20" s="402">
        <f>INDEX('Summary sales'!$A$6:$CA$48,MATCH($B20,'Summary sales'!$A$6:$A$48,0),MATCH($BL$3,'Summary sales'!$A$7:$CA$7,0))</f>
        <v>12304.590000000317</v>
      </c>
      <c r="BN20" s="402">
        <f t="shared" si="445"/>
        <v>1304.5329032261252</v>
      </c>
      <c r="BO20" s="532">
        <f t="shared" si="446"/>
        <v>1.1185932847211024</v>
      </c>
      <c r="BP20" s="402">
        <f>INDEX('SO Februari 2026 Rev.2'!$B$6:$BG$49,MATCH(B20,'SO Februari 2026 Rev.2'!$B$6:$B$49,0),MATCH($BP$3,'SO Februari 2026 Rev.2'!$B$5:$XG$5,0))</f>
        <v>926.09448387096802</v>
      </c>
      <c r="BQ20" s="402">
        <f>INDEX('Summary sales'!$A$6:$CA$48,MATCH($B20,'Summary sales'!$A$6:$A$48,0),MATCH($BP$3,'Summary sales'!$A$7:$CA$7,0))</f>
        <v>876.74300000001676</v>
      </c>
      <c r="BR20" s="402">
        <f t="shared" si="447"/>
        <v>-49.351483870951256</v>
      </c>
      <c r="BS20" s="532">
        <f t="shared" si="448"/>
        <v>0.94671009845057308</v>
      </c>
      <c r="BT20" s="402">
        <f>INDEX('SO Februari 2026 Rev.2'!$B$6:$BG$49,MATCH(B20,'SO Februari 2026 Rev.2'!$B$6:$B$49,0),MATCH($BT$3,'SO Februari 2026 Rev.2'!$B$5:$XG$5,0))</f>
        <v>4500</v>
      </c>
      <c r="BU20" s="402">
        <f ca="1">INDEX('Summary sales'!$A$6:$CA$48,MATCH($B20,'Summary sales'!$A$6:$A$48,0),MATCH($BT$3,'Summary sales'!$A$7:$CA$7,0))</f>
        <v>2549.81</v>
      </c>
      <c r="BV20" s="402">
        <f t="shared" ca="1" si="449"/>
        <v>-1950.19</v>
      </c>
      <c r="BW20" s="532">
        <f t="shared" ca="1" si="450"/>
        <v>0.56662444444444449</v>
      </c>
      <c r="BX20" s="402">
        <f>INDEX('SO Februari 2026 Rev.2'!$B$6:$BG$49,MATCH(B20,'SO Februari 2026 Rev.2'!$B$6:$B$49,0),MATCH($BX$3,'SO Februari 2026 Rev.2'!$B$5:$XG$5,0))</f>
        <v>70.054838709677327</v>
      </c>
      <c r="BY20" s="402">
        <f>INDEX('Summary sales'!$A$6:$CA$48,MATCH($B20,'Summary sales'!$A$6:$A$48,0),MATCH($BX$3,'Summary sales'!$A$7:$CA$7,0))</f>
        <v>97.399999999994179</v>
      </c>
      <c r="BZ20" s="402">
        <f t="shared" si="451"/>
        <v>27.345161290316852</v>
      </c>
      <c r="CA20" s="532">
        <f t="shared" si="452"/>
        <v>1.3903393654739713</v>
      </c>
      <c r="CB20" s="402">
        <f>INDEX('SO Februari 2026 Rev.2'!$B$6:$BG$49,MATCH(B20,'SO Februari 2026 Rev.2'!$B$6:$B$49,0),MATCH($CB$3,'SO Februari 2026 Rev.2'!$B$5:$XG$5,0))</f>
        <v>89.451612903225808</v>
      </c>
      <c r="CC20" s="402">
        <f>INDEX('Summary sales'!$A$6:$CA$48,MATCH($B20,'Summary sales'!$A$6:$A$48,0),MATCH($CB$3,'Summary sales'!$A$7:$CA$7,0))</f>
        <v>49.625</v>
      </c>
      <c r="CD20" s="402">
        <f t="shared" si="453"/>
        <v>-39.826612903225808</v>
      </c>
      <c r="CE20" s="532">
        <f t="shared" si="454"/>
        <v>0.55476920302921018</v>
      </c>
      <c r="CF20" s="402">
        <f>INDEX('SO Februari 2026 Rev.2'!$B$6:$BG$49,MATCH(B20,'SO Februari 2026 Rev.2'!$B$6:$B$49,0),MATCH($CF$3,'SO Februari 2026 Rev.2'!$B$5:$XG$5,0))</f>
        <v>3500</v>
      </c>
      <c r="CG20" s="402">
        <f>INDEX('Summary sales'!$A$6:$CA$48,MATCH($B20,'Summary sales'!$A$6:$A$48,0),MATCH($CF$3,'Summary sales'!$A$7:$CA$7,0))</f>
        <v>2665.2999999998137</v>
      </c>
      <c r="CH20" s="402">
        <f t="shared" si="455"/>
        <v>-834.70000000018626</v>
      </c>
      <c r="CI20" s="532">
        <f t="shared" si="456"/>
        <v>0.76151428571423252</v>
      </c>
      <c r="CJ20" s="402">
        <f>INDEX('SO Februari 2026 Rev.2'!$B$6:$BG$49,MATCH(B20,'SO Februari 2026 Rev.2'!$B$6:$B$49,0),MATCH($CJ$3,'SO Februari 2026 Rev.2'!$B$5:$XG$5,0))</f>
        <v>4000.4806451612722</v>
      </c>
      <c r="CK20" s="402">
        <f>INDEX('Summary sales'!$A$6:$CA$48,MATCH($B20,'Summary sales'!$A$6:$A$48,0),MATCH($CJ$3,'Summary sales'!$A$7:$CA$7,0))</f>
        <v>4316.3999999994412</v>
      </c>
      <c r="CL20" s="402">
        <f t="shared" si="457"/>
        <v>315.91935483816906</v>
      </c>
      <c r="CM20" s="532">
        <f t="shared" si="458"/>
        <v>1.0789703495304459</v>
      </c>
      <c r="CN20" s="402">
        <f>INDEX('SO Februari 2026 Rev.2'!$B$6:$BG$49,MATCH(B20,'SO Februari 2026 Rev.2'!$B$6:$B$49,0),MATCH($CN$3,'SO Februari 2026 Rev.2'!$B$5:$XG$5,0))</f>
        <v>3500</v>
      </c>
      <c r="CO20" s="402">
        <f>INDEX('Summary sales'!$A$6:$CA$48,MATCH($B20,'Summary sales'!$A$6:$A$48,0),MATCH($CN$3,'Summary sales'!$A$7:$CA$7,0))</f>
        <v>4027.4100000000326</v>
      </c>
      <c r="CP20" s="402">
        <f t="shared" si="459"/>
        <v>527.4100000000326</v>
      </c>
      <c r="CQ20" s="532">
        <f t="shared" si="460"/>
        <v>1.1506885714285808</v>
      </c>
      <c r="CR20" s="402">
        <f>INDEX('SO Februari 2026 Rev.2'!$B$6:$BG$49,MATCH(B20,'SO Februari 2026 Rev.2'!$B$6:$B$49,0),MATCH($CR$3,'SO Februari 2026 Rev.2'!$B$5:$XG$5,0))</f>
        <v>0</v>
      </c>
      <c r="CS20" s="402">
        <f>INDEX('Summary sales'!$A$6:$CA$48,MATCH($B20,'Summary sales'!$A$6:$A$48,0),MATCH($CR$3,'Summary sales'!$A$7:$CA$7,0))</f>
        <v>0</v>
      </c>
      <c r="CT20" s="402">
        <f t="shared" si="461"/>
        <v>0</v>
      </c>
      <c r="CU20" s="532" t="e">
        <f t="shared" si="462"/>
        <v>#DIV/0!</v>
      </c>
      <c r="CV20" s="402">
        <f>INDEX('SO Februari 2026 Rev.2'!$B$6:$BG$49,MATCH(B20,'SO Februari 2026 Rev.2'!$B$6:$B$49,0),MATCH($CV$3,'SO Februari 2026 Rev.2'!$B$5:$XG$5,0))</f>
        <v>15659.554548387085</v>
      </c>
      <c r="CW20" s="402">
        <f>INDEX('Summary sales'!$A$6:$CA$48,MATCH($B20,'Summary sales'!$A$6:$A$48,0),MATCH($CV$3,'Summary sales'!$A$7:$CA$7,0))</f>
        <v>17585.14999999851</v>
      </c>
      <c r="CX20" s="402">
        <f t="shared" si="463"/>
        <v>1925.5954516114252</v>
      </c>
      <c r="CY20" s="532">
        <f t="shared" si="464"/>
        <v>1.1229661703122813</v>
      </c>
      <c r="CZ20" s="402">
        <f>INDEX('SO Februari 2026 Rev.2'!$B$6:$BG$49,MATCH(B20,'SO Februari 2026 Rev.2'!$B$6:$B$49,0),MATCH($CZ$3,'SO Februari 2026 Rev.2'!$B$5:$XG$5,0))</f>
        <v>2020.8603225806426</v>
      </c>
      <c r="DA20" s="402">
        <f>INDEX('Summary sales'!$A$6:$CA$48,MATCH($B20,'Summary sales'!$A$6:$A$48,0),MATCH($CZ$3,'Summary sales'!$A$7:$CA$7,0))</f>
        <v>2615.160000000149</v>
      </c>
      <c r="DB20" s="402">
        <f t="shared" si="465"/>
        <v>594.29967741950645</v>
      </c>
      <c r="DC20" s="532">
        <f t="shared" si="466"/>
        <v>1.2940825106905878</v>
      </c>
      <c r="DD20" s="402">
        <f>INDEX('SO Februari 2026 Rev.2'!$B$6:$BG$49,MATCH(B20,'SO Februari 2026 Rev.2'!$B$6:$B$49,0),MATCH($DD$3,'SO Februari 2026 Rev.2'!$B$5:$XG$5,0))</f>
        <v>678.69999999999834</v>
      </c>
      <c r="DE20" s="402">
        <f>INDEX('Summary sales'!$A$6:$CA$48,MATCH($B20,'Summary sales'!$A$6:$A$48,0),MATCH($DD$3,'Summary sales'!$A$7:$CA$7,0))</f>
        <v>981.22999999998137</v>
      </c>
      <c r="DF20" s="402">
        <f t="shared" si="467"/>
        <v>302.52999999998303</v>
      </c>
      <c r="DG20" s="532">
        <f t="shared" si="468"/>
        <v>1.4457492264623306</v>
      </c>
      <c r="DH20" s="402">
        <f>INDEX('SO Februari 2026 Rev.2'!$B$6:$BG$49,MATCH(B20,'SO Februari 2026 Rev.2'!$B$6:$B$49,0),MATCH($DH$3,'SO Februari 2026 Rev.2'!$B$5:$XG$5,0))</f>
        <v>7121.8519354838745</v>
      </c>
      <c r="DI20" s="402">
        <f>INDEX('Summary sales'!$A$6:$CA$48,MATCH($B20,'Summary sales'!$A$6:$A$48,0),MATCH($DH$3,'Summary sales'!$A$7:$CA$7,0))</f>
        <v>8034.3300000000745</v>
      </c>
      <c r="DJ20" s="402">
        <f t="shared" si="469"/>
        <v>912.47806451619999</v>
      </c>
      <c r="DK20" s="532">
        <f t="shared" si="470"/>
        <v>1.1281237061346185</v>
      </c>
      <c r="DL20" s="402">
        <f>INDEX('SO Februari 2026 Rev.2'!$B$6:$BG$49,MATCH(B20,'SO Februari 2026 Rev.2'!$B$6:$B$49,0),MATCH($DL$3,'SO Februari 2026 Rev.2'!$B$5:$XG$5,0))</f>
        <v>3499.876774193548</v>
      </c>
      <c r="DM20" s="402">
        <f>INDEX('Summary sales'!$A$6:$CA$48,MATCH($B20,'Summary sales'!$A$6:$A$48,0),MATCH($DL$3,'Summary sales'!$A$7:$CA$7,0))</f>
        <v>3517.6399999999994</v>
      </c>
      <c r="DN20" s="402">
        <f t="shared" si="471"/>
        <v>17.763225806451374</v>
      </c>
      <c r="DO20" s="532">
        <f t="shared" si="472"/>
        <v>1.0050753860642836</v>
      </c>
      <c r="DP20" s="402">
        <f>INDEX('SO Februari 2026 Rev.2'!$B$6:$BG$49,MATCH(B20,'SO Februari 2026 Rev.2'!$B$6:$B$49,0),MATCH($DP$3,'SO Februari 2026 Rev.2'!$B$5:$XG$5,0))</f>
        <v>1500.2745161290325</v>
      </c>
      <c r="DQ20" s="402">
        <f>INDEX('Summary sales'!$A$6:$CA$48,MATCH($B20,'Summary sales'!$A$6:$A$48,0),MATCH($DP$3,'Summary sales'!$A$7:$CA$7,0))</f>
        <v>1487.6299999998882</v>
      </c>
      <c r="DR20" s="402">
        <f t="shared" si="473"/>
        <v>-12.644516129144222</v>
      </c>
      <c r="DS20" s="532">
        <f t="shared" si="474"/>
        <v>0.99157186501989703</v>
      </c>
      <c r="DT20" s="402">
        <f>INDEX('SO Februari 2026 Rev.2'!$B$6:$BG$49,MATCH(B20,'SO Februari 2026 Rev.2'!$B$6:$B$49,0),MATCH($DT$3,'SO Februari 2026 Rev.2'!$B$5:$XG$5,0))</f>
        <v>2139.5303225806451</v>
      </c>
      <c r="DU20" s="402">
        <f>INDEX('Summary sales'!$A$6:$CA$48,MATCH($B20,'Summary sales'!$A$6:$A$48,0),MATCH($DT$3,'Summary sales'!$A$7:$CA$7,0))</f>
        <v>2097.8099999999395</v>
      </c>
      <c r="DV20" s="402">
        <f t="shared" si="475"/>
        <v>-41.72032258070567</v>
      </c>
      <c r="DW20" s="532">
        <f t="shared" si="476"/>
        <v>0.9805002424408813</v>
      </c>
      <c r="DX20" s="402">
        <f>INDEX('SO Februari 2026 Rev.2'!$B$6:$BG$49,MATCH(B20,'SO Februari 2026 Rev.2'!$B$6:$B$49,0),MATCH($DX$3,'SO Februari 2026 Rev.2'!$B$5:$XG$5,0))</f>
        <v>1260.9741935483876</v>
      </c>
      <c r="DY20" s="402">
        <f>INDEX('Summary sales'!$A$6:$CA$48,MATCH($B20,'Summary sales'!$A$6:$A$48,0),MATCH($DX$3,'Summary sales'!$A$7:$CA$7,0))</f>
        <v>1211.8800000000047</v>
      </c>
      <c r="DZ20" s="402">
        <f t="shared" si="477"/>
        <v>-49.094193548382918</v>
      </c>
      <c r="EA20" s="532">
        <f t="shared" si="478"/>
        <v>0.96106645655433154</v>
      </c>
      <c r="EB20" s="402">
        <f>INDEX('SO Februari 2026 Rev.2'!$B$6:$BG$49,MATCH(B20,'SO Februari 2026 Rev.2'!$B$6:$B$49,0),MATCH($EB$3,'SO Februari 2026 Rev.2'!$B$5:$XG$5,0))</f>
        <v>10000.047419354845</v>
      </c>
      <c r="EC20" s="402">
        <f>INDEX('Summary sales'!$A$6:$CA$48,MATCH($B20,'Summary sales'!$A$6:$A$48,0),MATCH($EB$3,'Summary sales'!$A$7:$CA$7,0))</f>
        <v>8973.429999999702</v>
      </c>
      <c r="ED20" s="402">
        <f t="shared" si="479"/>
        <v>-1026.6174193551433</v>
      </c>
      <c r="EE20" s="532">
        <f t="shared" si="480"/>
        <v>0.89733874487753418</v>
      </c>
      <c r="EF20" s="402">
        <f>INDEX('SO Februari 2026 Rev.2'!$B$6:$BG$49,MATCH(B20,'SO Februari 2026 Rev.2'!$B$6:$B$49,0),MATCH($EF$3,'SO Februari 2026 Rev.2'!$B$5:$XG$5,0))</f>
        <v>1519.5448387096778</v>
      </c>
      <c r="EG20" s="402">
        <f>INDEX('Summary sales'!$A$6:$CA$48,MATCH($B20,'Summary sales'!$A$6:$A$48,0),MATCH($EF$3,'Summary sales'!$A$7:$CA$7,0))</f>
        <v>2641.8200000000652</v>
      </c>
      <c r="EH20" s="402">
        <f t="shared" si="481"/>
        <v>1122.2751612903874</v>
      </c>
      <c r="EI20" s="532">
        <f t="shared" si="482"/>
        <v>1.7385600824016274</v>
      </c>
      <c r="EJ20" s="402">
        <f>INDEX('SO Februari 2026 Rev.2'!$B$6:$BG$49,MATCH(B20,'SO Februari 2026 Rev.2'!$B$6:$B$49,0),MATCH($EJ$3,'SO Februari 2026 Rev.2'!$B$5:$XG$5,0))</f>
        <v>3999.6741935483842</v>
      </c>
      <c r="EK20" s="402">
        <f>INDEX('Summary sales'!$A$6:$CA$48,MATCH($B20,'Summary sales'!$A$6:$A$48,0),MATCH($EJ$3,'Summary sales'!$A$7:$CA$7,0))</f>
        <v>3843.9799999999814</v>
      </c>
      <c r="EL20" s="402">
        <f t="shared" si="483"/>
        <v>-155.69419354840284</v>
      </c>
      <c r="EM20" s="532">
        <f t="shared" si="484"/>
        <v>0.96107328096884914</v>
      </c>
      <c r="EN20" s="402">
        <f>INDEX('SO Februari 2026 Rev.2'!$B$6:$BG$49,MATCH(B20,'SO Februari 2026 Rev.2'!$B$6:$B$49,0),MATCH($EN$3,'SO Februari 2026 Rev.2'!$B$5:$XG$5,0))</f>
        <v>3500</v>
      </c>
      <c r="EO20" s="402">
        <f>INDEX('Summary sales'!$A$6:$CA$48,MATCH(B20,'Summary sales'!$A$6:$A$48,0),MATCH($EN$3,'Summary sales'!$A$7:$CA$7,0))</f>
        <v>4182.2399999999907</v>
      </c>
      <c r="EP20" s="402">
        <f t="shared" si="485"/>
        <v>682.23999999999069</v>
      </c>
      <c r="EQ20" s="532">
        <f t="shared" si="486"/>
        <v>1.1949257142857117</v>
      </c>
      <c r="ER20" s="402">
        <f>INDEX('SO Februari 2026 Rev.2'!$B$6:$BG$49,MATCH(B20,'SO Februari 2026 Rev.2'!$B$6:$B$49,0),MATCH($ER$3,'SO Februari 2026 Rev.2'!$B$5:$XG$5,0))</f>
        <v>3999.689677419351</v>
      </c>
      <c r="ES20" s="402">
        <f>INDEX('Summary sales'!$A$6:$CA$48,MATCH($B20,'Summary sales'!$A$6:$A$48,0),MATCH($ER$3,'Summary sales'!$A$7:$CA$7,0))</f>
        <v>4646.3999999999069</v>
      </c>
      <c r="ET20" s="402">
        <f t="shared" si="487"/>
        <v>646.71032258055584</v>
      </c>
      <c r="EU20" s="532">
        <f t="shared" si="488"/>
        <v>1.1616901246693272</v>
      </c>
      <c r="EV20" s="402">
        <f>INDEX('SO Februari 2026 Rev.2'!$B$6:$BG$49,MATCH(B20,'SO Februari 2026 Rev.2'!$B$6:$B$49,0),MATCH($EV$3,'SO Februari 2026 Rev.2'!$B$5:$XG$5,0))</f>
        <v>26500</v>
      </c>
      <c r="EW20" s="402">
        <f>INDEX('Summary sales'!$A$6:$CA$48,MATCH($B20,'Summary sales'!$A$6:$A$48,0),MATCH($EV$3,'Summary sales'!$A$7:$CA$7,0))</f>
        <v>26336.80999999959</v>
      </c>
      <c r="EX20" s="402">
        <f t="shared" si="489"/>
        <v>-163.19000000040978</v>
      </c>
      <c r="EY20" s="532">
        <f t="shared" si="490"/>
        <v>0.99384188679243735</v>
      </c>
      <c r="EZ20" s="402">
        <f>INDEX('SO Februari 2026 Rev.2'!$B$6:$BG$49,MATCH(B20,'SO Februari 2026 Rev.2'!$B$6:$B$49,0),MATCH($EZ$3,'SO Februari 2026 Rev.2'!$B$5:$XG$5,0))</f>
        <v>5000</v>
      </c>
      <c r="FA20" s="402">
        <f>INDEX('Summary sales'!$A$6:$CA$48,MATCH(B20,'Summary sales'!$A$6:$A$48,0),MATCH($EZ$3,'Summary sales'!$A$7:$CA$7,0))</f>
        <v>9728.6999999999534</v>
      </c>
      <c r="FB20" s="402">
        <f t="shared" si="491"/>
        <v>4728.6999999999534</v>
      </c>
      <c r="FC20" s="532">
        <f t="shared" si="492"/>
        <v>1.9457399999999907</v>
      </c>
      <c r="FD20" s="402">
        <f>INDEX('SO Februari 2026 Rev.2'!$B$6:$BG$49,MATCH(B20,'SO Februari 2026 Rev.2'!$B$6:$B$49,0),MATCH($FD$3,'SO Februari 2026 Rev.2'!$B$5:$XG$5,0))</f>
        <v>2105.6477419354865</v>
      </c>
      <c r="FE20" s="402">
        <f>INDEX('Summary sales'!$A$6:$CA$48,MATCH(B20,'Summary sales'!$A$6:$A$48,0),MATCH($FD$3,'Summary sales'!$A$7:$CA$7,0))</f>
        <v>4238</v>
      </c>
      <c r="FF20" s="402">
        <f t="shared" si="493"/>
        <v>2132.3522580645135</v>
      </c>
      <c r="FG20" s="532">
        <f t="shared" si="494"/>
        <v>2.0126823283862669</v>
      </c>
      <c r="FH20" s="402">
        <f>INDEX('SO Februari 2026 Rev.2'!$B$6:$BG$49,MATCH(B20,'SO Februari 2026 Rev.2'!$B$6:$B$49,0),MATCH($FH$3,'SO Februari 2026 Rev.2'!$B$5:$XG$5,0))</f>
        <v>726.8151612903232</v>
      </c>
      <c r="FI20" s="402">
        <f>INDEX('Summary sales'!$A$6:$CA$48,MATCH(B20,'Summary sales'!$A$6:$A$48,0),MATCH($FH$3,'Summary sales'!$A$7:$CA$7,0))</f>
        <v>798.92999999993481</v>
      </c>
      <c r="FJ20" s="402">
        <f t="shared" si="495"/>
        <v>72.114838709611604</v>
      </c>
      <c r="FK20" s="532">
        <f t="shared" si="496"/>
        <v>1.0992203280151522</v>
      </c>
      <c r="FL20" s="402">
        <f>INDEX('SO Februari 2026 Rev.2'!$B$6:$BG$49,MATCH(B20,'SO Februari 2026 Rev.2'!$B$6:$B$49,0),MATCH($FL$3,'SO Februari 2026 Rev.2'!$B$5:$XG$5,0))</f>
        <v>3018.0416129032269</v>
      </c>
      <c r="FM20" s="402">
        <f>INDEX('Summary sales'!$A$6:$CA$48,MATCH(B20,'Summary sales'!$A$6:$A$48,0),MATCH($FL$3,'Summary sales'!$A$7:$CA$7,0))</f>
        <v>0</v>
      </c>
      <c r="FN20" s="402">
        <f t="shared" si="497"/>
        <v>-3018.0416129032269</v>
      </c>
      <c r="FO20" s="532">
        <f t="shared" si="498"/>
        <v>0</v>
      </c>
      <c r="FP20" s="402">
        <f>INDEX('SO Februari 2026 Rev.2'!$B$6:$BG$49,MATCH(B20,'SO Februari 2026 Rev.2'!$B$6:$B$49,0),MATCH($FP$3,'SO Februari 2026 Rev.2'!$B$5:$XG$5,0))</f>
        <v>2044.9996774193546</v>
      </c>
      <c r="FQ20" s="402">
        <f>INDEX('Summary sales'!$A$6:$CA$48,MATCH(B20,'Summary sales'!$A$6:$A$48,0),MATCH($FP$3,'Summary sales'!$A$7:$CA$7,0))</f>
        <v>4318.3800000001211</v>
      </c>
      <c r="FR20" s="402">
        <f t="shared" si="499"/>
        <v>2273.3803225807665</v>
      </c>
      <c r="FS20" s="532">
        <f t="shared" si="500"/>
        <v>2.1116775947121966</v>
      </c>
      <c r="FT20" s="402">
        <f>INDEX('SO Februari 2026 Rev.2'!$B$6:$BG$49,MATCH(B20,'SO Februari 2026 Rev.2'!$B$6:$B$49,0),MATCH($FT$3,'SO Februari 2026 Rev.2'!$B$5:$XG$5,0))</f>
        <v>369.61070967741654</v>
      </c>
      <c r="FU20" s="402">
        <f>INDEX('Summary sales'!$A$6:$CA$48,MATCH(B20,'Summary sales'!$A$6:$A$48,0),MATCH($FT$3,'Summary sales'!$A$7:$CA$7,0))</f>
        <v>1874.0339999999851</v>
      </c>
      <c r="FV20" s="402">
        <f t="shared" si="501"/>
        <v>1504.4232903225686</v>
      </c>
      <c r="FW20" s="532">
        <f t="shared" si="502"/>
        <v>5.0702913928970759</v>
      </c>
      <c r="FX20" s="402">
        <f>INDEX('SO Februari 2026 Rev.2'!$B$6:$BG$49,MATCH(B20,'SO Februari 2026 Rev.2'!$B$6:$B$49,0),MATCH($FX$3,'SO Februari 2026 Rev.2'!$B$5:$XG$5,0))</f>
        <v>9000</v>
      </c>
      <c r="FY20" s="402">
        <f>INDEX('Summary sales'!$A$6:$CA$48,MATCH(B20,'Summary sales'!$A$6:$A$48,0),MATCH($FX$3,'Summary sales'!$A$7:$CA$7,0))</f>
        <v>9190.869999999999</v>
      </c>
      <c r="FZ20" s="402">
        <f t="shared" si="503"/>
        <v>190.86999999999898</v>
      </c>
      <c r="GA20" s="532">
        <f t="shared" si="504"/>
        <v>1.0212077777777777</v>
      </c>
      <c r="GB20" s="402">
        <f>INDEX('SO Februari 2026 Rev.2'!$B$6:$BG$49,MATCH(B20,'SO Februari 2026 Rev.2'!$B$6:$B$49,0),MATCH($GB$3,'SO Februari 2026 Rev.2'!$B$5:$XG$5,0))</f>
        <v>3500</v>
      </c>
      <c r="GC20" s="402">
        <f>INDEX('Summary sales'!$A$6:$CA$48,MATCH($B20,'Summary sales'!$A$6:$A$48,0),MATCH($GB$3,'Summary sales'!$A$7:$CA$7,0))</f>
        <v>5563.8410000000149</v>
      </c>
      <c r="GD20" s="402">
        <f t="shared" si="505"/>
        <v>2063.8410000000149</v>
      </c>
      <c r="GE20" s="532">
        <f t="shared" si="506"/>
        <v>1.5896688571428614</v>
      </c>
      <c r="GF20" s="402">
        <f>INDEX('SO Februari 2026 Rev.2'!$B$6:$BG$49,MATCH(B20,'SO Februari 2026 Rev.2'!$B$6:$B$49,0),MATCH($GF$3,'SO Februari 2026 Rev.2'!$B$5:$XG$5,0))</f>
        <v>1121.900322580635</v>
      </c>
      <c r="GG20" s="402">
        <f>INDEX('Summary sales'!$A$6:$CA$48,MATCH($B20,'Summary sales'!$A$6:$A$48,0),MATCH($GF$3,'Summary sales'!$A$7:$CA$7,0))</f>
        <v>942.83999999985099</v>
      </c>
      <c r="GH20" s="402">
        <f t="shared" si="507"/>
        <v>-179.06032258078403</v>
      </c>
      <c r="GI20" s="532">
        <f t="shared" si="508"/>
        <v>0.8403955155580104</v>
      </c>
      <c r="GJ20" s="402">
        <f>INDEX('SO Februari 2026 Rev.2'!$B$6:$BG$49,MATCH(B20,'SO Februari 2026 Rev.2'!$B$6:$B$49,0),MATCH($GJ$3,'SO Februari 2026 Rev.2'!$B$5:$XG$5,0))</f>
        <v>1500</v>
      </c>
      <c r="GK20" s="402">
        <f>INDEX('Summary sales'!$A$6:$CA$48,MATCH(B20,'Summary sales'!$A$6:$A$48,0),MATCH($GJ$3,'Summary sales'!$A$7:$CA$7,0))</f>
        <v>1770.9190000000526</v>
      </c>
      <c r="GL20" s="402">
        <f t="shared" si="509"/>
        <v>270.91900000005262</v>
      </c>
      <c r="GM20" s="532">
        <f t="shared" si="510"/>
        <v>1.1806126666667018</v>
      </c>
      <c r="GN20" s="402">
        <f>INDEX('SO Februari 2026 Rev.2'!$B$6:$BG$49,MATCH(B20,'SO Februari 2026 Rev.2'!$B$6:$B$49,0),MATCH($GN$3,'SO Februari 2026 Rev.2'!$B$5:$XG$5,0))</f>
        <v>2499.7025806451697</v>
      </c>
      <c r="GO20" s="402">
        <f>INDEX('Summary sales'!$A$6:$CA$48,MATCH(B20,'Summary sales'!$A$6:$A$48,0),MATCH($GN$3,'Summary sales'!$A$7:$CA$7,0))</f>
        <v>684.45999999996275</v>
      </c>
      <c r="GP20" s="402">
        <f t="shared" si="511"/>
        <v>-1815.242580645207</v>
      </c>
      <c r="GQ20" s="532">
        <f t="shared" si="512"/>
        <v>0.27381657533965686</v>
      </c>
      <c r="GR20" s="402">
        <f>INDEX('SO Februari 2026 Rev.2'!$B$6:$BG$49,MATCH(B20,'SO Februari 2026 Rev.2'!$B$6:$B$49,0),MATCH($GR$3,'SO Februari 2026 Rev.2'!$B$5:$XG$5,0))</f>
        <v>4500</v>
      </c>
      <c r="GS20" s="402">
        <f>INDEX('Summary sales'!$A$6:$CA$48,MATCH(B20,'Summary sales'!$A$6:$A$48,0),MATCH($GR$3,'Summary sales'!$A$7:$CA$7,0))</f>
        <v>0</v>
      </c>
      <c r="GT20" s="402">
        <f t="shared" si="513"/>
        <v>-4500</v>
      </c>
      <c r="GU20" s="533">
        <f t="shared" si="514"/>
        <v>0</v>
      </c>
    </row>
    <row r="21" spans="1:203" ht="15" customHeight="1">
      <c r="A21" s="653"/>
      <c r="B21" s="414">
        <f t="shared" si="414"/>
        <v>46066</v>
      </c>
      <c r="C21" s="414" t="str">
        <f t="shared" si="515"/>
        <v>Jum</v>
      </c>
      <c r="D21" s="402">
        <f t="shared" si="312"/>
        <v>175574.47038709672</v>
      </c>
      <c r="E21" s="402">
        <f t="shared" ca="1" si="313"/>
        <v>178515.17700000203</v>
      </c>
      <c r="F21" s="402">
        <f t="shared" ca="1" si="415"/>
        <v>2940.7066129053128</v>
      </c>
      <c r="G21" s="532">
        <f t="shared" ca="1" si="416"/>
        <v>1.0167490558645673</v>
      </c>
      <c r="H21" s="402">
        <f>INDEX('SO Februari 2026 Rev.2'!$B$6:$BG$49,MATCH(B21,'SO Februari 2026 Rev.2'!$B$6:$B$49,0),MATCH($H$3,'SO Februari 2026 Rev.2'!$B$5:$XG$5,0))</f>
        <v>812.17000000000064</v>
      </c>
      <c r="I21" s="402">
        <f>INDEX('Summary sales'!$A$6:$CA$48,MATCH(B21,'Summary sales'!$A$6:$A$48,0),MATCH($H$3,'Summary sales'!$A$7:$CA$7,0))</f>
        <v>1163.8900000001304</v>
      </c>
      <c r="J21" s="402">
        <f t="shared" si="417"/>
        <v>351.72000000012974</v>
      </c>
      <c r="K21" s="532">
        <f t="shared" si="418"/>
        <v>1.4330620436609693</v>
      </c>
      <c r="L21" s="402">
        <f>INDEX('SO Februari 2026 Rev.2'!$B$6:$BG$49,MATCH(B21,'SO Februari 2026 Rev.2'!$B$6:$B$49,0),MATCH($L$3,'SO Februari 2026 Rev.2'!$B$5:$XG$5,0))</f>
        <v>2500</v>
      </c>
      <c r="M21" s="402">
        <f>INDEX('Summary sales'!$A$6:$CA$48,MATCH($B21,'Summary sales'!$A$6:$A$48,0),MATCH($L$3,'Summary sales'!$A$7:$CA$7,0))</f>
        <v>1987.6399999987334</v>
      </c>
      <c r="N21" s="402">
        <f t="shared" si="419"/>
        <v>-512.3600000012666</v>
      </c>
      <c r="O21" s="532">
        <f t="shared" si="420"/>
        <v>0.79505599999949339</v>
      </c>
      <c r="P21" s="402">
        <f>INDEX('SO Februari 2026 Rev.2'!$B$6:$BG$49,MATCH(B21,'SO Februari 2026 Rev.2'!$B$6:$B$49,0),MATCH($P$3,'SO Februari 2026 Rev.2'!$B$5:$XG$5,0))</f>
        <v>1129.7312903225857</v>
      </c>
      <c r="Q21" s="402">
        <f>INDEX('Summary sales'!$A$6:$CA$48,MATCH($B21,'Summary sales'!$A$6:$A$48,0),MATCH($P$3,'Summary sales'!$A$7:$CA$7,0))</f>
        <v>1222.7599999997765</v>
      </c>
      <c r="R21" s="402">
        <f t="shared" si="421"/>
        <v>93.028709677190818</v>
      </c>
      <c r="S21" s="532">
        <f t="shared" si="422"/>
        <v>1.0823458732833957</v>
      </c>
      <c r="T21" s="402">
        <f>INDEX('SO Februari 2026 Rev.2'!$B$6:$BG$49,MATCH(B21,'SO Februari 2026 Rev.2'!$B$6:$B$49,0),MATCH($T$3,'SO Februari 2026 Rev.2'!$B$5:$XG$5,0))</f>
        <v>3282.5161290322658</v>
      </c>
      <c r="U21" s="402">
        <f>INDEX('Summary sales'!$A$6:$CA$48,MATCH($B21,'Summary sales'!$A$6:$A$48,0),MATCH($T$3,'Summary sales'!$A$7:$CA$7,0))</f>
        <v>2318.9099999996834</v>
      </c>
      <c r="V21" s="402">
        <f t="shared" si="423"/>
        <v>-963.60612903258243</v>
      </c>
      <c r="W21" s="532">
        <f t="shared" si="424"/>
        <v>0.7064428349612808</v>
      </c>
      <c r="X21" s="402">
        <f>INDEX('SO Februari 2026 Rev.2'!$B$6:$BG$49,MATCH(B21,'SO Februari 2026 Rev.2'!$B$6:$B$49,0),MATCH($X$3,'SO Februari 2026 Rev.2'!$B$5:$XG$5,0))</f>
        <v>644.02064516129087</v>
      </c>
      <c r="Y21" s="402">
        <f>INDEX('Summary sales'!$A$6:$CA$48,MATCH($B21,'Summary sales'!$A$6:$A$48,0),MATCH($X$3,'Summary sales'!$A$7:$CA$7,0))</f>
        <v>584.47000000008848</v>
      </c>
      <c r="Z21" s="402">
        <f t="shared" si="425"/>
        <v>-59.550645161202397</v>
      </c>
      <c r="AA21" s="532">
        <f t="shared" si="426"/>
        <v>0.90753301837662625</v>
      </c>
      <c r="AB21" s="402">
        <f>INDEX('SO Februari 2026 Rev.2'!$B$6:$BG$49,MATCH(B21,'SO Februari 2026 Rev.2'!$B$6:$B$49,0),MATCH($AB$3,'SO Februari 2026 Rev.2'!$B$5:$XG$5,0))</f>
        <v>2000</v>
      </c>
      <c r="AC21" s="402">
        <f>INDEX('Summary sales'!$A$6:$CA$48,MATCH($B21,'Summary sales'!$A$6:$A$48,0),MATCH($AB$3,'Summary sales'!$A$7:$CA$7,0))</f>
        <v>954.22000000067055</v>
      </c>
      <c r="AD21" s="402">
        <f t="shared" si="427"/>
        <v>-1045.7799999993294</v>
      </c>
      <c r="AE21" s="532">
        <f t="shared" si="428"/>
        <v>0.47711000000033527</v>
      </c>
      <c r="AF21" s="402">
        <f>INDEX('SO Februari 2026 Rev.2'!$B$6:$BG$49,MATCH(B21,'SO Februari 2026 Rev.2'!$B$6:$B$49,0),MATCH($AF$3,'SO Februari 2026 Rev.2'!$B$5:$XG$5,0))</f>
        <v>166.97064516129021</v>
      </c>
      <c r="AG21" s="402">
        <f>INDEX('Summary sales'!$A$6:$CA$48,MATCH($B21,'Summary sales'!$A$6:$A$48,0),MATCH($AF$3,'Summary sales'!$A$7:$CA$7,0))</f>
        <v>734.01000000000931</v>
      </c>
      <c r="AH21" s="402">
        <f t="shared" si="429"/>
        <v>567.03935483871908</v>
      </c>
      <c r="AI21" s="532">
        <f t="shared" si="430"/>
        <v>4.3960421862835277</v>
      </c>
      <c r="AJ21" s="402">
        <f>INDEX('SO Februari 2026 Rev.2'!$B$6:$BG$49,MATCH(B21,'SO Februari 2026 Rev.2'!$B$6:$B$49,0),MATCH($AJ$3,'SO Februari 2026 Rev.2'!$B$5:$XG$5,0))</f>
        <v>603.76322580644887</v>
      </c>
      <c r="AK21" s="402">
        <f>INDEX('Summary sales'!$A$6:$CA$48,MATCH($B21,'Summary sales'!$A$6:$A$48,0),MATCH($AJ$3,'Summary sales'!$A$7:$CA$7,0))</f>
        <v>819.32999999995809</v>
      </c>
      <c r="AL21" s="402">
        <f t="shared" si="431"/>
        <v>215.56677419350922</v>
      </c>
      <c r="AM21" s="532">
        <f t="shared" si="432"/>
        <v>1.3570385955613242</v>
      </c>
      <c r="AN21" s="402">
        <f>INDEX('SO Februari 2026 Rev.2'!$B$6:$BG$49,MATCH(B21,'SO Februari 2026 Rev.2'!$B$6:$B$49,0),MATCH($AN$3,'SO Februari 2026 Rev.2'!$B$5:$XG$5,0))</f>
        <v>673.27548387096704</v>
      </c>
      <c r="AO21" s="402">
        <f>INDEX('Summary sales'!$A$6:$CA$48,MATCH($B21,'Summary sales'!$A$6:$A$48,0),MATCH($AN$3,'Summary sales'!$A$7:$CA$7,0))</f>
        <v>688.85999999998603</v>
      </c>
      <c r="AP21" s="402">
        <f t="shared" si="433"/>
        <v>15.584516129018994</v>
      </c>
      <c r="AQ21" s="532">
        <f t="shared" si="434"/>
        <v>1.0231473096858013</v>
      </c>
      <c r="AR21" s="402">
        <f>INDEX('SO Februari 2026 Rev.2'!$B$6:$BG$49,MATCH(B21,'SO Februari 2026 Rev.2'!$B$6:$B$49,0),MATCH($AR$3,'SO Februari 2026 Rev.2'!$B$5:$XG$5,0))</f>
        <v>5514.1990322580623</v>
      </c>
      <c r="AS21" s="402">
        <f>INDEX('Summary sales'!$A$6:$CA$48,MATCH($B21,'Summary sales'!$A$6:$A$48,0),MATCH($AR$3,'Summary sales'!$A$7:$CA$7,0))</f>
        <v>5497.570000000298</v>
      </c>
      <c r="AT21" s="402">
        <f t="shared" si="435"/>
        <v>-16.629032257764266</v>
      </c>
      <c r="AU21" s="532">
        <f t="shared" si="436"/>
        <v>0.99698432498346823</v>
      </c>
      <c r="AV21" s="402">
        <f>INDEX('SO Februari 2026 Rev.2'!$B$6:$BG$49,MATCH(B21,'SO Februari 2026 Rev.2'!$B$6:$B$49,0),MATCH($AV$3,'SO Februari 2026 Rev.2'!$B$5:$XG$5,0))</f>
        <v>6000.0622580645213</v>
      </c>
      <c r="AW21" s="402">
        <f ca="1">INDEX('Summary sales'!$A$6:$CA$48,MATCH($B21,'Summary sales'!$A$6:$A$48,0),MATCH($AV$3,'Summary sales'!$A$7:$CA$7,0))</f>
        <v>10178.279999999908</v>
      </c>
      <c r="AX21" s="402">
        <f t="shared" ca="1" si="437"/>
        <v>4178.2177419353866</v>
      </c>
      <c r="AY21" s="532">
        <f t="shared" ca="1" si="438"/>
        <v>1.6963623979600473</v>
      </c>
      <c r="AZ21" s="402">
        <f>INDEX('SO Februari 2026 Rev.2'!$B$6:$BG$49,MATCH(B21,'SO Februari 2026 Rev.2'!$B$6:$B$49,0),MATCH($AZ$3,'SO Februari 2026 Rev.2'!$B$5:$XG$5,0))</f>
        <v>2874.3264516129029</v>
      </c>
      <c r="BA21" s="402">
        <f>INDEX('Summary sales'!$A$6:$CA$48,MATCH($B21,'Summary sales'!$A$6:$A$48,0),MATCH($AZ$3,'Summary sales'!$A$7:$CA$7,0))</f>
        <v>2828.1899999999441</v>
      </c>
      <c r="BB21" s="402">
        <f t="shared" si="439"/>
        <v>-46.136451612958808</v>
      </c>
      <c r="BC21" s="532">
        <f t="shared" si="440"/>
        <v>0.98394877812606507</v>
      </c>
      <c r="BD21" s="402">
        <f>INDEX('SO Februari 2026 Rev.2'!$B$6:$BG$49,MATCH(B21,'SO Februari 2026 Rev.2'!$B$6:$B$49,0),MATCH($BD$3,'SO Februari 2026 Rev.2'!$B$5:$XG$5,0))</f>
        <v>1500</v>
      </c>
      <c r="BE21" s="402">
        <f>INDEX('Summary sales'!$A$6:$CA$48,MATCH($B21,'Summary sales'!$A$6:$A$48,0),MATCH($BD$3,'Summary sales'!$A$7:$CA$7,0))</f>
        <v>515.39000000000033</v>
      </c>
      <c r="BF21" s="402">
        <f t="shared" si="441"/>
        <v>-984.60999999999967</v>
      </c>
      <c r="BG21" s="532">
        <f t="shared" si="442"/>
        <v>0.34359333333333353</v>
      </c>
      <c r="BH21" s="402">
        <f>INDEX('SO Februari 2026 Rev.2'!$B$6:$BG$49,MATCH(B21,'SO Februari 2026 Rev.2'!$B$6:$B$49,0),MATCH($BH$3,'SO Februari 2026 Rev.2'!$B$5:$XG$5,0))</f>
        <v>1500</v>
      </c>
      <c r="BI21" s="402">
        <f>INDEX('Summary sales'!$A$6:$CA$48,MATCH($B21,'Summary sales'!$A$6:$A$48,0),MATCH($BH$3,'Summary sales'!$A$7:$CA$7,0))</f>
        <v>1291.4500000001863</v>
      </c>
      <c r="BJ21" s="402">
        <f t="shared" si="443"/>
        <v>-208.54999999981374</v>
      </c>
      <c r="BK21" s="532">
        <f t="shared" si="444"/>
        <v>0.86096666666679089</v>
      </c>
      <c r="BL21" s="402">
        <f>INDEX('SO Februari 2026 Rev.2'!$B$6:$BG$49,MATCH(B21,'SO Februari 2026 Rev.2'!$B$6:$B$49,0),MATCH($BL$3,'SO Februari 2026 Rev.2'!$B$5:$XG$5,0))</f>
        <v>11000.057096774191</v>
      </c>
      <c r="BM21" s="402">
        <f>INDEX('Summary sales'!$A$6:$CA$48,MATCH($B21,'Summary sales'!$A$6:$A$48,0),MATCH($BL$3,'Summary sales'!$A$7:$CA$7,0))</f>
        <v>12978.699999999721</v>
      </c>
      <c r="BN21" s="402">
        <f t="shared" si="445"/>
        <v>1978.6429032255292</v>
      </c>
      <c r="BO21" s="532">
        <f t="shared" si="446"/>
        <v>1.1798756939003321</v>
      </c>
      <c r="BP21" s="402">
        <f>INDEX('SO Februari 2026 Rev.2'!$B$6:$BG$49,MATCH(B21,'SO Februari 2026 Rev.2'!$B$6:$B$49,0),MATCH($BP$3,'SO Februari 2026 Rev.2'!$B$5:$XG$5,0))</f>
        <v>926.09448387096802</v>
      </c>
      <c r="BQ21" s="402">
        <f>INDEX('Summary sales'!$A$6:$CA$48,MATCH($B21,'Summary sales'!$A$6:$A$48,0),MATCH($BP$3,'Summary sales'!$A$7:$CA$7,0))</f>
        <v>1523.3079999999609</v>
      </c>
      <c r="BR21" s="402">
        <f t="shared" si="447"/>
        <v>597.21351612899286</v>
      </c>
      <c r="BS21" s="532">
        <f t="shared" si="448"/>
        <v>1.6448732030372424</v>
      </c>
      <c r="BT21" s="402">
        <f>INDEX('SO Februari 2026 Rev.2'!$B$6:$BG$49,MATCH(B21,'SO Februari 2026 Rev.2'!$B$6:$B$49,0),MATCH($BT$3,'SO Februari 2026 Rev.2'!$B$5:$XG$5,0))</f>
        <v>4500</v>
      </c>
      <c r="BU21" s="402">
        <f ca="1">INDEX('Summary sales'!$A$6:$CA$48,MATCH($B21,'Summary sales'!$A$6:$A$48,0),MATCH($BT$3,'Summary sales'!$A$7:$CA$7,0))</f>
        <v>5621.12</v>
      </c>
      <c r="BV21" s="402">
        <f t="shared" ca="1" si="449"/>
        <v>1121.1199999999999</v>
      </c>
      <c r="BW21" s="532">
        <f t="shared" ca="1" si="450"/>
        <v>1.2491377777777777</v>
      </c>
      <c r="BX21" s="402">
        <f>INDEX('SO Februari 2026 Rev.2'!$B$6:$BG$49,MATCH(B21,'SO Februari 2026 Rev.2'!$B$6:$B$49,0),MATCH($BX$3,'SO Februari 2026 Rev.2'!$B$5:$XG$5,0))</f>
        <v>70.054838709677327</v>
      </c>
      <c r="BY21" s="402">
        <f>INDEX('Summary sales'!$A$6:$CA$48,MATCH($B21,'Summary sales'!$A$6:$A$48,0),MATCH($BX$3,'Summary sales'!$A$7:$CA$7,0))</f>
        <v>105</v>
      </c>
      <c r="BZ21" s="402">
        <f t="shared" si="451"/>
        <v>34.945161290322673</v>
      </c>
      <c r="CA21" s="532">
        <f t="shared" si="452"/>
        <v>1.4988258046691552</v>
      </c>
      <c r="CB21" s="402">
        <f>INDEX('SO Februari 2026 Rev.2'!$B$6:$BG$49,MATCH(B21,'SO Februari 2026 Rev.2'!$B$6:$B$49,0),MATCH($CB$3,'SO Februari 2026 Rev.2'!$B$5:$XG$5,0))</f>
        <v>89.451612903225808</v>
      </c>
      <c r="CC21" s="402">
        <f>INDEX('Summary sales'!$A$6:$CA$48,MATCH($B21,'Summary sales'!$A$6:$A$48,0),MATCH($CB$3,'Summary sales'!$A$7:$CA$7,0))</f>
        <v>55.520000000004075</v>
      </c>
      <c r="CD21" s="402">
        <f t="shared" si="453"/>
        <v>-33.931612903221733</v>
      </c>
      <c r="CE21" s="532">
        <f t="shared" si="454"/>
        <v>0.62067075369640323</v>
      </c>
      <c r="CF21" s="402">
        <f>INDEX('SO Februari 2026 Rev.2'!$B$6:$BG$49,MATCH(B21,'SO Februari 2026 Rev.2'!$B$6:$B$49,0),MATCH($CF$3,'SO Februari 2026 Rev.2'!$B$5:$XG$5,0))</f>
        <v>3500</v>
      </c>
      <c r="CG21" s="402">
        <f>INDEX('Summary sales'!$A$6:$CA$48,MATCH($B21,'Summary sales'!$A$6:$A$48,0),MATCH($CF$3,'Summary sales'!$A$7:$CA$7,0))</f>
        <v>64</v>
      </c>
      <c r="CH21" s="402">
        <f t="shared" si="455"/>
        <v>-3436</v>
      </c>
      <c r="CI21" s="532">
        <f t="shared" si="456"/>
        <v>1.8285714285714287E-2</v>
      </c>
      <c r="CJ21" s="402">
        <f>INDEX('SO Februari 2026 Rev.2'!$B$6:$BG$49,MATCH(B21,'SO Februari 2026 Rev.2'!$B$6:$B$49,0),MATCH($CJ$3,'SO Februari 2026 Rev.2'!$B$5:$XG$5,0))</f>
        <v>4000.4806451612722</v>
      </c>
      <c r="CK21" s="402">
        <f>INDEX('Summary sales'!$A$6:$CA$48,MATCH($B21,'Summary sales'!$A$6:$A$48,0),MATCH($CJ$3,'Summary sales'!$A$7:$CA$7,0))</f>
        <v>4662.7000000001863</v>
      </c>
      <c r="CL21" s="402">
        <f t="shared" si="457"/>
        <v>662.21935483891411</v>
      </c>
      <c r="CM21" s="532">
        <f t="shared" si="458"/>
        <v>1.1655349478168062</v>
      </c>
      <c r="CN21" s="402">
        <f>INDEX('SO Februari 2026 Rev.2'!$B$6:$BG$49,MATCH(B21,'SO Februari 2026 Rev.2'!$B$6:$B$49,0),MATCH($CN$3,'SO Februari 2026 Rev.2'!$B$5:$XG$5,0))</f>
        <v>3500</v>
      </c>
      <c r="CO21" s="402">
        <f>INDEX('Summary sales'!$A$6:$CA$48,MATCH($B21,'Summary sales'!$A$6:$A$48,0),MATCH($CN$3,'Summary sales'!$A$7:$CA$7,0))</f>
        <v>3335.2999999999884</v>
      </c>
      <c r="CP21" s="402">
        <f t="shared" si="459"/>
        <v>-164.70000000001164</v>
      </c>
      <c r="CQ21" s="532">
        <f t="shared" si="460"/>
        <v>0.95294285714285387</v>
      </c>
      <c r="CR21" s="402">
        <f>INDEX('SO Februari 2026 Rev.2'!$B$6:$BG$49,MATCH(B21,'SO Februari 2026 Rev.2'!$B$6:$B$49,0),MATCH($CR$3,'SO Februari 2026 Rev.2'!$B$5:$XG$5,0))</f>
        <v>0</v>
      </c>
      <c r="CS21" s="402">
        <f>INDEX('Summary sales'!$A$6:$CA$48,MATCH($B21,'Summary sales'!$A$6:$A$48,0),MATCH($CR$3,'Summary sales'!$A$7:$CA$7,0))</f>
        <v>0</v>
      </c>
      <c r="CT21" s="402">
        <f t="shared" si="461"/>
        <v>0</v>
      </c>
      <c r="CU21" s="532" t="e">
        <f t="shared" si="462"/>
        <v>#DIV/0!</v>
      </c>
      <c r="CV21" s="402">
        <f>INDEX('SO Februari 2026 Rev.2'!$B$6:$BG$49,MATCH(B21,'SO Februari 2026 Rev.2'!$B$6:$B$49,0),MATCH($CV$3,'SO Februari 2026 Rev.2'!$B$5:$XG$5,0))</f>
        <v>15659.554548387085</v>
      </c>
      <c r="CW21" s="402">
        <f>INDEX('Summary sales'!$A$6:$CA$48,MATCH($B21,'Summary sales'!$A$6:$A$48,0),MATCH($CV$3,'Summary sales'!$A$7:$CA$7,0))</f>
        <v>16992.310000002384</v>
      </c>
      <c r="CX21" s="402">
        <f t="shared" si="463"/>
        <v>1332.7554516152995</v>
      </c>
      <c r="CY21" s="532">
        <f t="shared" si="464"/>
        <v>1.0851081330249315</v>
      </c>
      <c r="CZ21" s="402">
        <f>INDEX('SO Februari 2026 Rev.2'!$B$6:$BG$49,MATCH(B21,'SO Februari 2026 Rev.2'!$B$6:$B$49,0),MATCH($CZ$3,'SO Februari 2026 Rev.2'!$B$5:$XG$5,0))</f>
        <v>2020.8603225806426</v>
      </c>
      <c r="DA21" s="402">
        <f>INDEX('Summary sales'!$A$6:$CA$48,MATCH($B21,'Summary sales'!$A$6:$A$48,0),MATCH($CZ$3,'Summary sales'!$A$7:$CA$7,0))</f>
        <v>2008.1499999994412</v>
      </c>
      <c r="DB21" s="402">
        <f t="shared" si="465"/>
        <v>-12.710322581201353</v>
      </c>
      <c r="DC21" s="532">
        <f t="shared" si="466"/>
        <v>0.99371043983635132</v>
      </c>
      <c r="DD21" s="402">
        <f>INDEX('SO Februari 2026 Rev.2'!$B$6:$BG$49,MATCH(B21,'SO Februari 2026 Rev.2'!$B$6:$B$49,0),MATCH($DD$3,'SO Februari 2026 Rev.2'!$B$5:$XG$5,0))</f>
        <v>678.69999999999834</v>
      </c>
      <c r="DE21" s="402">
        <f>INDEX('Summary sales'!$A$6:$CA$48,MATCH($B21,'Summary sales'!$A$6:$A$48,0),MATCH($DD$3,'Summary sales'!$A$7:$CA$7,0))</f>
        <v>632.95999999996275</v>
      </c>
      <c r="DF21" s="402">
        <f t="shared" si="467"/>
        <v>-45.740000000035593</v>
      </c>
      <c r="DG21" s="532">
        <f t="shared" si="468"/>
        <v>0.93260645351401839</v>
      </c>
      <c r="DH21" s="402">
        <f>INDEX('SO Februari 2026 Rev.2'!$B$6:$BG$49,MATCH(B21,'SO Februari 2026 Rev.2'!$B$6:$B$49,0),MATCH($DH$3,'SO Februari 2026 Rev.2'!$B$5:$XG$5,0))</f>
        <v>7121.8519354838745</v>
      </c>
      <c r="DI21" s="402">
        <f>INDEX('Summary sales'!$A$6:$CA$48,MATCH($B21,'Summary sales'!$A$6:$A$48,0),MATCH($DH$3,'Summary sales'!$A$7:$CA$7,0))</f>
        <v>7303.230000000447</v>
      </c>
      <c r="DJ21" s="402">
        <f t="shared" si="469"/>
        <v>181.37806451657252</v>
      </c>
      <c r="DK21" s="532">
        <f t="shared" si="470"/>
        <v>1.025467822998801</v>
      </c>
      <c r="DL21" s="402">
        <f>INDEX('SO Februari 2026 Rev.2'!$B$6:$BG$49,MATCH(B21,'SO Februari 2026 Rev.2'!$B$6:$B$49,0),MATCH($DL$3,'SO Februari 2026 Rev.2'!$B$5:$XG$5,0))</f>
        <v>3499.876774193548</v>
      </c>
      <c r="DM21" s="402">
        <f>INDEX('Summary sales'!$A$6:$CA$48,MATCH($B21,'Summary sales'!$A$6:$A$48,0),MATCH($DL$3,'Summary sales'!$A$7:$CA$7,0))</f>
        <v>3244.5199999999968</v>
      </c>
      <c r="DN21" s="402">
        <f t="shared" si="471"/>
        <v>-255.35677419355125</v>
      </c>
      <c r="DO21" s="532">
        <f t="shared" si="472"/>
        <v>0.92703835287104031</v>
      </c>
      <c r="DP21" s="402">
        <f>INDEX('SO Februari 2026 Rev.2'!$B$6:$BG$49,MATCH(B21,'SO Februari 2026 Rev.2'!$B$6:$B$49,0),MATCH($DP$3,'SO Februari 2026 Rev.2'!$B$5:$XG$5,0))</f>
        <v>1500.2745161290325</v>
      </c>
      <c r="DQ21" s="402">
        <f>INDEX('Summary sales'!$A$6:$CA$48,MATCH($B21,'Summary sales'!$A$6:$A$48,0),MATCH($DP$3,'Summary sales'!$A$7:$CA$7,0))</f>
        <v>1258.1500000001397</v>
      </c>
      <c r="DR21" s="402">
        <f t="shared" si="473"/>
        <v>-242.12451612889276</v>
      </c>
      <c r="DS21" s="532">
        <f t="shared" si="474"/>
        <v>0.83861319143538082</v>
      </c>
      <c r="DT21" s="402">
        <f>INDEX('SO Februari 2026 Rev.2'!$B$6:$BG$49,MATCH(B21,'SO Februari 2026 Rev.2'!$B$6:$B$49,0),MATCH($DT$3,'SO Februari 2026 Rev.2'!$B$5:$XG$5,0))</f>
        <v>2139.5303225806451</v>
      </c>
      <c r="DU21" s="402">
        <f>INDEX('Summary sales'!$A$6:$CA$48,MATCH($B21,'Summary sales'!$A$6:$A$48,0),MATCH($DT$3,'Summary sales'!$A$7:$CA$7,0))</f>
        <v>2079.75</v>
      </c>
      <c r="DV21" s="402">
        <f t="shared" si="475"/>
        <v>-59.780322580645134</v>
      </c>
      <c r="DW21" s="532">
        <f t="shared" si="476"/>
        <v>0.97205913748932538</v>
      </c>
      <c r="DX21" s="402">
        <f>INDEX('SO Februari 2026 Rev.2'!$B$6:$BG$49,MATCH(B21,'SO Februari 2026 Rev.2'!$B$6:$B$49,0),MATCH($DX$3,'SO Februari 2026 Rev.2'!$B$5:$XG$5,0))</f>
        <v>1260.9741935483876</v>
      </c>
      <c r="DY21" s="402">
        <f>INDEX('Summary sales'!$A$6:$CA$48,MATCH($B21,'Summary sales'!$A$6:$A$48,0),MATCH($DX$3,'Summary sales'!$A$7:$CA$7,0))</f>
        <v>1056.789999999979</v>
      </c>
      <c r="DZ21" s="402">
        <f t="shared" si="477"/>
        <v>-204.18419354840853</v>
      </c>
      <c r="EA21" s="532">
        <f t="shared" si="478"/>
        <v>0.83807424878868197</v>
      </c>
      <c r="EB21" s="402">
        <f>INDEX('SO Februari 2026 Rev.2'!$B$6:$BG$49,MATCH(B21,'SO Februari 2026 Rev.2'!$B$6:$B$49,0),MATCH($EB$3,'SO Februari 2026 Rev.2'!$B$5:$XG$5,0))</f>
        <v>10000.047419354845</v>
      </c>
      <c r="EC21" s="402">
        <f>INDEX('Summary sales'!$A$6:$CA$48,MATCH($B21,'Summary sales'!$A$6:$A$48,0),MATCH($EB$3,'Summary sales'!$A$7:$CA$7,0))</f>
        <v>9379.5600000005215</v>
      </c>
      <c r="ED21" s="402">
        <f t="shared" si="479"/>
        <v>-620.48741935432372</v>
      </c>
      <c r="EE21" s="532">
        <f t="shared" si="480"/>
        <v>0.9379515522943036</v>
      </c>
      <c r="EF21" s="402">
        <f>INDEX('SO Februari 2026 Rev.2'!$B$6:$BG$49,MATCH(B21,'SO Februari 2026 Rev.2'!$B$6:$B$49,0),MATCH($EF$3,'SO Februari 2026 Rev.2'!$B$5:$XG$5,0))</f>
        <v>1519.5448387096778</v>
      </c>
      <c r="EG21" s="402">
        <f>INDEX('Summary sales'!$A$6:$CA$48,MATCH($B21,'Summary sales'!$A$6:$A$48,0),MATCH($EF$3,'Summary sales'!$A$7:$CA$7,0))</f>
        <v>1935.6000000000931</v>
      </c>
      <c r="EH21" s="402">
        <f t="shared" si="481"/>
        <v>416.0551612904153</v>
      </c>
      <c r="EI21" s="532">
        <f t="shared" si="482"/>
        <v>1.2738024905166396</v>
      </c>
      <c r="EJ21" s="402">
        <f>INDEX('SO Februari 2026 Rev.2'!$B$6:$BG$49,MATCH(B21,'SO Februari 2026 Rev.2'!$B$6:$B$49,0),MATCH($EJ$3,'SO Februari 2026 Rev.2'!$B$5:$XG$5,0))</f>
        <v>3999.6741935483842</v>
      </c>
      <c r="EK21" s="402">
        <f>INDEX('Summary sales'!$A$6:$CA$48,MATCH($B21,'Summary sales'!$A$6:$A$48,0),MATCH($EJ$3,'Summary sales'!$A$7:$CA$7,0))</f>
        <v>0</v>
      </c>
      <c r="EL21" s="402">
        <f t="shared" si="483"/>
        <v>-3999.6741935483842</v>
      </c>
      <c r="EM21" s="532">
        <f t="shared" si="484"/>
        <v>0</v>
      </c>
      <c r="EN21" s="402">
        <f>INDEX('SO Februari 2026 Rev.2'!$B$6:$BG$49,MATCH(B21,'SO Februari 2026 Rev.2'!$B$6:$B$49,0),MATCH($EN$3,'SO Februari 2026 Rev.2'!$B$5:$XG$5,0))</f>
        <v>3500</v>
      </c>
      <c r="EO21" s="402">
        <f>INDEX('Summary sales'!$A$6:$CA$48,MATCH(B21,'Summary sales'!$A$6:$A$48,0),MATCH($EN$3,'Summary sales'!$A$7:$CA$7,0))</f>
        <v>0</v>
      </c>
      <c r="EP21" s="402">
        <f t="shared" si="485"/>
        <v>-3500</v>
      </c>
      <c r="EQ21" s="532">
        <f t="shared" si="486"/>
        <v>0</v>
      </c>
      <c r="ER21" s="402">
        <f>INDEX('SO Februari 2026 Rev.2'!$B$6:$BG$49,MATCH(B21,'SO Februari 2026 Rev.2'!$B$6:$B$49,0),MATCH($ER$3,'SO Februari 2026 Rev.2'!$B$5:$XG$5,0))</f>
        <v>3999.689677419351</v>
      </c>
      <c r="ES21" s="402">
        <f>INDEX('Summary sales'!$A$6:$CA$48,MATCH($B21,'Summary sales'!$A$6:$A$48,0),MATCH($ER$3,'Summary sales'!$A$7:$CA$7,0))</f>
        <v>4375.8300000000745</v>
      </c>
      <c r="ET21" s="402">
        <f t="shared" si="487"/>
        <v>376.14032258072348</v>
      </c>
      <c r="EU21" s="532">
        <f t="shared" si="488"/>
        <v>1.0940423765134233</v>
      </c>
      <c r="EV21" s="402">
        <f>INDEX('SO Februari 2026 Rev.2'!$B$6:$BG$49,MATCH(B21,'SO Februari 2026 Rev.2'!$B$6:$B$49,0),MATCH($EV$3,'SO Februari 2026 Rev.2'!$B$5:$XG$5,0))</f>
        <v>26500</v>
      </c>
      <c r="EW21" s="402">
        <f>INDEX('Summary sales'!$A$6:$CA$48,MATCH($B21,'Summary sales'!$A$6:$A$48,0),MATCH($EV$3,'Summary sales'!$A$7:$CA$7,0))</f>
        <v>24168.139999999665</v>
      </c>
      <c r="EX21" s="402">
        <f t="shared" si="489"/>
        <v>-2331.8600000003353</v>
      </c>
      <c r="EY21" s="532">
        <f t="shared" si="490"/>
        <v>0.91200528301885531</v>
      </c>
      <c r="EZ21" s="402">
        <f>INDEX('SO Februari 2026 Rev.2'!$B$6:$BG$49,MATCH(B21,'SO Februari 2026 Rev.2'!$B$6:$B$49,0),MATCH($EZ$3,'SO Februari 2026 Rev.2'!$B$5:$XG$5,0))</f>
        <v>5000</v>
      </c>
      <c r="FA21" s="402">
        <f>INDEX('Summary sales'!$A$6:$CA$48,MATCH(B21,'Summary sales'!$A$6:$A$48,0),MATCH($EZ$3,'Summary sales'!$A$7:$CA$7,0))</f>
        <v>6787.2099999999627</v>
      </c>
      <c r="FB21" s="402">
        <f t="shared" si="491"/>
        <v>1787.2099999999627</v>
      </c>
      <c r="FC21" s="532">
        <f t="shared" si="492"/>
        <v>1.3574419999999925</v>
      </c>
      <c r="FD21" s="402">
        <f>INDEX('SO Februari 2026 Rev.2'!$B$6:$BG$49,MATCH(B21,'SO Februari 2026 Rev.2'!$B$6:$B$49,0),MATCH($FD$3,'SO Februari 2026 Rev.2'!$B$5:$XG$5,0))</f>
        <v>2105.6477419354865</v>
      </c>
      <c r="FE21" s="402">
        <f>INDEX('Summary sales'!$A$6:$CA$48,MATCH(B21,'Summary sales'!$A$6:$A$48,0),MATCH($FD$3,'Summary sales'!$A$7:$CA$7,0))</f>
        <v>3713.4000000003725</v>
      </c>
      <c r="FF21" s="402">
        <f t="shared" si="493"/>
        <v>1607.7522580648861</v>
      </c>
      <c r="FG21" s="532">
        <f t="shared" si="494"/>
        <v>1.7635428405451423</v>
      </c>
      <c r="FH21" s="402">
        <f>INDEX('SO Februari 2026 Rev.2'!$B$6:$BG$49,MATCH(B21,'SO Februari 2026 Rev.2'!$B$6:$B$49,0),MATCH($FH$3,'SO Februari 2026 Rev.2'!$B$5:$XG$5,0))</f>
        <v>726.8151612903232</v>
      </c>
      <c r="FI21" s="402">
        <f>INDEX('Summary sales'!$A$6:$CA$48,MATCH(B21,'Summary sales'!$A$6:$A$48,0),MATCH($FH$3,'Summary sales'!$A$7:$CA$7,0))</f>
        <v>741.4100000000326</v>
      </c>
      <c r="FJ21" s="402">
        <f t="shared" si="495"/>
        <v>14.594838709709393</v>
      </c>
      <c r="FK21" s="532">
        <f t="shared" si="496"/>
        <v>1.0200805369604551</v>
      </c>
      <c r="FL21" s="402">
        <f>INDEX('SO Februari 2026 Rev.2'!$B$6:$BG$49,MATCH(B21,'SO Februari 2026 Rev.2'!$B$6:$B$49,0),MATCH($FL$3,'SO Februari 2026 Rev.2'!$B$5:$XG$5,0))</f>
        <v>3018.0416129032269</v>
      </c>
      <c r="FM21" s="402">
        <f>INDEX('Summary sales'!$A$6:$CA$48,MATCH(B21,'Summary sales'!$A$6:$A$48,0),MATCH($FL$3,'Summary sales'!$A$7:$CA$7,0))</f>
        <v>2820.5400000000373</v>
      </c>
      <c r="FN21" s="402">
        <f t="shared" si="497"/>
        <v>-197.50161290318965</v>
      </c>
      <c r="FO21" s="532">
        <f t="shared" si="498"/>
        <v>0.9345596786807715</v>
      </c>
      <c r="FP21" s="402">
        <f>INDEX('SO Februari 2026 Rev.2'!$B$6:$BG$49,MATCH(B21,'SO Februari 2026 Rev.2'!$B$6:$B$49,0),MATCH($FP$3,'SO Februari 2026 Rev.2'!$B$5:$XG$5,0))</f>
        <v>2044.9996774193546</v>
      </c>
      <c r="FQ21" s="402">
        <f>INDEX('Summary sales'!$A$6:$CA$48,MATCH(B21,'Summary sales'!$A$6:$A$48,0),MATCH($FP$3,'Summary sales'!$A$7:$CA$7,0))</f>
        <v>1677.2899999998044</v>
      </c>
      <c r="FR21" s="402">
        <f t="shared" si="499"/>
        <v>-367.70967741955019</v>
      </c>
      <c r="FS21" s="532">
        <f t="shared" si="500"/>
        <v>0.82019083842420271</v>
      </c>
      <c r="FT21" s="402">
        <f>INDEX('SO Februari 2026 Rev.2'!$B$6:$BG$49,MATCH(B21,'SO Februari 2026 Rev.2'!$B$6:$B$49,0),MATCH($FT$3,'SO Februari 2026 Rev.2'!$B$5:$XG$5,0))</f>
        <v>369.61070967741654</v>
      </c>
      <c r="FU21" s="402">
        <f>INDEX('Summary sales'!$A$6:$CA$48,MATCH(B21,'Summary sales'!$A$6:$A$48,0),MATCH($FT$3,'Summary sales'!$A$7:$CA$7,0))</f>
        <v>1189.3479999999981</v>
      </c>
      <c r="FV21" s="402">
        <f t="shared" si="501"/>
        <v>819.73729032258166</v>
      </c>
      <c r="FW21" s="532">
        <f t="shared" si="502"/>
        <v>3.2178396590240039</v>
      </c>
      <c r="FX21" s="402">
        <f>INDEX('SO Februari 2026 Rev.2'!$B$6:$BG$49,MATCH(B21,'SO Februari 2026 Rev.2'!$B$6:$B$49,0),MATCH($FX$3,'SO Februari 2026 Rev.2'!$B$5:$XG$5,0))</f>
        <v>9000</v>
      </c>
      <c r="FY21" s="402">
        <f>INDEX('Summary sales'!$A$6:$CA$48,MATCH(B21,'Summary sales'!$A$6:$A$48,0),MATCH($FX$3,'Summary sales'!$A$7:$CA$7,0))</f>
        <v>8562.48</v>
      </c>
      <c r="FZ21" s="402">
        <f t="shared" si="503"/>
        <v>-437.52000000000044</v>
      </c>
      <c r="GA21" s="532">
        <f t="shared" si="504"/>
        <v>0.9513866666666666</v>
      </c>
      <c r="GB21" s="402">
        <f>INDEX('SO Februari 2026 Rev.2'!$B$6:$BG$49,MATCH(B21,'SO Februari 2026 Rev.2'!$B$6:$B$49,0),MATCH($GB$3,'SO Februari 2026 Rev.2'!$B$5:$XG$5,0))</f>
        <v>3500</v>
      </c>
      <c r="GC21" s="402">
        <f>INDEX('Summary sales'!$A$6:$CA$48,MATCH($B21,'Summary sales'!$A$6:$A$48,0),MATCH($GB$3,'Summary sales'!$A$7:$CA$7,0))</f>
        <v>5668.4469999996945</v>
      </c>
      <c r="GD21" s="402">
        <f t="shared" si="505"/>
        <v>2168.4469999996945</v>
      </c>
      <c r="GE21" s="532">
        <f t="shared" si="506"/>
        <v>1.6195562857141985</v>
      </c>
      <c r="GF21" s="402">
        <f>INDEX('SO Februari 2026 Rev.2'!$B$6:$BG$49,MATCH(B21,'SO Februari 2026 Rev.2'!$B$6:$B$49,0),MATCH($GF$3,'SO Februari 2026 Rev.2'!$B$5:$XG$5,0))</f>
        <v>1121.900322580635</v>
      </c>
      <c r="GG21" s="402">
        <f>INDEX('Summary sales'!$A$6:$CA$48,MATCH($B21,'Summary sales'!$A$6:$A$48,0),MATCH($GF$3,'Summary sales'!$A$7:$CA$7,0))</f>
        <v>1484.8700000001118</v>
      </c>
      <c r="GH21" s="402">
        <f t="shared" si="507"/>
        <v>362.96967741947674</v>
      </c>
      <c r="GI21" s="532">
        <f t="shared" si="508"/>
        <v>1.3235311284914875</v>
      </c>
      <c r="GJ21" s="402">
        <f>INDEX('SO Februari 2026 Rev.2'!$B$6:$BG$49,MATCH(B21,'SO Februari 2026 Rev.2'!$B$6:$B$49,0),MATCH($GJ$3,'SO Februari 2026 Rev.2'!$B$5:$XG$5,0))</f>
        <v>1500</v>
      </c>
      <c r="GK21" s="402">
        <f>INDEX('Summary sales'!$A$6:$CA$48,MATCH(B21,'Summary sales'!$A$6:$A$48,0),MATCH($GJ$3,'Summary sales'!$A$7:$CA$7,0))</f>
        <v>1879.1499999999651</v>
      </c>
      <c r="GL21" s="402">
        <f t="shared" si="509"/>
        <v>379.14999999996508</v>
      </c>
      <c r="GM21" s="532">
        <f t="shared" si="510"/>
        <v>1.2527666666666435</v>
      </c>
      <c r="GN21" s="402">
        <f>INDEX('SO Februari 2026 Rev.2'!$B$6:$BG$49,MATCH(B21,'SO Februari 2026 Rev.2'!$B$6:$B$49,0),MATCH($GN$3,'SO Februari 2026 Rev.2'!$B$5:$XG$5,0))</f>
        <v>2499.7025806451697</v>
      </c>
      <c r="GO21" s="402">
        <f>INDEX('Summary sales'!$A$6:$CA$48,MATCH(B21,'Summary sales'!$A$6:$A$48,0),MATCH($GN$3,'Summary sales'!$A$7:$CA$7,0))</f>
        <v>5588.1300000003539</v>
      </c>
      <c r="GP21" s="402">
        <f t="shared" si="511"/>
        <v>3088.4274193551842</v>
      </c>
      <c r="GQ21" s="532">
        <f t="shared" si="512"/>
        <v>2.2355179545232398</v>
      </c>
      <c r="GR21" s="402">
        <f>INDEX('SO Februari 2026 Rev.2'!$B$6:$BG$49,MATCH(B21,'SO Februari 2026 Rev.2'!$B$6:$B$49,0),MATCH($GR$3,'SO Februari 2026 Rev.2'!$B$5:$XG$5,0))</f>
        <v>4500</v>
      </c>
      <c r="GS21" s="402">
        <f>INDEX('Summary sales'!$A$6:$CA$48,MATCH(B21,'Summary sales'!$A$6:$A$48,0),MATCH($GR$3,'Summary sales'!$A$7:$CA$7,0))</f>
        <v>4837.2939999997616</v>
      </c>
      <c r="GT21" s="402">
        <f t="shared" si="513"/>
        <v>337.29399999976158</v>
      </c>
      <c r="GU21" s="533">
        <f t="shared" si="514"/>
        <v>1.0749542222221693</v>
      </c>
    </row>
    <row r="22" spans="1:203" ht="15" customHeight="1">
      <c r="A22" s="653"/>
      <c r="B22" s="415">
        <f t="shared" si="414"/>
        <v>46067</v>
      </c>
      <c r="C22" s="415" t="str">
        <f t="shared" si="515"/>
        <v>Sab</v>
      </c>
      <c r="D22" s="402">
        <f t="shared" si="312"/>
        <v>165174.59361290318</v>
      </c>
      <c r="E22" s="402">
        <f t="shared" ca="1" si="313"/>
        <v>154245.67100000731</v>
      </c>
      <c r="F22" s="402">
        <f t="shared" ca="1" si="415"/>
        <v>-10928.922612895869</v>
      </c>
      <c r="G22" s="532">
        <f t="shared" ca="1" si="416"/>
        <v>0.93383411834807672</v>
      </c>
      <c r="H22" s="402">
        <f>INDEX('SO Februari 2026 Rev.2'!$B$6:$BG$49,MATCH(B22,'SO Februari 2026 Rev.2'!$B$6:$B$49,0),MATCH($H$3,'SO Februari 2026 Rev.2'!$B$5:$XG$5,0))</f>
        <v>812.17000000000064</v>
      </c>
      <c r="I22" s="402">
        <f>INDEX('Summary sales'!$A$6:$CA$48,MATCH(B22,'Summary sales'!$A$6:$A$48,0),MATCH($H$3,'Summary sales'!$A$7:$CA$7,0))</f>
        <v>1412.3799999998882</v>
      </c>
      <c r="J22" s="402">
        <f t="shared" si="417"/>
        <v>600.2099999998876</v>
      </c>
      <c r="K22" s="532">
        <f t="shared" si="418"/>
        <v>1.7390201558785563</v>
      </c>
      <c r="L22" s="402">
        <f>INDEX('SO Februari 2026 Rev.2'!$B$6:$BG$49,MATCH(B22,'SO Februari 2026 Rev.2'!$B$6:$B$49,0),MATCH($L$3,'SO Februari 2026 Rev.2'!$B$5:$XG$5,0))</f>
        <v>2000</v>
      </c>
      <c r="M22" s="402">
        <f>INDEX('Summary sales'!$A$6:$CA$48,MATCH($B22,'Summary sales'!$A$6:$A$48,0),MATCH($L$3,'Summary sales'!$A$7:$CA$7,0))</f>
        <v>2357.8700000010431</v>
      </c>
      <c r="N22" s="402">
        <f t="shared" si="419"/>
        <v>357.87000000104308</v>
      </c>
      <c r="O22" s="532">
        <f t="shared" si="420"/>
        <v>1.1789350000005216</v>
      </c>
      <c r="P22" s="402">
        <f>INDEX('SO Februari 2026 Rev.2'!$B$6:$BG$49,MATCH(B22,'SO Februari 2026 Rev.2'!$B$6:$B$49,0),MATCH($P$3,'SO Februari 2026 Rev.2'!$B$5:$XG$5,0))</f>
        <v>729.73129032258566</v>
      </c>
      <c r="Q22" s="402">
        <f>INDEX('Summary sales'!$A$6:$CA$48,MATCH($B22,'Summary sales'!$A$6:$A$48,0),MATCH($P$3,'Summary sales'!$A$7:$CA$7,0))</f>
        <v>899.91999999992549</v>
      </c>
      <c r="R22" s="402">
        <f t="shared" si="421"/>
        <v>170.18870967733983</v>
      </c>
      <c r="S22" s="532">
        <f t="shared" si="422"/>
        <v>1.2332210663491023</v>
      </c>
      <c r="T22" s="402">
        <f>INDEX('SO Februari 2026 Rev.2'!$B$6:$BG$49,MATCH(B22,'SO Februari 2026 Rev.2'!$B$6:$B$49,0),MATCH($T$3,'SO Februari 2026 Rev.2'!$B$5:$XG$5,0))</f>
        <v>3282.5161290322658</v>
      </c>
      <c r="U22" s="402">
        <f>INDEX('Summary sales'!$A$6:$CA$48,MATCH($B22,'Summary sales'!$A$6:$A$48,0),MATCH($T$3,'Summary sales'!$A$7:$CA$7,0))</f>
        <v>982.69000000040978</v>
      </c>
      <c r="V22" s="402">
        <f t="shared" si="423"/>
        <v>-2299.826129031856</v>
      </c>
      <c r="W22" s="532">
        <f t="shared" si="424"/>
        <v>0.29937095854883777</v>
      </c>
      <c r="X22" s="402">
        <f>INDEX('SO Februari 2026 Rev.2'!$B$6:$BG$49,MATCH(B22,'SO Februari 2026 Rev.2'!$B$6:$B$49,0),MATCH($X$3,'SO Februari 2026 Rev.2'!$B$5:$XG$5,0))</f>
        <v>644.02064516129087</v>
      </c>
      <c r="Y22" s="402">
        <f>INDEX('Summary sales'!$A$6:$CA$48,MATCH($B22,'Summary sales'!$A$6:$A$48,0),MATCH($X$3,'Summary sales'!$A$7:$CA$7,0))</f>
        <v>533.88000000000466</v>
      </c>
      <c r="Z22" s="402">
        <f t="shared" si="425"/>
        <v>-110.14064516128622</v>
      </c>
      <c r="AA22" s="532">
        <f t="shared" si="426"/>
        <v>0.82897963599644819</v>
      </c>
      <c r="AB22" s="402">
        <f>INDEX('SO Februari 2026 Rev.2'!$B$6:$BG$49,MATCH(B22,'SO Februari 2026 Rev.2'!$B$6:$B$49,0),MATCH($AB$3,'SO Februari 2026 Rev.2'!$B$5:$XG$5,0))</f>
        <v>2000</v>
      </c>
      <c r="AC22" s="402">
        <f>INDEX('Summary sales'!$A$6:$CA$48,MATCH($B22,'Summary sales'!$A$6:$A$48,0),MATCH($AB$3,'Summary sales'!$A$7:$CA$7,0))</f>
        <v>920.84999999962747</v>
      </c>
      <c r="AD22" s="402">
        <f t="shared" si="427"/>
        <v>-1079.1500000003725</v>
      </c>
      <c r="AE22" s="532">
        <f t="shared" si="428"/>
        <v>0.46042499999981373</v>
      </c>
      <c r="AF22" s="402">
        <f>INDEX('SO Februari 2026 Rev.2'!$B$6:$BG$49,MATCH(B22,'SO Februari 2026 Rev.2'!$B$6:$B$49,0),MATCH($AF$3,'SO Februari 2026 Rev.2'!$B$5:$XG$5,0))</f>
        <v>166.97064516129021</v>
      </c>
      <c r="AG22" s="402">
        <f>INDEX('Summary sales'!$A$6:$CA$48,MATCH($B22,'Summary sales'!$A$6:$A$48,0),MATCH($AF$3,'Summary sales'!$A$7:$CA$7,0))</f>
        <v>231.90999999997439</v>
      </c>
      <c r="AH22" s="402">
        <f t="shared" si="429"/>
        <v>64.939354838684181</v>
      </c>
      <c r="AI22" s="532">
        <f t="shared" si="430"/>
        <v>1.3889267767753672</v>
      </c>
      <c r="AJ22" s="402">
        <f>INDEX('SO Februari 2026 Rev.2'!$B$6:$BG$49,MATCH(B22,'SO Februari 2026 Rev.2'!$B$6:$B$49,0),MATCH($AJ$3,'SO Februari 2026 Rev.2'!$B$5:$XG$5,0))</f>
        <v>603.76322580644887</v>
      </c>
      <c r="AK22" s="402">
        <f>INDEX('Summary sales'!$A$6:$CA$48,MATCH($B22,'Summary sales'!$A$6:$A$48,0),MATCH($AJ$3,'Summary sales'!$A$7:$CA$7,0))</f>
        <v>763.57000000006519</v>
      </c>
      <c r="AL22" s="402">
        <f t="shared" si="431"/>
        <v>159.80677419361632</v>
      </c>
      <c r="AM22" s="532">
        <f t="shared" si="432"/>
        <v>1.2646845110186395</v>
      </c>
      <c r="AN22" s="402">
        <f>INDEX('SO Februari 2026 Rev.2'!$B$6:$BG$49,MATCH(B22,'SO Februari 2026 Rev.2'!$B$6:$B$49,0),MATCH($AN$3,'SO Februari 2026 Rev.2'!$B$5:$XG$5,0))</f>
        <v>673.27548387096704</v>
      </c>
      <c r="AO22" s="402">
        <f>INDEX('Summary sales'!$A$6:$CA$48,MATCH($B22,'Summary sales'!$A$6:$A$48,0),MATCH($AN$3,'Summary sales'!$A$7:$CA$7,0))</f>
        <v>458.57000000006519</v>
      </c>
      <c r="AP22" s="402">
        <f t="shared" si="433"/>
        <v>-214.70548387090184</v>
      </c>
      <c r="AQ22" s="532">
        <f t="shared" si="434"/>
        <v>0.68110307145529447</v>
      </c>
      <c r="AR22" s="402">
        <f>INDEX('SO Februari 2026 Rev.2'!$B$6:$BG$49,MATCH(B22,'SO Februari 2026 Rev.2'!$B$6:$B$49,0),MATCH($AR$3,'SO Februari 2026 Rev.2'!$B$5:$XG$5,0))</f>
        <v>4514.1990322580623</v>
      </c>
      <c r="AS22" s="402">
        <f>INDEX('Summary sales'!$A$6:$CA$48,MATCH($B22,'Summary sales'!$A$6:$A$48,0),MATCH($AR$3,'Summary sales'!$A$7:$CA$7,0))</f>
        <v>5273.019999999553</v>
      </c>
      <c r="AT22" s="402">
        <f t="shared" si="435"/>
        <v>758.82096774149068</v>
      </c>
      <c r="AU22" s="532">
        <f t="shared" si="436"/>
        <v>1.1680964800884994</v>
      </c>
      <c r="AV22" s="402">
        <f>INDEX('SO Februari 2026 Rev.2'!$B$6:$BG$49,MATCH(B22,'SO Februari 2026 Rev.2'!$B$6:$B$49,0),MATCH($AV$3,'SO Februari 2026 Rev.2'!$B$5:$XG$5,0))</f>
        <v>6000.0622580645213</v>
      </c>
      <c r="AW22" s="402">
        <f ca="1">INDEX('Summary sales'!$A$6:$CA$48,MATCH($B22,'Summary sales'!$A$6:$A$48,0),MATCH($AV$3,'Summary sales'!$A$7:$CA$7,0))</f>
        <v>5956.4799999999814</v>
      </c>
      <c r="AX22" s="402">
        <f t="shared" ca="1" si="437"/>
        <v>-43.582258064539928</v>
      </c>
      <c r="AY22" s="532">
        <f t="shared" ca="1" si="438"/>
        <v>0.99273636569254553</v>
      </c>
      <c r="AZ22" s="402">
        <f>INDEX('SO Februari 2026 Rev.2'!$B$6:$BG$49,MATCH(B22,'SO Februari 2026 Rev.2'!$B$6:$B$49,0),MATCH($AZ$3,'SO Februari 2026 Rev.2'!$B$5:$XG$5,0))</f>
        <v>2874.3264516129029</v>
      </c>
      <c r="BA22" s="402">
        <f>INDEX('Summary sales'!$A$6:$CA$48,MATCH($B22,'Summary sales'!$A$6:$A$48,0),MATCH($AZ$3,'Summary sales'!$A$7:$CA$7,0))</f>
        <v>1788.609999999986</v>
      </c>
      <c r="BB22" s="402">
        <f t="shared" si="439"/>
        <v>-1085.7164516129169</v>
      </c>
      <c r="BC22" s="532">
        <f t="shared" si="440"/>
        <v>0.62227100161024618</v>
      </c>
      <c r="BD22" s="402">
        <f>INDEX('SO Februari 2026 Rev.2'!$B$6:$BG$49,MATCH(B22,'SO Februari 2026 Rev.2'!$B$6:$B$49,0),MATCH($BD$3,'SO Februari 2026 Rev.2'!$B$5:$XG$5,0))</f>
        <v>1500</v>
      </c>
      <c r="BE22" s="402">
        <f>INDEX('Summary sales'!$A$6:$CA$48,MATCH($B22,'Summary sales'!$A$6:$A$48,0),MATCH($BD$3,'Summary sales'!$A$7:$CA$7,0))</f>
        <v>115.47999999999956</v>
      </c>
      <c r="BF22" s="402">
        <f t="shared" si="441"/>
        <v>-1384.5200000000004</v>
      </c>
      <c r="BG22" s="532">
        <f t="shared" si="442"/>
        <v>7.698666666666637E-2</v>
      </c>
      <c r="BH22" s="402">
        <f>INDEX('SO Februari 2026 Rev.2'!$B$6:$BG$49,MATCH(B22,'SO Februari 2026 Rev.2'!$B$6:$B$49,0),MATCH($BH$3,'SO Februari 2026 Rev.2'!$B$5:$XG$5,0))</f>
        <v>1500</v>
      </c>
      <c r="BI22" s="402">
        <f>INDEX('Summary sales'!$A$6:$CA$48,MATCH($B22,'Summary sales'!$A$6:$A$48,0),MATCH($BH$3,'Summary sales'!$A$7:$CA$7,0))</f>
        <v>1279.0399999998044</v>
      </c>
      <c r="BJ22" s="402">
        <f t="shared" si="443"/>
        <v>-220.96000000019558</v>
      </c>
      <c r="BK22" s="532">
        <f t="shared" si="444"/>
        <v>0.85269333333320296</v>
      </c>
      <c r="BL22" s="402">
        <f>INDEX('SO Februari 2026 Rev.2'!$B$6:$BG$49,MATCH(B22,'SO Februari 2026 Rev.2'!$B$6:$B$49,0),MATCH($BL$3,'SO Februari 2026 Rev.2'!$B$5:$XG$5,0))</f>
        <v>9000.0570967741915</v>
      </c>
      <c r="BM22" s="402">
        <f>INDEX('Summary sales'!$A$6:$CA$48,MATCH($B22,'Summary sales'!$A$6:$A$48,0),MATCH($BL$3,'Summary sales'!$A$7:$CA$7,0))</f>
        <v>9369.1400000001304</v>
      </c>
      <c r="BN22" s="402">
        <f t="shared" si="445"/>
        <v>369.08290322593894</v>
      </c>
      <c r="BO22" s="532">
        <f t="shared" si="446"/>
        <v>1.0410089513052341</v>
      </c>
      <c r="BP22" s="402">
        <f>INDEX('SO Februari 2026 Rev.2'!$B$6:$BG$49,MATCH(B22,'SO Februari 2026 Rev.2'!$B$6:$B$49,0),MATCH($BP$3,'SO Februari 2026 Rev.2'!$B$5:$XG$5,0))</f>
        <v>926.09448387096802</v>
      </c>
      <c r="BQ22" s="402">
        <f>INDEX('Summary sales'!$A$6:$CA$48,MATCH($B22,'Summary sales'!$A$6:$A$48,0),MATCH($BP$3,'Summary sales'!$A$7:$CA$7,0))</f>
        <v>0</v>
      </c>
      <c r="BR22" s="402">
        <f t="shared" si="447"/>
        <v>-926.09448387096802</v>
      </c>
      <c r="BS22" s="532">
        <f t="shared" si="448"/>
        <v>0</v>
      </c>
      <c r="BT22" s="402">
        <f>INDEX('SO Februari 2026 Rev.2'!$B$6:$BG$49,MATCH(B22,'SO Februari 2026 Rev.2'!$B$6:$B$49,0),MATCH($BT$3,'SO Februari 2026 Rev.2'!$B$5:$XG$5,0))</f>
        <v>4500</v>
      </c>
      <c r="BU22" s="402">
        <f ca="1">INDEX('Summary sales'!$A$6:$CA$48,MATCH($B22,'Summary sales'!$A$6:$A$48,0),MATCH($BT$3,'Summary sales'!$A$7:$CA$7,0))</f>
        <v>3090.14</v>
      </c>
      <c r="BV22" s="402">
        <f t="shared" ca="1" si="449"/>
        <v>-1409.8600000000001</v>
      </c>
      <c r="BW22" s="532">
        <f t="shared" ca="1" si="450"/>
        <v>0.68669777777777774</v>
      </c>
      <c r="BX22" s="402">
        <f>INDEX('SO Februari 2026 Rev.2'!$B$6:$BG$49,MATCH(B22,'SO Februari 2026 Rev.2'!$B$6:$B$49,0),MATCH($BX$3,'SO Februari 2026 Rev.2'!$B$5:$XG$5,0))</f>
        <v>70.054838709677327</v>
      </c>
      <c r="BY22" s="402">
        <f>INDEX('Summary sales'!$A$6:$CA$48,MATCH($B22,'Summary sales'!$A$6:$A$48,0),MATCH($BX$3,'Summary sales'!$A$7:$CA$7,0))</f>
        <v>0</v>
      </c>
      <c r="BZ22" s="402">
        <f t="shared" si="451"/>
        <v>-70.054838709677327</v>
      </c>
      <c r="CA22" s="532">
        <f t="shared" si="452"/>
        <v>0</v>
      </c>
      <c r="CB22" s="402">
        <f>INDEX('SO Februari 2026 Rev.2'!$B$6:$BG$49,MATCH(B22,'SO Februari 2026 Rev.2'!$B$6:$B$49,0),MATCH($CB$3,'SO Februari 2026 Rev.2'!$B$5:$XG$5,0))</f>
        <v>89.451612903225808</v>
      </c>
      <c r="CC22" s="402">
        <f>INDEX('Summary sales'!$A$6:$CA$48,MATCH($B22,'Summary sales'!$A$6:$A$48,0),MATCH($CB$3,'Summary sales'!$A$7:$CA$7,0))</f>
        <v>67</v>
      </c>
      <c r="CD22" s="402">
        <f t="shared" si="453"/>
        <v>-22.451612903225808</v>
      </c>
      <c r="CE22" s="532">
        <f t="shared" si="454"/>
        <v>0.7490082942661378</v>
      </c>
      <c r="CF22" s="402">
        <f>INDEX('SO Februari 2026 Rev.2'!$B$6:$BG$49,MATCH(B22,'SO Februari 2026 Rev.2'!$B$6:$B$49,0),MATCH($CF$3,'SO Februari 2026 Rev.2'!$B$5:$XG$5,0))</f>
        <v>3500</v>
      </c>
      <c r="CG22" s="402">
        <f>INDEX('Summary sales'!$A$6:$CA$48,MATCH($B22,'Summary sales'!$A$6:$A$48,0),MATCH($CF$3,'Summary sales'!$A$7:$CA$7,0))</f>
        <v>1600.3000000002794</v>
      </c>
      <c r="CH22" s="402">
        <f t="shared" si="455"/>
        <v>-1899.6999999997206</v>
      </c>
      <c r="CI22" s="532">
        <f t="shared" si="456"/>
        <v>0.45722857142865125</v>
      </c>
      <c r="CJ22" s="402">
        <f>INDEX('SO Februari 2026 Rev.2'!$B$6:$BG$49,MATCH(B22,'SO Februari 2026 Rev.2'!$B$6:$B$49,0),MATCH($CJ$3,'SO Februari 2026 Rev.2'!$B$5:$XG$5,0))</f>
        <v>4000.4806451612722</v>
      </c>
      <c r="CK22" s="402">
        <f>INDEX('Summary sales'!$A$6:$CA$48,MATCH($B22,'Summary sales'!$A$6:$A$48,0),MATCH($CJ$3,'Summary sales'!$A$7:$CA$7,0))</f>
        <v>1356.4000000003725</v>
      </c>
      <c r="CL22" s="402">
        <f t="shared" si="457"/>
        <v>-2644.0806451608996</v>
      </c>
      <c r="CM22" s="532">
        <f t="shared" si="458"/>
        <v>0.33905925820213328</v>
      </c>
      <c r="CN22" s="402">
        <f>INDEX('SO Februari 2026 Rev.2'!$B$6:$BG$49,MATCH(B22,'SO Februari 2026 Rev.2'!$B$6:$B$49,0),MATCH($CN$3,'SO Februari 2026 Rev.2'!$B$5:$XG$5,0))</f>
        <v>3500</v>
      </c>
      <c r="CO22" s="402">
        <f>INDEX('Summary sales'!$A$6:$CA$48,MATCH($B22,'Summary sales'!$A$6:$A$48,0),MATCH($CN$3,'Summary sales'!$A$7:$CA$7,0))</f>
        <v>2908.710000000021</v>
      </c>
      <c r="CP22" s="402">
        <f t="shared" si="459"/>
        <v>-591.28999999997905</v>
      </c>
      <c r="CQ22" s="532">
        <f t="shared" si="460"/>
        <v>0.83106000000000602</v>
      </c>
      <c r="CR22" s="402">
        <f>INDEX('SO Februari 2026 Rev.2'!$B$6:$BG$49,MATCH(B22,'SO Februari 2026 Rev.2'!$B$6:$B$49,0),MATCH($CR$3,'SO Februari 2026 Rev.2'!$B$5:$XG$5,0))</f>
        <v>0</v>
      </c>
      <c r="CS22" s="402">
        <f>INDEX('Summary sales'!$A$6:$CA$48,MATCH($B22,'Summary sales'!$A$6:$A$48,0),MATCH($CR$3,'Summary sales'!$A$7:$CA$7,0))</f>
        <v>0</v>
      </c>
      <c r="CT22" s="402">
        <f t="shared" si="461"/>
        <v>0</v>
      </c>
      <c r="CU22" s="532" t="e">
        <f t="shared" si="462"/>
        <v>#DIV/0!</v>
      </c>
      <c r="CV22" s="402">
        <f>INDEX('SO Februari 2026 Rev.2'!$B$6:$BG$49,MATCH(B22,'SO Februari 2026 Rev.2'!$B$6:$B$49,0),MATCH($CV$3,'SO Februari 2026 Rev.2'!$B$5:$XG$5,0))</f>
        <v>15659.554548387085</v>
      </c>
      <c r="CW22" s="402">
        <f>INDEX('Summary sales'!$A$6:$CA$48,MATCH($B22,'Summary sales'!$A$6:$A$48,0),MATCH($CV$3,'Summary sales'!$A$7:$CA$7,0))</f>
        <v>14281.32500000298</v>
      </c>
      <c r="CX22" s="402">
        <f t="shared" si="463"/>
        <v>-1378.2295483841044</v>
      </c>
      <c r="CY22" s="532">
        <f t="shared" si="464"/>
        <v>0.91198794677553197</v>
      </c>
      <c r="CZ22" s="402">
        <f>INDEX('SO Februari 2026 Rev.2'!$B$6:$BG$49,MATCH(B22,'SO Februari 2026 Rev.2'!$B$6:$B$49,0),MATCH($CZ$3,'SO Februari 2026 Rev.2'!$B$5:$XG$5,0))</f>
        <v>2020.8603225806426</v>
      </c>
      <c r="DA22" s="402">
        <f>INDEX('Summary sales'!$A$6:$CA$48,MATCH($B22,'Summary sales'!$A$6:$A$48,0),MATCH($CZ$3,'Summary sales'!$A$7:$CA$7,0))</f>
        <v>2019.390000000596</v>
      </c>
      <c r="DB22" s="402">
        <f t="shared" si="465"/>
        <v>-1.4703225800465134</v>
      </c>
      <c r="DC22" s="532">
        <f t="shared" si="466"/>
        <v>0.99927242740944666</v>
      </c>
      <c r="DD22" s="402">
        <f>INDEX('SO Februari 2026 Rev.2'!$B$6:$BG$49,MATCH(B22,'SO Februari 2026 Rev.2'!$B$6:$B$49,0),MATCH($DD$3,'SO Februari 2026 Rev.2'!$B$5:$XG$5,0))</f>
        <v>678.69999999999834</v>
      </c>
      <c r="DE22" s="402">
        <f>INDEX('Summary sales'!$A$6:$CA$48,MATCH($B22,'Summary sales'!$A$6:$A$48,0),MATCH($DD$3,'Summary sales'!$A$7:$CA$7,0))</f>
        <v>41.650000000023283</v>
      </c>
      <c r="DF22" s="402">
        <f t="shared" si="467"/>
        <v>-637.04999999997506</v>
      </c>
      <c r="DG22" s="532">
        <f t="shared" si="468"/>
        <v>6.1367319876268429E-2</v>
      </c>
      <c r="DH22" s="402">
        <f>INDEX('SO Februari 2026 Rev.2'!$B$6:$BG$49,MATCH(B22,'SO Februari 2026 Rev.2'!$B$6:$B$49,0),MATCH($DH$3,'SO Februari 2026 Rev.2'!$B$5:$XG$5,0))</f>
        <v>4121.8519354838745</v>
      </c>
      <c r="DI22" s="402">
        <f>INDEX('Summary sales'!$A$6:$CA$48,MATCH($B22,'Summary sales'!$A$6:$A$48,0),MATCH($DH$3,'Summary sales'!$A$7:$CA$7,0))</f>
        <v>4374.7099999999627</v>
      </c>
      <c r="DJ22" s="402">
        <f t="shared" si="469"/>
        <v>252.85806451608823</v>
      </c>
      <c r="DK22" s="532">
        <f t="shared" si="470"/>
        <v>1.0613457417864294</v>
      </c>
      <c r="DL22" s="402">
        <f>INDEX('SO Februari 2026 Rev.2'!$B$6:$BG$49,MATCH(B22,'SO Februari 2026 Rev.2'!$B$6:$B$49,0),MATCH($DL$3,'SO Februari 2026 Rev.2'!$B$5:$XG$5,0))</f>
        <v>0</v>
      </c>
      <c r="DM22" s="402">
        <f>INDEX('Summary sales'!$A$6:$CA$48,MATCH($B22,'Summary sales'!$A$6:$A$48,0),MATCH($DL$3,'Summary sales'!$A$7:$CA$7,0))</f>
        <v>0</v>
      </c>
      <c r="DN22" s="402">
        <f t="shared" si="471"/>
        <v>0</v>
      </c>
      <c r="DO22" s="532" t="e">
        <f t="shared" si="472"/>
        <v>#DIV/0!</v>
      </c>
      <c r="DP22" s="402">
        <f>INDEX('SO Februari 2026 Rev.2'!$B$6:$BG$49,MATCH(B22,'SO Februari 2026 Rev.2'!$B$6:$B$49,0),MATCH($DP$3,'SO Februari 2026 Rev.2'!$B$5:$XG$5,0))</f>
        <v>1500.2745161290325</v>
      </c>
      <c r="DQ22" s="402">
        <f>INDEX('Summary sales'!$A$6:$CA$48,MATCH($B22,'Summary sales'!$A$6:$A$48,0),MATCH($DP$3,'Summary sales'!$A$7:$CA$7,0))</f>
        <v>1517.8199999998324</v>
      </c>
      <c r="DR22" s="402">
        <f t="shared" si="473"/>
        <v>17.545483870799899</v>
      </c>
      <c r="DS22" s="532">
        <f t="shared" si="474"/>
        <v>1.0116948489640885</v>
      </c>
      <c r="DT22" s="402">
        <f>INDEX('SO Februari 2026 Rev.2'!$B$6:$BG$49,MATCH(B22,'SO Februari 2026 Rev.2'!$B$6:$B$49,0),MATCH($DT$3,'SO Februari 2026 Rev.2'!$B$5:$XG$5,0))</f>
        <v>2139.5303225806451</v>
      </c>
      <c r="DU22" s="402">
        <f>INDEX('Summary sales'!$A$6:$CA$48,MATCH($B22,'Summary sales'!$A$6:$A$48,0),MATCH($DT$3,'Summary sales'!$A$7:$CA$7,0))</f>
        <v>2006.5799999999581</v>
      </c>
      <c r="DV22" s="402">
        <f t="shared" si="475"/>
        <v>-132.95032258068704</v>
      </c>
      <c r="DW22" s="532">
        <f t="shared" si="476"/>
        <v>0.93786004284326951</v>
      </c>
      <c r="DX22" s="402">
        <f>INDEX('SO Februari 2026 Rev.2'!$B$6:$BG$49,MATCH(B22,'SO Februari 2026 Rev.2'!$B$6:$B$49,0),MATCH($DX$3,'SO Februari 2026 Rev.2'!$B$5:$XG$5,0))</f>
        <v>1260.9741935483876</v>
      </c>
      <c r="DY22" s="402">
        <f>INDEX('Summary sales'!$A$6:$CA$48,MATCH($B22,'Summary sales'!$A$6:$A$48,0),MATCH($DX$3,'Summary sales'!$A$7:$CA$7,0))</f>
        <v>344.84000000002561</v>
      </c>
      <c r="DZ22" s="402">
        <f t="shared" si="477"/>
        <v>-916.13419354836196</v>
      </c>
      <c r="EA22" s="532">
        <f t="shared" si="478"/>
        <v>0.27347110017346521</v>
      </c>
      <c r="EB22" s="402">
        <f>INDEX('SO Februari 2026 Rev.2'!$B$6:$BG$49,MATCH(B22,'SO Februari 2026 Rev.2'!$B$6:$B$49,0),MATCH($EB$3,'SO Februari 2026 Rev.2'!$B$5:$XG$5,0))</f>
        <v>10000.047419354845</v>
      </c>
      <c r="EC22" s="402">
        <f>INDEX('Summary sales'!$A$6:$CA$48,MATCH($B22,'Summary sales'!$A$6:$A$48,0),MATCH($EB$3,'Summary sales'!$A$7:$CA$7,0))</f>
        <v>9183.9399999994785</v>
      </c>
      <c r="ED22" s="402">
        <f t="shared" si="479"/>
        <v>-816.1074193553668</v>
      </c>
      <c r="EE22" s="532">
        <f t="shared" si="480"/>
        <v>0.91838964505550136</v>
      </c>
      <c r="EF22" s="402">
        <f>INDEX('SO Februari 2026 Rev.2'!$B$6:$BG$49,MATCH(B22,'SO Februari 2026 Rev.2'!$B$6:$B$49,0),MATCH($EF$3,'SO Februari 2026 Rev.2'!$B$5:$XG$5,0))</f>
        <v>1519.5448387096778</v>
      </c>
      <c r="EG22" s="402">
        <f>INDEX('Summary sales'!$A$6:$CA$48,MATCH($B22,'Summary sales'!$A$6:$A$48,0),MATCH($EF$3,'Summary sales'!$A$7:$CA$7,0))</f>
        <v>1805.0999999998603</v>
      </c>
      <c r="EH22" s="402">
        <f t="shared" si="481"/>
        <v>285.55516129018247</v>
      </c>
      <c r="EI22" s="532">
        <f t="shared" si="482"/>
        <v>1.1879215104522101</v>
      </c>
      <c r="EJ22" s="402">
        <f>INDEX('SO Februari 2026 Rev.2'!$B$6:$BG$49,MATCH(B22,'SO Februari 2026 Rev.2'!$B$6:$B$49,0),MATCH($EJ$3,'SO Februari 2026 Rev.2'!$B$5:$XG$5,0))</f>
        <v>3999.6741935483842</v>
      </c>
      <c r="EK22" s="402">
        <f>INDEX('Summary sales'!$A$6:$CA$48,MATCH($B22,'Summary sales'!$A$6:$A$48,0),MATCH($EJ$3,'Summary sales'!$A$7:$CA$7,0))</f>
        <v>0</v>
      </c>
      <c r="EL22" s="402">
        <f t="shared" si="483"/>
        <v>-3999.6741935483842</v>
      </c>
      <c r="EM22" s="532">
        <f t="shared" si="484"/>
        <v>0</v>
      </c>
      <c r="EN22" s="402">
        <f>INDEX('SO Februari 2026 Rev.2'!$B$6:$BG$49,MATCH(B22,'SO Februari 2026 Rev.2'!$B$6:$B$49,0),MATCH($EN$3,'SO Februari 2026 Rev.2'!$B$5:$XG$5,0))</f>
        <v>3500</v>
      </c>
      <c r="EO22" s="402">
        <f>INDEX('Summary sales'!$A$6:$CA$48,MATCH(B22,'Summary sales'!$A$6:$A$48,0),MATCH($EN$3,'Summary sales'!$A$7:$CA$7,0))</f>
        <v>0</v>
      </c>
      <c r="EP22" s="402">
        <f t="shared" si="485"/>
        <v>-3500</v>
      </c>
      <c r="EQ22" s="532">
        <f t="shared" si="486"/>
        <v>0</v>
      </c>
      <c r="ER22" s="402">
        <f>INDEX('SO Februari 2026 Rev.2'!$B$6:$BG$49,MATCH(B22,'SO Februari 2026 Rev.2'!$B$6:$B$49,0),MATCH($ER$3,'SO Februari 2026 Rev.2'!$B$5:$XG$5,0))</f>
        <v>3999.689677419351</v>
      </c>
      <c r="ES22" s="402">
        <f>INDEX('Summary sales'!$A$6:$CA$48,MATCH($B22,'Summary sales'!$A$6:$A$48,0),MATCH($ER$3,'Summary sales'!$A$7:$CA$7,0))</f>
        <v>4059.1399999998976</v>
      </c>
      <c r="ET22" s="402">
        <f t="shared" si="487"/>
        <v>59.450322580546526</v>
      </c>
      <c r="EU22" s="532">
        <f t="shared" si="488"/>
        <v>1.0148637337831929</v>
      </c>
      <c r="EV22" s="402">
        <f>INDEX('SO Februari 2026 Rev.2'!$B$6:$BG$49,MATCH(B22,'SO Februari 2026 Rev.2'!$B$6:$B$49,0),MATCH($EV$3,'SO Februari 2026 Rev.2'!$B$5:$XG$5,0))</f>
        <v>26500</v>
      </c>
      <c r="EW22" s="402">
        <f>INDEX('Summary sales'!$A$6:$CA$48,MATCH($B22,'Summary sales'!$A$6:$A$48,0),MATCH($EV$3,'Summary sales'!$A$7:$CA$7,0))</f>
        <v>25373.550000000745</v>
      </c>
      <c r="EX22" s="402">
        <f t="shared" si="489"/>
        <v>-1126.4499999992549</v>
      </c>
      <c r="EY22" s="532">
        <f t="shared" si="490"/>
        <v>0.95749245283021678</v>
      </c>
      <c r="EZ22" s="402">
        <f>INDEX('SO Februari 2026 Rev.2'!$B$6:$BG$49,MATCH(B22,'SO Februari 2026 Rev.2'!$B$6:$B$49,0),MATCH($EZ$3,'SO Februari 2026 Rev.2'!$B$5:$XG$5,0))</f>
        <v>5000</v>
      </c>
      <c r="FA22" s="402">
        <f>INDEX('Summary sales'!$A$6:$CA$48,MATCH(B22,'Summary sales'!$A$6:$A$48,0),MATCH($EZ$3,'Summary sales'!$A$7:$CA$7,0))</f>
        <v>6752.4299999999348</v>
      </c>
      <c r="FB22" s="402">
        <f t="shared" si="491"/>
        <v>1752.4299999999348</v>
      </c>
      <c r="FC22" s="532">
        <f t="shared" si="492"/>
        <v>1.350485999999987</v>
      </c>
      <c r="FD22" s="402">
        <f>INDEX('SO Februari 2026 Rev.2'!$B$6:$BG$49,MATCH(B22,'SO Februari 2026 Rev.2'!$B$6:$B$49,0),MATCH($FD$3,'SO Februari 2026 Rev.2'!$B$5:$XG$5,0))</f>
        <v>2105.6477419354865</v>
      </c>
      <c r="FE22" s="402">
        <f>INDEX('Summary sales'!$A$6:$CA$48,MATCH(B22,'Summary sales'!$A$6:$A$48,0),MATCH($FD$3,'Summary sales'!$A$7:$CA$7,0))</f>
        <v>4339.9000000003725</v>
      </c>
      <c r="FF22" s="402">
        <f t="shared" si="493"/>
        <v>2234.2522580648861</v>
      </c>
      <c r="FG22" s="532">
        <f t="shared" si="494"/>
        <v>2.0610759879575999</v>
      </c>
      <c r="FH22" s="402">
        <f>INDEX('SO Februari 2026 Rev.2'!$B$6:$BG$49,MATCH(B22,'SO Februari 2026 Rev.2'!$B$6:$B$49,0),MATCH($FH$3,'SO Februari 2026 Rev.2'!$B$5:$XG$5,0))</f>
        <v>726.8151612903232</v>
      </c>
      <c r="FI22" s="402">
        <f>INDEX('Summary sales'!$A$6:$CA$48,MATCH(B22,'Summary sales'!$A$6:$A$48,0),MATCH($FH$3,'Summary sales'!$A$7:$CA$7,0))</f>
        <v>774.60999999998603</v>
      </c>
      <c r="FJ22" s="402">
        <f t="shared" si="495"/>
        <v>47.794838709662827</v>
      </c>
      <c r="FK22" s="532">
        <f t="shared" si="496"/>
        <v>1.065759275886337</v>
      </c>
      <c r="FL22" s="402">
        <f>INDEX('SO Februari 2026 Rev.2'!$B$6:$BG$49,MATCH(B22,'SO Februari 2026 Rev.2'!$B$6:$B$49,0),MATCH($FL$3,'SO Februari 2026 Rev.2'!$B$5:$XG$5,0))</f>
        <v>3018.0416129032269</v>
      </c>
      <c r="FM22" s="402">
        <f>INDEX('Summary sales'!$A$6:$CA$48,MATCH(B22,'Summary sales'!$A$6:$A$48,0),MATCH($FL$3,'Summary sales'!$A$7:$CA$7,0))</f>
        <v>3936.6299999998882</v>
      </c>
      <c r="FN22" s="402">
        <f t="shared" si="497"/>
        <v>918.58838709666134</v>
      </c>
      <c r="FO22" s="532">
        <f t="shared" si="498"/>
        <v>1.3043657129077881</v>
      </c>
      <c r="FP22" s="402">
        <f>INDEX('SO Februari 2026 Rev.2'!$B$6:$BG$49,MATCH(B22,'SO Februari 2026 Rev.2'!$B$6:$B$49,0),MATCH($FP$3,'SO Februari 2026 Rev.2'!$B$5:$XG$5,0))</f>
        <v>2044.9996774193546</v>
      </c>
      <c r="FQ22" s="402">
        <f>INDEX('Summary sales'!$A$6:$CA$48,MATCH(B22,'Summary sales'!$A$6:$A$48,0),MATCH($FP$3,'Summary sales'!$A$7:$CA$7,0))</f>
        <v>5348.75</v>
      </c>
      <c r="FR22" s="402">
        <f t="shared" si="499"/>
        <v>3303.7503225806454</v>
      </c>
      <c r="FS22" s="532">
        <f t="shared" si="500"/>
        <v>2.6155260849477227</v>
      </c>
      <c r="FT22" s="402">
        <f>INDEX('SO Februari 2026 Rev.2'!$B$6:$BG$49,MATCH(B22,'SO Februari 2026 Rev.2'!$B$6:$B$49,0),MATCH($FT$3,'SO Februari 2026 Rev.2'!$B$5:$XG$5,0))</f>
        <v>369.61070967741654</v>
      </c>
      <c r="FU22" s="402">
        <f>INDEX('Summary sales'!$A$6:$CA$48,MATCH(B22,'Summary sales'!$A$6:$A$48,0),MATCH($FT$3,'Summary sales'!$A$7:$CA$7,0))</f>
        <v>0</v>
      </c>
      <c r="FV22" s="402">
        <f t="shared" si="501"/>
        <v>-369.61070967741654</v>
      </c>
      <c r="FW22" s="532">
        <f t="shared" si="502"/>
        <v>0</v>
      </c>
      <c r="FX22" s="402">
        <f>INDEX('SO Februari 2026 Rev.2'!$B$6:$BG$49,MATCH(B22,'SO Februari 2026 Rev.2'!$B$6:$B$49,0),MATCH($FX$3,'SO Februari 2026 Rev.2'!$B$5:$XG$5,0))</f>
        <v>9000</v>
      </c>
      <c r="FY22" s="402">
        <f>INDEX('Summary sales'!$A$6:$CA$48,MATCH(B22,'Summary sales'!$A$6:$A$48,0),MATCH($FX$3,'Summary sales'!$A$7:$CA$7,0))</f>
        <v>9063.44</v>
      </c>
      <c r="FZ22" s="402">
        <f t="shared" si="503"/>
        <v>63.440000000000509</v>
      </c>
      <c r="GA22" s="532">
        <f t="shared" si="504"/>
        <v>1.0070488888888889</v>
      </c>
      <c r="GB22" s="402">
        <f>INDEX('SO Februari 2026 Rev.2'!$B$6:$BG$49,MATCH(B22,'SO Februari 2026 Rev.2'!$B$6:$B$49,0),MATCH($GB$3,'SO Februari 2026 Rev.2'!$B$5:$XG$5,0))</f>
        <v>3500</v>
      </c>
      <c r="GC22" s="402">
        <f>INDEX('Summary sales'!$A$6:$CA$48,MATCH($B22,'Summary sales'!$A$6:$A$48,0),MATCH($GB$3,'Summary sales'!$A$7:$CA$7,0))</f>
        <v>5484.8329999996349</v>
      </c>
      <c r="GD22" s="402">
        <f t="shared" si="505"/>
        <v>1984.8329999996349</v>
      </c>
      <c r="GE22" s="532">
        <f t="shared" si="506"/>
        <v>1.5670951428570385</v>
      </c>
      <c r="GF22" s="402">
        <f>INDEX('SO Februari 2026 Rev.2'!$B$6:$BG$49,MATCH(B22,'SO Februari 2026 Rev.2'!$B$6:$B$49,0),MATCH($GF$3,'SO Februari 2026 Rev.2'!$B$5:$XG$5,0))</f>
        <v>1121.900322580635</v>
      </c>
      <c r="GG22" s="402">
        <f>INDEX('Summary sales'!$A$6:$CA$48,MATCH($B22,'Summary sales'!$A$6:$A$48,0),MATCH($GF$3,'Summary sales'!$A$7:$CA$7,0))</f>
        <v>414.41000000014901</v>
      </c>
      <c r="GH22" s="402">
        <f t="shared" si="507"/>
        <v>-707.49032258048601</v>
      </c>
      <c r="GI22" s="532">
        <f t="shared" si="508"/>
        <v>0.36938219167894382</v>
      </c>
      <c r="GJ22" s="402">
        <f>INDEX('SO Februari 2026 Rev.2'!$B$6:$BG$49,MATCH(B22,'SO Februari 2026 Rev.2'!$B$6:$B$49,0),MATCH($GJ$3,'SO Februari 2026 Rev.2'!$B$5:$XG$5,0))</f>
        <v>1500</v>
      </c>
      <c r="GK22" s="402">
        <f>INDEX('Summary sales'!$A$6:$CA$48,MATCH(B22,'Summary sales'!$A$6:$A$48,0),MATCH($GJ$3,'Summary sales'!$A$7:$CA$7,0))</f>
        <v>1733.4270000000251</v>
      </c>
      <c r="GL22" s="402">
        <f t="shared" si="509"/>
        <v>233.42700000002515</v>
      </c>
      <c r="GM22" s="532">
        <f t="shared" si="510"/>
        <v>1.1556180000000167</v>
      </c>
      <c r="GN22" s="402">
        <f>INDEX('SO Februari 2026 Rev.2'!$B$6:$BG$49,MATCH(B22,'SO Februari 2026 Rev.2'!$B$6:$B$49,0),MATCH($GN$3,'SO Februari 2026 Rev.2'!$B$5:$XG$5,0))</f>
        <v>2499.7025806451697</v>
      </c>
      <c r="GO22" s="402">
        <f>INDEX('Summary sales'!$A$6:$CA$48,MATCH(B22,'Summary sales'!$A$6:$A$48,0),MATCH($GN$3,'Summary sales'!$A$7:$CA$7,0))</f>
        <v>5181.2399999997579</v>
      </c>
      <c r="GP22" s="402">
        <f t="shared" si="511"/>
        <v>2681.5374193545881</v>
      </c>
      <c r="GQ22" s="532">
        <f t="shared" si="512"/>
        <v>2.072742589505383</v>
      </c>
      <c r="GR22" s="402">
        <f>INDEX('SO Februari 2026 Rev.2'!$B$6:$BG$49,MATCH(B22,'SO Februari 2026 Rev.2'!$B$6:$B$49,0),MATCH($GR$3,'SO Februari 2026 Rev.2'!$B$5:$XG$5,0))</f>
        <v>4500</v>
      </c>
      <c r="GS22" s="402">
        <f>INDEX('Summary sales'!$A$6:$CA$48,MATCH(B22,'Summary sales'!$A$6:$A$48,0),MATCH($GR$3,'Summary sales'!$A$7:$CA$7,0))</f>
        <v>4841.9960000030696</v>
      </c>
      <c r="GT22" s="402">
        <f t="shared" si="513"/>
        <v>341.99600000306964</v>
      </c>
      <c r="GU22" s="533">
        <f t="shared" si="514"/>
        <v>1.0759991111117932</v>
      </c>
    </row>
    <row r="23" spans="1:203" ht="15" customHeight="1">
      <c r="A23" s="653"/>
      <c r="B23" s="415">
        <f t="shared" si="414"/>
        <v>46068</v>
      </c>
      <c r="C23" s="415" t="str">
        <f t="shared" ref="C23:C24" si="516">TEXT(B23,"ddd")</f>
        <v>Mgg</v>
      </c>
      <c r="D23" s="402">
        <f t="shared" si="312"/>
        <v>156619.42393548382</v>
      </c>
      <c r="E23" s="402">
        <f t="shared" ca="1" si="313"/>
        <v>130561.98099999294</v>
      </c>
      <c r="F23" s="402">
        <f t="shared" ca="1" si="415"/>
        <v>-26057.442935490879</v>
      </c>
      <c r="G23" s="532">
        <f t="shared" ca="1" si="416"/>
        <v>0.83362572610262753</v>
      </c>
      <c r="H23" s="402">
        <f>INDEX('SO Februari 2026 Rev.2'!$B$6:$BG$49,MATCH(B23,'SO Februari 2026 Rev.2'!$B$6:$B$49,0),MATCH($H$3,'SO Februari 2026 Rev.2'!$B$5:$XG$5,0))</f>
        <v>812.17000000000064</v>
      </c>
      <c r="I23" s="402">
        <f>INDEX('Summary sales'!$A$6:$CA$48,MATCH(B23,'Summary sales'!$A$6:$A$48,0),MATCH($H$3,'Summary sales'!$A$7:$CA$7,0))</f>
        <v>1207.0600000000559</v>
      </c>
      <c r="J23" s="402">
        <f t="shared" si="417"/>
        <v>394.89000000005524</v>
      </c>
      <c r="K23" s="532">
        <f t="shared" si="418"/>
        <v>1.4862159400126265</v>
      </c>
      <c r="L23" s="402">
        <f>INDEX('SO Februari 2026 Rev.2'!$B$6:$BG$49,MATCH(B23,'SO Februari 2026 Rev.2'!$B$6:$B$49,0),MATCH($L$3,'SO Februari 2026 Rev.2'!$B$5:$XG$5,0))</f>
        <v>500</v>
      </c>
      <c r="M23" s="402">
        <f>INDEX('Summary sales'!$A$6:$CA$48,MATCH($B23,'Summary sales'!$A$6:$A$48,0),MATCH($L$3,'Summary sales'!$A$7:$CA$7,0))</f>
        <v>2160.0499999988824</v>
      </c>
      <c r="N23" s="402">
        <f t="shared" si="419"/>
        <v>1660.0499999988824</v>
      </c>
      <c r="O23" s="532">
        <f t="shared" si="420"/>
        <v>4.3200999999977645</v>
      </c>
      <c r="P23" s="402">
        <f>INDEX('SO Februari 2026 Rev.2'!$B$6:$BG$49,MATCH(B23,'SO Februari 2026 Rev.2'!$B$6:$B$49,0),MATCH($P$3,'SO Februari 2026 Rev.2'!$B$5:$XG$5,0))</f>
        <v>729.73129032258566</v>
      </c>
      <c r="Q23" s="402">
        <f>INDEX('Summary sales'!$A$6:$CA$48,MATCH($B23,'Summary sales'!$A$6:$A$48,0),MATCH($P$3,'Summary sales'!$A$7:$CA$7,0))</f>
        <v>602.68000000016764</v>
      </c>
      <c r="R23" s="402">
        <f t="shared" si="421"/>
        <v>-127.05129032241803</v>
      </c>
      <c r="S23" s="532">
        <f t="shared" si="422"/>
        <v>0.8258930485682564</v>
      </c>
      <c r="T23" s="402">
        <f>INDEX('SO Februari 2026 Rev.2'!$B$6:$BG$49,MATCH(B23,'SO Februari 2026 Rev.2'!$B$6:$B$49,0),MATCH($T$3,'SO Februari 2026 Rev.2'!$B$5:$XG$5,0))</f>
        <v>3282.5161290322658</v>
      </c>
      <c r="U23" s="402">
        <f>INDEX('Summary sales'!$A$6:$CA$48,MATCH($B23,'Summary sales'!$A$6:$A$48,0),MATCH($T$3,'Summary sales'!$A$7:$CA$7,0))</f>
        <v>1736.1099999998696</v>
      </c>
      <c r="V23" s="402">
        <f t="shared" si="423"/>
        <v>-1546.4061290323962</v>
      </c>
      <c r="W23" s="532">
        <f t="shared" si="424"/>
        <v>0.52889610644859208</v>
      </c>
      <c r="X23" s="402">
        <f>INDEX('SO Februari 2026 Rev.2'!$B$6:$BG$49,MATCH(B23,'SO Februari 2026 Rev.2'!$B$6:$B$49,0),MATCH($X$3,'SO Februari 2026 Rev.2'!$B$5:$XG$5,0))</f>
        <v>644.02064516129087</v>
      </c>
      <c r="Y23" s="402">
        <f>INDEX('Summary sales'!$A$6:$CA$48,MATCH($B23,'Summary sales'!$A$6:$A$48,0),MATCH($X$3,'Summary sales'!$A$7:$CA$7,0))</f>
        <v>333.75</v>
      </c>
      <c r="Z23" s="402">
        <f t="shared" si="425"/>
        <v>-310.27064516129087</v>
      </c>
      <c r="AA23" s="532">
        <f t="shared" si="426"/>
        <v>0.51822872839179623</v>
      </c>
      <c r="AB23" s="402">
        <f>INDEX('SO Februari 2026 Rev.2'!$B$6:$BG$49,MATCH(B23,'SO Februari 2026 Rev.2'!$B$6:$B$49,0),MATCH($AB$3,'SO Februari 2026 Rev.2'!$B$5:$XG$5,0))</f>
        <v>2000</v>
      </c>
      <c r="AC23" s="402">
        <f>INDEX('Summary sales'!$A$6:$CA$48,MATCH($B23,'Summary sales'!$A$6:$A$48,0),MATCH($AB$3,'Summary sales'!$A$7:$CA$7,0))</f>
        <v>941.54000000003725</v>
      </c>
      <c r="AD23" s="402">
        <f t="shared" si="427"/>
        <v>-1058.4599999999627</v>
      </c>
      <c r="AE23" s="532">
        <f t="shared" si="428"/>
        <v>0.47077000000001862</v>
      </c>
      <c r="AF23" s="402">
        <f>INDEX('SO Februari 2026 Rev.2'!$B$6:$BG$49,MATCH(B23,'SO Februari 2026 Rev.2'!$B$6:$B$49,0),MATCH($AF$3,'SO Februari 2026 Rev.2'!$B$5:$XG$5,0))</f>
        <v>0</v>
      </c>
      <c r="AG23" s="402">
        <f>INDEX('Summary sales'!$A$6:$CA$48,MATCH($B23,'Summary sales'!$A$6:$A$48,0),MATCH($AF$3,'Summary sales'!$A$7:$CA$7,0))</f>
        <v>0</v>
      </c>
      <c r="AH23" s="402">
        <f t="shared" si="429"/>
        <v>0</v>
      </c>
      <c r="AI23" s="532" t="e">
        <f t="shared" si="430"/>
        <v>#DIV/0!</v>
      </c>
      <c r="AJ23" s="402">
        <f>INDEX('SO Februari 2026 Rev.2'!$B$6:$BG$49,MATCH(B23,'SO Februari 2026 Rev.2'!$B$6:$B$49,0),MATCH($AJ$3,'SO Februari 2026 Rev.2'!$B$5:$XG$5,0))</f>
        <v>603.76322580644887</v>
      </c>
      <c r="AK23" s="402">
        <f>INDEX('Summary sales'!$A$6:$CA$48,MATCH($B23,'Summary sales'!$A$6:$A$48,0),MATCH($AJ$3,'Summary sales'!$A$7:$CA$7,0))</f>
        <v>801.94999999995343</v>
      </c>
      <c r="AL23" s="402">
        <f t="shared" si="431"/>
        <v>198.18677419350456</v>
      </c>
      <c r="AM23" s="532">
        <f t="shared" si="432"/>
        <v>1.328252476670446</v>
      </c>
      <c r="AN23" s="402">
        <f>INDEX('SO Februari 2026 Rev.2'!$B$6:$BG$49,MATCH(B23,'SO Februari 2026 Rev.2'!$B$6:$B$49,0),MATCH($AN$3,'SO Februari 2026 Rev.2'!$B$5:$XG$5,0))</f>
        <v>673.27548387096704</v>
      </c>
      <c r="AO23" s="402">
        <f>INDEX('Summary sales'!$A$6:$CA$48,MATCH($B23,'Summary sales'!$A$6:$A$48,0),MATCH($AN$3,'Summary sales'!$A$7:$CA$7,0))</f>
        <v>393.45999999996275</v>
      </c>
      <c r="AP23" s="402">
        <f t="shared" si="433"/>
        <v>-279.81548387100429</v>
      </c>
      <c r="AQ23" s="532">
        <f t="shared" si="434"/>
        <v>0.58439674312479373</v>
      </c>
      <c r="AR23" s="402">
        <f>INDEX('SO Februari 2026 Rev.2'!$B$6:$BG$49,MATCH(B23,'SO Februari 2026 Rev.2'!$B$6:$B$49,0),MATCH($AR$3,'SO Februari 2026 Rev.2'!$B$5:$XG$5,0))</f>
        <v>0</v>
      </c>
      <c r="AS23" s="402">
        <f>INDEX('Summary sales'!$A$6:$CA$48,MATCH($B23,'Summary sales'!$A$6:$A$48,0),MATCH($AR$3,'Summary sales'!$A$7:$CA$7,0))</f>
        <v>0</v>
      </c>
      <c r="AT23" s="402">
        <f t="shared" si="435"/>
        <v>0</v>
      </c>
      <c r="AU23" s="532" t="e">
        <f t="shared" si="436"/>
        <v>#DIV/0!</v>
      </c>
      <c r="AV23" s="402">
        <f>INDEX('SO Februari 2026 Rev.2'!$B$6:$BG$49,MATCH(B23,'SO Februari 2026 Rev.2'!$B$6:$B$49,0),MATCH($AV$3,'SO Februari 2026 Rev.2'!$B$5:$XG$5,0))</f>
        <v>6000.0622580645213</v>
      </c>
      <c r="AW23" s="402">
        <f ca="1">INDEX('Summary sales'!$A$6:$CA$48,MATCH($B23,'Summary sales'!$A$6:$A$48,0),MATCH($AV$3,'Summary sales'!$A$7:$CA$7,0))</f>
        <v>1677.7299999999814</v>
      </c>
      <c r="AX23" s="402">
        <f t="shared" ca="1" si="437"/>
        <v>-4322.3322580645399</v>
      </c>
      <c r="AY23" s="532">
        <f t="shared" ca="1" si="438"/>
        <v>0.27961876524614221</v>
      </c>
      <c r="AZ23" s="402">
        <f>INDEX('SO Februari 2026 Rev.2'!$B$6:$BG$49,MATCH(B23,'SO Februari 2026 Rev.2'!$B$6:$B$49,0),MATCH($AZ$3,'SO Februari 2026 Rev.2'!$B$5:$XG$5,0))</f>
        <v>500.32645161290293</v>
      </c>
      <c r="BA23" s="402">
        <f>INDEX('Summary sales'!$A$6:$CA$48,MATCH($B23,'Summary sales'!$A$6:$A$48,0),MATCH($AZ$3,'Summary sales'!$A$7:$CA$7,0))</f>
        <v>150.92000000004191</v>
      </c>
      <c r="BB23" s="402">
        <f t="shared" si="439"/>
        <v>-349.40645161286102</v>
      </c>
      <c r="BC23" s="532">
        <f t="shared" si="440"/>
        <v>0.30164305627559956</v>
      </c>
      <c r="BD23" s="402">
        <f>INDEX('SO Februari 2026 Rev.2'!$B$6:$BG$49,MATCH(B23,'SO Februari 2026 Rev.2'!$B$6:$B$49,0),MATCH($BD$3,'SO Februari 2026 Rev.2'!$B$5:$XG$5,0))</f>
        <v>1500</v>
      </c>
      <c r="BE23" s="402">
        <f>INDEX('Summary sales'!$A$6:$CA$48,MATCH($B23,'Summary sales'!$A$6:$A$48,0),MATCH($BD$3,'Summary sales'!$A$7:$CA$7,0))</f>
        <v>0</v>
      </c>
      <c r="BF23" s="402">
        <f t="shared" si="441"/>
        <v>-1500</v>
      </c>
      <c r="BG23" s="532">
        <f t="shared" si="442"/>
        <v>0</v>
      </c>
      <c r="BH23" s="402">
        <f>INDEX('SO Februari 2026 Rev.2'!$B$6:$BG$49,MATCH(B23,'SO Februari 2026 Rev.2'!$B$6:$B$49,0),MATCH($BH$3,'SO Februari 2026 Rev.2'!$B$5:$XG$5,0))</f>
        <v>1500</v>
      </c>
      <c r="BI23" s="402">
        <f>INDEX('Summary sales'!$A$6:$CA$48,MATCH($B23,'Summary sales'!$A$6:$A$48,0),MATCH($BH$3,'Summary sales'!$A$7:$CA$7,0))</f>
        <v>1291.8600000001024</v>
      </c>
      <c r="BJ23" s="402">
        <f t="shared" si="443"/>
        <v>-208.13999999989755</v>
      </c>
      <c r="BK23" s="532">
        <f t="shared" si="444"/>
        <v>0.86124000000006828</v>
      </c>
      <c r="BL23" s="402">
        <f>INDEX('SO Februari 2026 Rev.2'!$B$6:$BG$49,MATCH(B23,'SO Februari 2026 Rev.2'!$B$6:$B$49,0),MATCH($BL$3,'SO Februari 2026 Rev.2'!$B$5:$XG$5,0))</f>
        <v>6000.0570967741915</v>
      </c>
      <c r="BM23" s="402">
        <f>INDEX('Summary sales'!$A$6:$CA$48,MATCH($B23,'Summary sales'!$A$6:$A$48,0),MATCH($BL$3,'Summary sales'!$A$7:$CA$7,0))</f>
        <v>6599.0400000000373</v>
      </c>
      <c r="BN23" s="402">
        <f t="shared" si="445"/>
        <v>598.9829032258458</v>
      </c>
      <c r="BO23" s="532">
        <f t="shared" si="446"/>
        <v>1.0998295338802486</v>
      </c>
      <c r="BP23" s="402">
        <f>INDEX('SO Februari 2026 Rev.2'!$B$6:$BG$49,MATCH(B23,'SO Februari 2026 Rev.2'!$B$6:$B$49,0),MATCH($BP$3,'SO Februari 2026 Rev.2'!$B$5:$XG$5,0))</f>
        <v>926.09448387096802</v>
      </c>
      <c r="BQ23" s="402">
        <f>INDEX('Summary sales'!$A$6:$CA$48,MATCH($B23,'Summary sales'!$A$6:$A$48,0),MATCH($BP$3,'Summary sales'!$A$7:$CA$7,0))</f>
        <v>0</v>
      </c>
      <c r="BR23" s="402">
        <f t="shared" si="447"/>
        <v>-926.09448387096802</v>
      </c>
      <c r="BS23" s="532">
        <f t="shared" si="448"/>
        <v>0</v>
      </c>
      <c r="BT23" s="402">
        <f>INDEX('SO Februari 2026 Rev.2'!$B$6:$BG$49,MATCH(B23,'SO Februari 2026 Rev.2'!$B$6:$B$49,0),MATCH($BT$3,'SO Februari 2026 Rev.2'!$B$5:$XG$5,0))</f>
        <v>2500</v>
      </c>
      <c r="BU23" s="402">
        <f ca="1">INDEX('Summary sales'!$A$6:$CA$48,MATCH($B23,'Summary sales'!$A$6:$A$48,0),MATCH($BT$3,'Summary sales'!$A$7:$CA$7,0))</f>
        <v>3157.66</v>
      </c>
      <c r="BV23" s="402">
        <f t="shared" ca="1" si="449"/>
        <v>657.65999999999985</v>
      </c>
      <c r="BW23" s="532">
        <f t="shared" ca="1" si="450"/>
        <v>1.263064</v>
      </c>
      <c r="BX23" s="402">
        <f>INDEX('SO Februari 2026 Rev.2'!$B$6:$BG$49,MATCH(B23,'SO Februari 2026 Rev.2'!$B$6:$B$49,0),MATCH($BX$3,'SO Februari 2026 Rev.2'!$B$5:$XG$5,0))</f>
        <v>70.054838709677327</v>
      </c>
      <c r="BY23" s="402">
        <f>INDEX('Summary sales'!$A$6:$CA$48,MATCH($B23,'Summary sales'!$A$6:$A$48,0),MATCH($BX$3,'Summary sales'!$A$7:$CA$7,0))</f>
        <v>0</v>
      </c>
      <c r="BZ23" s="402">
        <f t="shared" si="451"/>
        <v>-70.054838709677327</v>
      </c>
      <c r="CA23" s="532">
        <f t="shared" si="452"/>
        <v>0</v>
      </c>
      <c r="CB23" s="402">
        <f>INDEX('SO Februari 2026 Rev.2'!$B$6:$BG$49,MATCH(B23,'SO Februari 2026 Rev.2'!$B$6:$B$49,0),MATCH($CB$3,'SO Februari 2026 Rev.2'!$B$5:$XG$5,0))</f>
        <v>89.451612903225808</v>
      </c>
      <c r="CC23" s="402">
        <f>INDEX('Summary sales'!$A$6:$CA$48,MATCH($B23,'Summary sales'!$A$6:$A$48,0),MATCH($CB$3,'Summary sales'!$A$7:$CA$7,0))</f>
        <v>87.369999999995343</v>
      </c>
      <c r="CD23" s="402">
        <f t="shared" si="453"/>
        <v>-2.0816129032304644</v>
      </c>
      <c r="CE23" s="532">
        <f t="shared" si="454"/>
        <v>0.97672917417953686</v>
      </c>
      <c r="CF23" s="402">
        <f>INDEX('SO Februari 2026 Rev.2'!$B$6:$BG$49,MATCH(B23,'SO Februari 2026 Rev.2'!$B$6:$B$49,0),MATCH($CF$3,'SO Februari 2026 Rev.2'!$B$5:$XG$5,0))</f>
        <v>3500</v>
      </c>
      <c r="CG23" s="402">
        <f>INDEX('Summary sales'!$A$6:$CA$48,MATCH($B23,'Summary sales'!$A$6:$A$48,0),MATCH($CF$3,'Summary sales'!$A$7:$CA$7,0))</f>
        <v>1366.2999999998137</v>
      </c>
      <c r="CH23" s="402">
        <f t="shared" si="455"/>
        <v>-2133.7000000001863</v>
      </c>
      <c r="CI23" s="532">
        <f t="shared" si="456"/>
        <v>0.39037142857137536</v>
      </c>
      <c r="CJ23" s="402">
        <f>INDEX('SO Februari 2026 Rev.2'!$B$6:$BG$49,MATCH(B23,'SO Februari 2026 Rev.2'!$B$6:$B$49,0),MATCH($CJ$3,'SO Februari 2026 Rev.2'!$B$5:$XG$5,0))</f>
        <v>1000.4806451612722</v>
      </c>
      <c r="CK23" s="402">
        <f>INDEX('Summary sales'!$A$6:$CA$48,MATCH($B23,'Summary sales'!$A$6:$A$48,0),MATCH($CJ$3,'Summary sales'!$A$7:$CA$7,0))</f>
        <v>0</v>
      </c>
      <c r="CL23" s="402">
        <f t="shared" si="457"/>
        <v>-1000.4806451612722</v>
      </c>
      <c r="CM23" s="532">
        <f t="shared" si="458"/>
        <v>0</v>
      </c>
      <c r="CN23" s="402">
        <f>INDEX('SO Februari 2026 Rev.2'!$B$6:$BG$49,MATCH(B23,'SO Februari 2026 Rev.2'!$B$6:$B$49,0),MATCH($CN$3,'SO Februari 2026 Rev.2'!$B$5:$XG$5,0))</f>
        <v>3500</v>
      </c>
      <c r="CO23" s="402">
        <f>INDEX('Summary sales'!$A$6:$CA$48,MATCH($B23,'Summary sales'!$A$6:$A$48,0),MATCH($CN$3,'Summary sales'!$A$7:$CA$7,0))</f>
        <v>2602.9699999999721</v>
      </c>
      <c r="CP23" s="402">
        <f t="shared" si="459"/>
        <v>-897.03000000002794</v>
      </c>
      <c r="CQ23" s="532">
        <f t="shared" si="460"/>
        <v>0.74370571428570631</v>
      </c>
      <c r="CR23" s="402">
        <f>INDEX('SO Februari 2026 Rev.2'!$B$6:$BG$49,MATCH(B23,'SO Februari 2026 Rev.2'!$B$6:$B$49,0),MATCH($CR$3,'SO Februari 2026 Rev.2'!$B$5:$XG$5,0))</f>
        <v>0</v>
      </c>
      <c r="CS23" s="402">
        <f>INDEX('Summary sales'!$A$6:$CA$48,MATCH($B23,'Summary sales'!$A$6:$A$48,0),MATCH($CR$3,'Summary sales'!$A$7:$CA$7,0))</f>
        <v>0</v>
      </c>
      <c r="CT23" s="402">
        <f t="shared" si="461"/>
        <v>0</v>
      </c>
      <c r="CU23" s="532" t="e">
        <f t="shared" si="462"/>
        <v>#DIV/0!</v>
      </c>
      <c r="CV23" s="402">
        <f>INDEX('SO Februari 2026 Rev.2'!$B$6:$BG$49,MATCH(B23,'SO Februari 2026 Rev.2'!$B$6:$B$49,0),MATCH($CV$3,'SO Februari 2026 Rev.2'!$B$5:$XG$5,0))</f>
        <v>6659.5545483870847</v>
      </c>
      <c r="CW23" s="402">
        <f>INDEX('Summary sales'!$A$6:$CA$48,MATCH($B23,'Summary sales'!$A$6:$A$48,0),MATCH($CV$3,'Summary sales'!$A$7:$CA$7,0))</f>
        <v>8995.265999995172</v>
      </c>
      <c r="CX23" s="402">
        <f t="shared" si="463"/>
        <v>2335.7114516080874</v>
      </c>
      <c r="CY23" s="532">
        <f t="shared" si="464"/>
        <v>1.3507308836705583</v>
      </c>
      <c r="CZ23" s="402">
        <f>INDEX('SO Februari 2026 Rev.2'!$B$6:$BG$49,MATCH(B23,'SO Februari 2026 Rev.2'!$B$6:$B$49,0),MATCH($CZ$3,'SO Februari 2026 Rev.2'!$B$5:$XG$5,0))</f>
        <v>2020.8603225806426</v>
      </c>
      <c r="DA23" s="402">
        <f>INDEX('Summary sales'!$A$6:$CA$48,MATCH($B23,'Summary sales'!$A$6:$A$48,0),MATCH($CZ$3,'Summary sales'!$A$7:$CA$7,0))</f>
        <v>2212.7199999997392</v>
      </c>
      <c r="DB23" s="402">
        <f t="shared" si="465"/>
        <v>191.85967741909667</v>
      </c>
      <c r="DC23" s="532">
        <f t="shared" si="466"/>
        <v>1.0949396033339363</v>
      </c>
      <c r="DD23" s="402">
        <f>INDEX('SO Februari 2026 Rev.2'!$B$6:$BG$49,MATCH(B23,'SO Februari 2026 Rev.2'!$B$6:$B$49,0),MATCH($DD$3,'SO Februari 2026 Rev.2'!$B$5:$XG$5,0))</f>
        <v>678.69999999999834</v>
      </c>
      <c r="DE23" s="402">
        <f>INDEX('Summary sales'!$A$6:$CA$48,MATCH($B23,'Summary sales'!$A$6:$A$48,0),MATCH($DD$3,'Summary sales'!$A$7:$CA$7,0))</f>
        <v>0</v>
      </c>
      <c r="DF23" s="402">
        <f t="shared" si="467"/>
        <v>-678.69999999999834</v>
      </c>
      <c r="DG23" s="532">
        <f t="shared" si="468"/>
        <v>0</v>
      </c>
      <c r="DH23" s="402">
        <f>INDEX('SO Februari 2026 Rev.2'!$B$6:$BG$49,MATCH(B23,'SO Februari 2026 Rev.2'!$B$6:$B$49,0),MATCH($DH$3,'SO Februari 2026 Rev.2'!$B$5:$XG$5,0))</f>
        <v>2121.8519354838745</v>
      </c>
      <c r="DI23" s="402">
        <f>INDEX('Summary sales'!$A$6:$CA$48,MATCH($B23,'Summary sales'!$A$6:$A$48,0),MATCH($DH$3,'Summary sales'!$A$7:$CA$7,0))</f>
        <v>0</v>
      </c>
      <c r="DJ23" s="402">
        <f t="shared" si="469"/>
        <v>-2121.8519354838745</v>
      </c>
      <c r="DK23" s="532">
        <f t="shared" si="470"/>
        <v>0</v>
      </c>
      <c r="DL23" s="402">
        <f>INDEX('SO Februari 2026 Rev.2'!$B$6:$BG$49,MATCH(B23,'SO Februari 2026 Rev.2'!$B$6:$B$49,0),MATCH($DL$3,'SO Februari 2026 Rev.2'!$B$5:$XG$5,0))</f>
        <v>0</v>
      </c>
      <c r="DM23" s="402">
        <f>INDEX('Summary sales'!$A$6:$CA$48,MATCH($B23,'Summary sales'!$A$6:$A$48,0),MATCH($DL$3,'Summary sales'!$A$7:$CA$7,0))</f>
        <v>0</v>
      </c>
      <c r="DN23" s="402">
        <f t="shared" si="471"/>
        <v>0</v>
      </c>
      <c r="DO23" s="532" t="e">
        <f t="shared" si="472"/>
        <v>#DIV/0!</v>
      </c>
      <c r="DP23" s="402">
        <f>INDEX('SO Februari 2026 Rev.2'!$B$6:$BG$49,MATCH(B23,'SO Februari 2026 Rev.2'!$B$6:$B$49,0),MATCH($DP$3,'SO Februari 2026 Rev.2'!$B$5:$XG$5,0))</f>
        <v>1500.2745161290325</v>
      </c>
      <c r="DQ23" s="402">
        <f>INDEX('Summary sales'!$A$6:$CA$48,MATCH($B23,'Summary sales'!$A$6:$A$48,0),MATCH($DP$3,'Summary sales'!$A$7:$CA$7,0))</f>
        <v>1491.3100000000559</v>
      </c>
      <c r="DR23" s="402">
        <f t="shared" si="473"/>
        <v>-8.9645161289765838</v>
      </c>
      <c r="DS23" s="532">
        <f t="shared" si="474"/>
        <v>0.99402474944911645</v>
      </c>
      <c r="DT23" s="402">
        <f>INDEX('SO Februari 2026 Rev.2'!$B$6:$BG$49,MATCH(B23,'SO Februari 2026 Rev.2'!$B$6:$B$49,0),MATCH($DT$3,'SO Februari 2026 Rev.2'!$B$5:$XG$5,0))</f>
        <v>2139.5303225806451</v>
      </c>
      <c r="DU23" s="402">
        <f>INDEX('Summary sales'!$A$6:$CA$48,MATCH($B23,'Summary sales'!$A$6:$A$48,0),MATCH($DT$3,'Summary sales'!$A$7:$CA$7,0))</f>
        <v>1138.0700000000652</v>
      </c>
      <c r="DV23" s="402">
        <f t="shared" si="475"/>
        <v>-1001.4603225805799</v>
      </c>
      <c r="DW23" s="532">
        <f t="shared" si="476"/>
        <v>0.53192515571705246</v>
      </c>
      <c r="DX23" s="402">
        <f>INDEX('SO Februari 2026 Rev.2'!$B$6:$BG$49,MATCH(B23,'SO Februari 2026 Rev.2'!$B$6:$B$49,0),MATCH($DX$3,'SO Februari 2026 Rev.2'!$B$5:$XG$5,0))</f>
        <v>1260.9741935483876</v>
      </c>
      <c r="DY23" s="402">
        <f>INDEX('Summary sales'!$A$6:$CA$48,MATCH($B23,'Summary sales'!$A$6:$A$48,0),MATCH($DX$3,'Summary sales'!$A$7:$CA$7,0))</f>
        <v>0</v>
      </c>
      <c r="DZ23" s="402">
        <f t="shared" si="477"/>
        <v>-1260.9741935483876</v>
      </c>
      <c r="EA23" s="532">
        <f t="shared" si="478"/>
        <v>0</v>
      </c>
      <c r="EB23" s="402">
        <f>INDEX('SO Februari 2026 Rev.2'!$B$6:$BG$49,MATCH(B23,'SO Februari 2026 Rev.2'!$B$6:$B$49,0),MATCH($EB$3,'SO Februari 2026 Rev.2'!$B$5:$XG$5,0))</f>
        <v>10000.047419354845</v>
      </c>
      <c r="EC23" s="402">
        <f>INDEX('Summary sales'!$A$6:$CA$48,MATCH($B23,'Summary sales'!$A$6:$A$48,0),MATCH($EB$3,'Summary sales'!$A$7:$CA$7,0))</f>
        <v>10117.700000000186</v>
      </c>
      <c r="ED23" s="402">
        <f t="shared" si="479"/>
        <v>117.652580645341</v>
      </c>
      <c r="EE23" s="532">
        <f t="shared" si="480"/>
        <v>1.0117652022747039</v>
      </c>
      <c r="EF23" s="402">
        <f>INDEX('SO Februari 2026 Rev.2'!$B$6:$BG$49,MATCH(B23,'SO Februari 2026 Rev.2'!$B$6:$B$49,0),MATCH($EF$3,'SO Februari 2026 Rev.2'!$B$5:$XG$5,0))</f>
        <v>1519.5448387096778</v>
      </c>
      <c r="EG23" s="402">
        <f>INDEX('Summary sales'!$A$6:$CA$48,MATCH($B23,'Summary sales'!$A$6:$A$48,0),MATCH($EF$3,'Summary sales'!$A$7:$CA$7,0))</f>
        <v>1891.9799999999814</v>
      </c>
      <c r="EH23" s="402">
        <f t="shared" si="481"/>
        <v>372.43516129030354</v>
      </c>
      <c r="EI23" s="532">
        <f t="shared" si="482"/>
        <v>1.2450965261456561</v>
      </c>
      <c r="EJ23" s="402">
        <f>INDEX('SO Februari 2026 Rev.2'!$B$6:$BG$49,MATCH(B23,'SO Februari 2026 Rev.2'!$B$6:$B$49,0),MATCH($EJ$3,'SO Februari 2026 Rev.2'!$B$5:$XG$5,0))</f>
        <v>3999.6741935483842</v>
      </c>
      <c r="EK23" s="402">
        <f>INDEX('Summary sales'!$A$6:$CA$48,MATCH($B23,'Summary sales'!$A$6:$A$48,0),MATCH($EJ$3,'Summary sales'!$A$7:$CA$7,0))</f>
        <v>0</v>
      </c>
      <c r="EL23" s="402">
        <f t="shared" si="483"/>
        <v>-3999.6741935483842</v>
      </c>
      <c r="EM23" s="532">
        <f t="shared" si="484"/>
        <v>0</v>
      </c>
      <c r="EN23" s="402">
        <f>INDEX('SO Februari 2026 Rev.2'!$B$6:$BG$49,MATCH(B23,'SO Februari 2026 Rev.2'!$B$6:$B$49,0),MATCH($EN$3,'SO Februari 2026 Rev.2'!$B$5:$XG$5,0))</f>
        <v>3500</v>
      </c>
      <c r="EO23" s="402">
        <f>INDEX('Summary sales'!$A$6:$CA$48,MATCH(B23,'Summary sales'!$A$6:$A$48,0),MATCH($EN$3,'Summary sales'!$A$7:$CA$7,0))</f>
        <v>0</v>
      </c>
      <c r="EP23" s="402">
        <f t="shared" si="485"/>
        <v>-3500</v>
      </c>
      <c r="EQ23" s="532">
        <f t="shared" si="486"/>
        <v>0</v>
      </c>
      <c r="ER23" s="402">
        <f>INDEX('SO Februari 2026 Rev.2'!$B$6:$BG$49,MATCH(B23,'SO Februari 2026 Rev.2'!$B$6:$B$49,0),MATCH($ER$3,'SO Februari 2026 Rev.2'!$B$5:$XG$5,0))</f>
        <v>3999.689677419351</v>
      </c>
      <c r="ES23" s="402">
        <f>INDEX('Summary sales'!$A$6:$CA$48,MATCH($B23,'Summary sales'!$A$6:$A$48,0),MATCH($ER$3,'Summary sales'!$A$7:$CA$7,0))</f>
        <v>4217.3800000001211</v>
      </c>
      <c r="ET23" s="402">
        <f t="shared" si="487"/>
        <v>217.69032258077004</v>
      </c>
      <c r="EU23" s="532">
        <f t="shared" si="488"/>
        <v>1.0544268031116921</v>
      </c>
      <c r="EV23" s="402">
        <f>INDEX('SO Februari 2026 Rev.2'!$B$6:$BG$49,MATCH(B23,'SO Februari 2026 Rev.2'!$B$6:$B$49,0),MATCH($EV$3,'SO Februari 2026 Rev.2'!$B$5:$XG$5,0))</f>
        <v>45500</v>
      </c>
      <c r="EW23" s="402">
        <f>INDEX('Summary sales'!$A$6:$CA$48,MATCH($B23,'Summary sales'!$A$6:$A$48,0),MATCH($EV$3,'Summary sales'!$A$7:$CA$7,0))</f>
        <v>38761.969999999739</v>
      </c>
      <c r="EX23" s="402">
        <f t="shared" si="489"/>
        <v>-6738.0300000002608</v>
      </c>
      <c r="EY23" s="532">
        <f t="shared" si="490"/>
        <v>0.85191142857142288</v>
      </c>
      <c r="EZ23" s="402">
        <f>INDEX('SO Februari 2026 Rev.2'!$B$6:$BG$49,MATCH(B23,'SO Februari 2026 Rev.2'!$B$6:$B$49,0),MATCH($EZ$3,'SO Februari 2026 Rev.2'!$B$5:$XG$5,0))</f>
        <v>5000</v>
      </c>
      <c r="FA23" s="402">
        <f>INDEX('Summary sales'!$A$6:$CA$48,MATCH(B23,'Summary sales'!$A$6:$A$48,0),MATCH($EZ$3,'Summary sales'!$A$7:$CA$7,0))</f>
        <v>7456.190000000177</v>
      </c>
      <c r="FB23" s="402">
        <f t="shared" si="491"/>
        <v>2456.190000000177</v>
      </c>
      <c r="FC23" s="532">
        <f t="shared" si="492"/>
        <v>1.4912380000000354</v>
      </c>
      <c r="FD23" s="402">
        <f>INDEX('SO Februari 2026 Rev.2'!$B$6:$BG$49,MATCH(B23,'SO Februari 2026 Rev.2'!$B$6:$B$49,0),MATCH($FD$3,'SO Februari 2026 Rev.2'!$B$5:$XG$5,0))</f>
        <v>2105.6477419354865</v>
      </c>
      <c r="FE23" s="402">
        <f>INDEX('Summary sales'!$A$6:$CA$48,MATCH(B23,'Summary sales'!$A$6:$A$48,0),MATCH($FD$3,'Summary sales'!$A$7:$CA$7,0))</f>
        <v>4175.8999999994412</v>
      </c>
      <c r="FF23" s="402">
        <f t="shared" si="493"/>
        <v>2070.2522580639547</v>
      </c>
      <c r="FG23" s="532">
        <f t="shared" si="494"/>
        <v>1.9831902159289965</v>
      </c>
      <c r="FH23" s="402">
        <f>INDEX('SO Februari 2026 Rev.2'!$B$6:$BG$49,MATCH(B23,'SO Februari 2026 Rev.2'!$B$6:$B$49,0),MATCH($FH$3,'SO Februari 2026 Rev.2'!$B$5:$XG$5,0))</f>
        <v>726.8151612903232</v>
      </c>
      <c r="FI23" s="402">
        <f>INDEX('Summary sales'!$A$6:$CA$48,MATCH(B23,'Summary sales'!$A$6:$A$48,0),MATCH($FH$3,'Summary sales'!$A$7:$CA$7,0))</f>
        <v>762.58000000007451</v>
      </c>
      <c r="FJ23" s="402">
        <f t="shared" si="495"/>
        <v>35.764838709751302</v>
      </c>
      <c r="FK23" s="532">
        <f t="shared" si="496"/>
        <v>1.0492076123539547</v>
      </c>
      <c r="FL23" s="402">
        <f>INDEX('SO Februari 2026 Rev.2'!$B$6:$BG$49,MATCH(B23,'SO Februari 2026 Rev.2'!$B$6:$B$49,0),MATCH($FL$3,'SO Februari 2026 Rev.2'!$B$5:$XG$5,0))</f>
        <v>3018.0416129032269</v>
      </c>
      <c r="FM23" s="402">
        <f>INDEX('Summary sales'!$A$6:$CA$48,MATCH(B23,'Summary sales'!$A$6:$A$48,0),MATCH($FL$3,'Summary sales'!$A$7:$CA$7,0))</f>
        <v>3621.1099999998696</v>
      </c>
      <c r="FN23" s="402">
        <f t="shared" si="497"/>
        <v>603.06838709664271</v>
      </c>
      <c r="FO23" s="532">
        <f t="shared" si="498"/>
        <v>1.1998210974024699</v>
      </c>
      <c r="FP23" s="402">
        <f>INDEX('SO Februari 2026 Rev.2'!$B$6:$BG$49,MATCH(B23,'SO Februari 2026 Rev.2'!$B$6:$B$49,0),MATCH($FP$3,'SO Februari 2026 Rev.2'!$B$5:$XG$5,0))</f>
        <v>2044.9996774193546</v>
      </c>
      <c r="FQ23" s="402">
        <f>INDEX('Summary sales'!$A$6:$CA$48,MATCH(B23,'Summary sales'!$A$6:$A$48,0),MATCH($FP$3,'Summary sales'!$A$7:$CA$7,0))</f>
        <v>1157.660000000149</v>
      </c>
      <c r="FR23" s="402">
        <f t="shared" si="499"/>
        <v>-887.3396774192056</v>
      </c>
      <c r="FS23" s="532">
        <f t="shared" si="500"/>
        <v>0.56609299883168407</v>
      </c>
      <c r="FT23" s="402">
        <f>INDEX('SO Februari 2026 Rev.2'!$B$6:$BG$49,MATCH(B23,'SO Februari 2026 Rev.2'!$B$6:$B$49,0),MATCH($FT$3,'SO Februari 2026 Rev.2'!$B$5:$XG$5,0))</f>
        <v>369.61070967741654</v>
      </c>
      <c r="FU23" s="402">
        <f>INDEX('Summary sales'!$A$6:$CA$48,MATCH(B23,'Summary sales'!$A$6:$A$48,0),MATCH($FT$3,'Summary sales'!$A$7:$CA$7,0))</f>
        <v>0</v>
      </c>
      <c r="FV23" s="402">
        <f t="shared" si="501"/>
        <v>-369.61070967741654</v>
      </c>
      <c r="FW23" s="532">
        <f t="shared" si="502"/>
        <v>0</v>
      </c>
      <c r="FX23" s="402">
        <f>INDEX('SO Februari 2026 Rev.2'!$B$6:$BG$49,MATCH(B23,'SO Februari 2026 Rev.2'!$B$6:$B$49,0),MATCH($FX$3,'SO Februari 2026 Rev.2'!$B$5:$XG$5,0))</f>
        <v>9000</v>
      </c>
      <c r="FY23" s="402">
        <f>INDEX('Summary sales'!$A$6:$CA$48,MATCH(B23,'Summary sales'!$A$6:$A$48,0),MATCH($FX$3,'Summary sales'!$A$7:$CA$7,0))</f>
        <v>9062.14</v>
      </c>
      <c r="FZ23" s="402">
        <f t="shared" si="503"/>
        <v>62.139999999999418</v>
      </c>
      <c r="GA23" s="532">
        <f t="shared" si="504"/>
        <v>1.0069044444444444</v>
      </c>
      <c r="GB23" s="402">
        <f>INDEX('SO Februari 2026 Rev.2'!$B$6:$BG$49,MATCH(B23,'SO Februari 2026 Rev.2'!$B$6:$B$49,0),MATCH($GB$3,'SO Februari 2026 Rev.2'!$B$5:$XG$5,0))</f>
        <v>3500</v>
      </c>
      <c r="GC23" s="402">
        <f>INDEX('Summary sales'!$A$6:$CA$48,MATCH($B23,'Summary sales'!$A$6:$A$48,0),MATCH($GB$3,'Summary sales'!$A$7:$CA$7,0))</f>
        <v>1413.6300000008196</v>
      </c>
      <c r="GD23" s="402">
        <f t="shared" si="505"/>
        <v>-2086.3699999991804</v>
      </c>
      <c r="GE23" s="532">
        <f t="shared" si="506"/>
        <v>0.40389428571451985</v>
      </c>
      <c r="GF23" s="402">
        <f>INDEX('SO Februari 2026 Rev.2'!$B$6:$BG$49,MATCH(B23,'SO Februari 2026 Rev.2'!$B$6:$B$49,0),MATCH($GF$3,'SO Februari 2026 Rev.2'!$B$5:$XG$5,0))</f>
        <v>1121.900322580635</v>
      </c>
      <c r="GG23" s="402">
        <f>INDEX('Summary sales'!$A$6:$CA$48,MATCH($B23,'Summary sales'!$A$6:$A$48,0),MATCH($GF$3,'Summary sales'!$A$7:$CA$7,0))</f>
        <v>0</v>
      </c>
      <c r="GH23" s="402">
        <f t="shared" si="507"/>
        <v>-1121.900322580635</v>
      </c>
      <c r="GI23" s="532">
        <f t="shared" si="508"/>
        <v>0</v>
      </c>
      <c r="GJ23" s="402">
        <f>INDEX('SO Februari 2026 Rev.2'!$B$6:$BG$49,MATCH(B23,'SO Februari 2026 Rev.2'!$B$6:$B$49,0),MATCH($GJ$3,'SO Februari 2026 Rev.2'!$B$5:$XG$5,0))</f>
        <v>1500</v>
      </c>
      <c r="GK23" s="402">
        <f>INDEX('Summary sales'!$A$6:$CA$48,MATCH(B23,'Summary sales'!$A$6:$A$48,0),MATCH($GJ$3,'Summary sales'!$A$7:$CA$7,0))</f>
        <v>1589.8150000000023</v>
      </c>
      <c r="GL23" s="402">
        <f t="shared" si="509"/>
        <v>89.815000000002328</v>
      </c>
      <c r="GM23" s="532">
        <f t="shared" si="510"/>
        <v>1.0598766666666681</v>
      </c>
      <c r="GN23" s="402">
        <f>INDEX('SO Februari 2026 Rev.2'!$B$6:$BG$49,MATCH(B23,'SO Februari 2026 Rev.2'!$B$6:$B$49,0),MATCH($GN$3,'SO Februari 2026 Rev.2'!$B$5:$XG$5,0))</f>
        <v>2499.7025806451697</v>
      </c>
      <c r="GO23" s="402">
        <f>INDEX('Summary sales'!$A$6:$CA$48,MATCH(B23,'Summary sales'!$A$6:$A$48,0),MATCH($GN$3,'Summary sales'!$A$7:$CA$7,0))</f>
        <v>2720.8700000001118</v>
      </c>
      <c r="GP23" s="402">
        <f t="shared" si="511"/>
        <v>221.16741935494201</v>
      </c>
      <c r="GQ23" s="532">
        <f t="shared" si="512"/>
        <v>1.0884774937096153</v>
      </c>
      <c r="GR23" s="402">
        <f>INDEX('SO Februari 2026 Rev.2'!$B$6:$BG$49,MATCH(B23,'SO Februari 2026 Rev.2'!$B$6:$B$49,0),MATCH($GR$3,'SO Februari 2026 Rev.2'!$B$5:$XG$5,0))</f>
        <v>4500</v>
      </c>
      <c r="GS23" s="402">
        <f>INDEX('Summary sales'!$A$6:$CA$48,MATCH(B23,'Summary sales'!$A$6:$A$48,0),MATCH($GR$3,'Summary sales'!$A$7:$CA$7,0))</f>
        <v>4665.2399999983609</v>
      </c>
      <c r="GT23" s="402">
        <f t="shared" si="513"/>
        <v>165.23999999836087</v>
      </c>
      <c r="GU23" s="533">
        <f t="shared" si="514"/>
        <v>1.0367199999996357</v>
      </c>
    </row>
    <row r="24" spans="1:203" ht="15" customHeight="1">
      <c r="A24" s="655"/>
      <c r="B24" s="414" t="s">
        <v>18</v>
      </c>
      <c r="C24" s="414" t="str">
        <f t="shared" si="516"/>
        <v>Sub Total</v>
      </c>
      <c r="D24" s="534">
        <f>SUM(D17:D23)</f>
        <v>1199666.3694838707</v>
      </c>
      <c r="E24" s="534">
        <f t="shared" ref="E24:F24" ca="1" si="517">SUM(E17:E23)</f>
        <v>1232122.4369999985</v>
      </c>
      <c r="F24" s="534">
        <f t="shared" ca="1" si="517"/>
        <v>32456.067516127907</v>
      </c>
      <c r="G24" s="535">
        <f ca="1">AVERAGE(G17:G23)</f>
        <v>1.0232821990798275</v>
      </c>
      <c r="H24" s="534">
        <f>SUM(H17:H23)</f>
        <v>5685.1900000000051</v>
      </c>
      <c r="I24" s="534">
        <f t="shared" ref="I24:J24" si="518">SUM(I17:I23)</f>
        <v>9029.6599999999162</v>
      </c>
      <c r="J24" s="534">
        <f t="shared" si="518"/>
        <v>3344.469999999912</v>
      </c>
      <c r="K24" s="535">
        <f>AVERAGE(K17:K23)</f>
        <v>1.5882776125336022</v>
      </c>
      <c r="L24" s="534">
        <f t="shared" ref="L24:N24" si="519">SUM(L17:L23)</f>
        <v>15000</v>
      </c>
      <c r="M24" s="534">
        <f t="shared" si="519"/>
        <v>15734.949999999255</v>
      </c>
      <c r="N24" s="534">
        <f t="shared" si="519"/>
        <v>734.94999999925494</v>
      </c>
      <c r="O24" s="535">
        <f>AVERAGE(O17:O23)</f>
        <v>1.4265495714282881</v>
      </c>
      <c r="P24" s="534">
        <f t="shared" ref="P24:R24" si="520">SUM(P17:P23)</f>
        <v>7108.1190322580997</v>
      </c>
      <c r="Q24" s="534">
        <f t="shared" si="520"/>
        <v>7656.0499999998137</v>
      </c>
      <c r="R24" s="534">
        <f t="shared" si="520"/>
        <v>547.93096774171408</v>
      </c>
      <c r="S24" s="535">
        <f>AVERAGE(S17:S23)</f>
        <v>1.0722771889721352</v>
      </c>
      <c r="T24" s="534">
        <f t="shared" ref="T24:V24" si="521">SUM(T17:T23)</f>
        <v>22977.612903225858</v>
      </c>
      <c r="U24" s="534">
        <f t="shared" si="521"/>
        <v>17787.709999999963</v>
      </c>
      <c r="V24" s="534">
        <f t="shared" si="521"/>
        <v>-5189.9029032258977</v>
      </c>
      <c r="W24" s="535">
        <f>AVERAGE(W17:W23)</f>
        <v>0.77413219880219664</v>
      </c>
      <c r="X24" s="534">
        <f t="shared" ref="X24:Z24" si="522">SUM(X17:X23)</f>
        <v>4508.1445161290358</v>
      </c>
      <c r="Y24" s="534">
        <f t="shared" si="522"/>
        <v>3366.1700000000419</v>
      </c>
      <c r="Z24" s="534">
        <f t="shared" si="522"/>
        <v>-1141.9745161289943</v>
      </c>
      <c r="AA24" s="535">
        <f>AVERAGE(AA17:AA23)</f>
        <v>0.74668635576271136</v>
      </c>
      <c r="AB24" s="534">
        <f t="shared" ref="AB24:AD24" si="523">SUM(AB17:AB23)</f>
        <v>14000</v>
      </c>
      <c r="AC24" s="534">
        <f t="shared" si="523"/>
        <v>6657.6100000003353</v>
      </c>
      <c r="AD24" s="534">
        <f t="shared" si="523"/>
        <v>-7342.3899999996647</v>
      </c>
      <c r="AE24" s="535">
        <f>AVERAGE(AE17:AE23)</f>
        <v>0.47554357142859544</v>
      </c>
      <c r="AF24" s="534">
        <f t="shared" ref="AF24:AH24" si="524">SUM(AF17:AF23)</f>
        <v>1001.8238709677413</v>
      </c>
      <c r="AG24" s="534">
        <f t="shared" si="524"/>
        <v>3061.5499999999884</v>
      </c>
      <c r="AH24" s="534">
        <f t="shared" si="524"/>
        <v>2059.7261290322472</v>
      </c>
      <c r="AI24" s="535" t="e">
        <f>AVERAGE(AI17:AI23)</f>
        <v>#DIV/0!</v>
      </c>
      <c r="AJ24" s="534">
        <f t="shared" ref="AJ24:AL24" si="525">SUM(AJ17:AJ23)</f>
        <v>4226.3425806451414</v>
      </c>
      <c r="AK24" s="534">
        <f t="shared" si="525"/>
        <v>5991.25</v>
      </c>
      <c r="AL24" s="534">
        <f t="shared" si="525"/>
        <v>1764.9074193548579</v>
      </c>
      <c r="AM24" s="535">
        <f>AVERAGE(AM17:AM23)</f>
        <v>1.4175968667181373</v>
      </c>
      <c r="AN24" s="534">
        <f t="shared" ref="AN24:AP24" si="526">SUM(AN17:AN23)</f>
        <v>4712.9283870967693</v>
      </c>
      <c r="AO24" s="534">
        <f t="shared" si="526"/>
        <v>4290.2299999999814</v>
      </c>
      <c r="AP24" s="534">
        <f t="shared" si="526"/>
        <v>-422.69838709678788</v>
      </c>
      <c r="AQ24" s="535">
        <f>AVERAGE(AQ17:AQ23)</f>
        <v>0.91031088266605809</v>
      </c>
      <c r="AR24" s="534">
        <f t="shared" ref="AR24:AT24" si="527">SUM(AR17:AR23)</f>
        <v>32085.19419354837</v>
      </c>
      <c r="AS24" s="534">
        <f t="shared" si="527"/>
        <v>34010.179999999702</v>
      </c>
      <c r="AT24" s="534">
        <f t="shared" si="527"/>
        <v>1924.9858064513282</v>
      </c>
      <c r="AU24" s="535" t="e">
        <f>AVERAGE(AU17:AU23)</f>
        <v>#DIV/0!</v>
      </c>
      <c r="AV24" s="534">
        <f t="shared" ref="AV24:AX24" si="528">SUM(AV17:AV23)</f>
        <v>42000.435806451649</v>
      </c>
      <c r="AW24" s="534">
        <f t="shared" ca="1" si="528"/>
        <v>44551.469999999856</v>
      </c>
      <c r="AX24" s="534">
        <f t="shared" ca="1" si="528"/>
        <v>2551.0341935482029</v>
      </c>
      <c r="AY24" s="535">
        <f ca="1">AVERAGE(AY17:AY23)</f>
        <v>1.0607382791289117</v>
      </c>
      <c r="AZ24" s="534">
        <f t="shared" ref="AZ24:BB24" si="529">SUM(AZ17:AZ23)</f>
        <v>17746.285161290318</v>
      </c>
      <c r="BA24" s="534">
        <f t="shared" si="529"/>
        <v>16082.489999999991</v>
      </c>
      <c r="BB24" s="534">
        <f t="shared" si="529"/>
        <v>-1663.7951612903298</v>
      </c>
      <c r="BC24" s="535">
        <f>AVERAGE(BC17:BC23)</f>
        <v>0.83490817754001279</v>
      </c>
      <c r="BD24" s="534">
        <f t="shared" ref="BD24:BF24" si="530">SUM(BD17:BD23)</f>
        <v>10500</v>
      </c>
      <c r="BE24" s="534">
        <f t="shared" si="530"/>
        <v>3558.16</v>
      </c>
      <c r="BF24" s="534">
        <f t="shared" si="530"/>
        <v>-6941.84</v>
      </c>
      <c r="BG24" s="535">
        <f>AVERAGE(BG17:BG23)</f>
        <v>0.33887238095238098</v>
      </c>
      <c r="BH24" s="534">
        <f t="shared" ref="BH24:BJ24" si="531">SUM(BH17:BH23)</f>
        <v>10500</v>
      </c>
      <c r="BI24" s="534">
        <f t="shared" si="531"/>
        <v>9096.4699999999721</v>
      </c>
      <c r="BJ24" s="534">
        <f t="shared" si="531"/>
        <v>-1403.5300000000279</v>
      </c>
      <c r="BK24" s="535">
        <f>AVERAGE(BK17:BK23)</f>
        <v>0.86633047619047343</v>
      </c>
      <c r="BL24" s="534">
        <f t="shared" ref="BL24:BN24" si="532">SUM(BL17:BL23)</f>
        <v>70000.399677419351</v>
      </c>
      <c r="BM24" s="534">
        <f t="shared" si="532"/>
        <v>75495.60999999987</v>
      </c>
      <c r="BN24" s="534">
        <f t="shared" si="532"/>
        <v>5495.2103225805295</v>
      </c>
      <c r="BO24" s="535">
        <f>AVERAGE(BO17:BO23)</f>
        <v>1.0789135630470521</v>
      </c>
      <c r="BP24" s="534">
        <f t="shared" ref="BP24:BR24" si="533">SUM(BP17:BP23)</f>
        <v>6482.6613870967767</v>
      </c>
      <c r="BQ24" s="534">
        <f t="shared" si="533"/>
        <v>6311.5760000000009</v>
      </c>
      <c r="BR24" s="534">
        <f t="shared" si="533"/>
        <v>-171.08538709677509</v>
      </c>
      <c r="BS24" s="535">
        <f>AVERAGE(BS17:BS23)</f>
        <v>0.97360877317496375</v>
      </c>
      <c r="BT24" s="534">
        <f t="shared" ref="BT24:BV24" si="534">SUM(BT17:BT23)</f>
        <v>29500</v>
      </c>
      <c r="BU24" s="534">
        <f t="shared" ca="1" si="534"/>
        <v>28881.59</v>
      </c>
      <c r="BV24" s="534">
        <f t="shared" ca="1" si="534"/>
        <v>-618.41000000000031</v>
      </c>
      <c r="BW24" s="535">
        <f ca="1">AVERAGE(BW17:BW23)</f>
        <v>0.99707041269841279</v>
      </c>
      <c r="BX24" s="534">
        <f t="shared" ref="BX24:BZ24" si="535">SUM(BX17:BX23)</f>
        <v>490.38387096774125</v>
      </c>
      <c r="BY24" s="534">
        <f t="shared" si="535"/>
        <v>593.80000000000291</v>
      </c>
      <c r="BZ24" s="534">
        <f t="shared" si="535"/>
        <v>103.41612903226165</v>
      </c>
      <c r="CA24" s="535">
        <f>AVERAGE(CA17:CA23)</f>
        <v>1.2108881126701341</v>
      </c>
      <c r="CB24" s="534">
        <f t="shared" ref="CB24:CD24" si="536">SUM(CB17:CB23)</f>
        <v>626.16129032258073</v>
      </c>
      <c r="CC24" s="534">
        <f t="shared" si="536"/>
        <v>433.36999999999534</v>
      </c>
      <c r="CD24" s="534">
        <f t="shared" si="536"/>
        <v>-192.79129032258527</v>
      </c>
      <c r="CE24" s="535">
        <f>AVERAGE(CE17:CE23)</f>
        <v>0.69210602235844909</v>
      </c>
      <c r="CF24" s="534">
        <f t="shared" ref="CF24:CH24" si="537">SUM(CF17:CF23)</f>
        <v>24500</v>
      </c>
      <c r="CG24" s="534">
        <f t="shared" si="537"/>
        <v>12648</v>
      </c>
      <c r="CH24" s="534">
        <f t="shared" si="537"/>
        <v>-11852</v>
      </c>
      <c r="CI24" s="535">
        <f>AVERAGE(CI17:CI23)</f>
        <v>0.5162448979591836</v>
      </c>
      <c r="CJ24" s="534">
        <f t="shared" ref="CJ24:CL24" si="538">SUM(CJ17:CJ23)</f>
        <v>25003.364516128902</v>
      </c>
      <c r="CK24" s="534">
        <f t="shared" si="538"/>
        <v>24187.700000000186</v>
      </c>
      <c r="CL24" s="534">
        <f t="shared" si="538"/>
        <v>-815.66451612871879</v>
      </c>
      <c r="CM24" s="535">
        <f>AVERAGE(CM17:CM23)</f>
        <v>0.86374264014129309</v>
      </c>
      <c r="CN24" s="534">
        <f t="shared" ref="CN24:CP24" si="539">SUM(CN17:CN23)</f>
        <v>24500</v>
      </c>
      <c r="CO24" s="534">
        <f t="shared" si="539"/>
        <v>23989.859999999986</v>
      </c>
      <c r="CP24" s="534">
        <f t="shared" si="539"/>
        <v>-510.14000000001397</v>
      </c>
      <c r="CQ24" s="535">
        <f>AVERAGE(CQ17:CQ23)</f>
        <v>0.9791779591836729</v>
      </c>
      <c r="CR24" s="534">
        <f t="shared" ref="CR24:CT24" si="540">SUM(CR17:CR23)</f>
        <v>0</v>
      </c>
      <c r="CS24" s="534">
        <f t="shared" si="540"/>
        <v>0</v>
      </c>
      <c r="CT24" s="534">
        <f t="shared" si="540"/>
        <v>0</v>
      </c>
      <c r="CU24" s="535" t="e">
        <f>AVERAGE(CU17:CU23)</f>
        <v>#DIV/0!</v>
      </c>
      <c r="CV24" s="534">
        <f t="shared" ref="CV24:CX24" si="541">SUM(CV17:CV23)</f>
        <v>100616.88183870958</v>
      </c>
      <c r="CW24" s="534">
        <f t="shared" si="541"/>
        <v>108986.24099999666</v>
      </c>
      <c r="CX24" s="534">
        <f t="shared" si="541"/>
        <v>8369.3591612870696</v>
      </c>
      <c r="CY24" s="535">
        <f>AVERAGE(CY17:CY23)</f>
        <v>1.1051474637937737</v>
      </c>
      <c r="CZ24" s="534">
        <f t="shared" ref="CZ24:DB24" si="542">SUM(CZ17:CZ23)</f>
        <v>14146.022258064497</v>
      </c>
      <c r="DA24" s="534">
        <f t="shared" si="542"/>
        <v>15340.129999999888</v>
      </c>
      <c r="DB24" s="534">
        <f t="shared" si="542"/>
        <v>1194.1077419353903</v>
      </c>
      <c r="DC24" s="535">
        <f>AVERAGE(DC17:DC23)</f>
        <v>1.0844129692539288</v>
      </c>
      <c r="DD24" s="534">
        <f t="shared" ref="DD24:DF24" si="543">SUM(DD17:DD23)</f>
        <v>4750.8999999999887</v>
      </c>
      <c r="DE24" s="534">
        <f t="shared" si="543"/>
        <v>3566.609999999986</v>
      </c>
      <c r="DF24" s="534">
        <f t="shared" si="543"/>
        <v>-1184.2900000000022</v>
      </c>
      <c r="DG24" s="535">
        <f>AVERAGE(DG17:DG23)</f>
        <v>0.75072302090130172</v>
      </c>
      <c r="DH24" s="534">
        <f t="shared" ref="DH24:DJ24" si="544">SUM(DH17:DH23)</f>
        <v>41852.963548387117</v>
      </c>
      <c r="DI24" s="534">
        <f t="shared" si="544"/>
        <v>41994.850000000559</v>
      </c>
      <c r="DJ24" s="534">
        <f t="shared" si="544"/>
        <v>141.8864516134372</v>
      </c>
      <c r="DK24" s="535">
        <f>AVERAGE(DK17:DK23)</f>
        <v>0.90624275889856298</v>
      </c>
      <c r="DL24" s="534">
        <f t="shared" ref="DL24:DN24" si="545">SUM(DL17:DL23)</f>
        <v>17499.38387096774</v>
      </c>
      <c r="DM24" s="534">
        <f t="shared" si="545"/>
        <v>18283.319999999996</v>
      </c>
      <c r="DN24" s="534">
        <f t="shared" si="545"/>
        <v>783.93612903225585</v>
      </c>
      <c r="DO24" s="535" t="e">
        <f>AVERAGE(DO17:DO23)</f>
        <v>#DIV/0!</v>
      </c>
      <c r="DP24" s="534">
        <f t="shared" ref="DP24:DR24" si="546">SUM(DP17:DP23)</f>
        <v>10501.921612903228</v>
      </c>
      <c r="DQ24" s="534">
        <f t="shared" si="546"/>
        <v>9633.5500000000466</v>
      </c>
      <c r="DR24" s="534">
        <f t="shared" si="546"/>
        <v>-868.37161290318068</v>
      </c>
      <c r="DS24" s="535">
        <f>AVERAGE(DS17:DS23)</f>
        <v>0.91731307422479225</v>
      </c>
      <c r="DT24" s="534">
        <f t="shared" ref="DT24:DV24" si="547">SUM(DT17:DT23)</f>
        <v>14976.712258064517</v>
      </c>
      <c r="DU24" s="534">
        <f t="shared" si="547"/>
        <v>13649.479999999981</v>
      </c>
      <c r="DV24" s="534">
        <f t="shared" si="547"/>
        <v>-1327.2322580645346</v>
      </c>
      <c r="DW24" s="535">
        <f>AVERAGE(DW17:DW23)</f>
        <v>0.911380265895817</v>
      </c>
      <c r="DX24" s="534">
        <f t="shared" ref="DX24:DZ24" si="548">SUM(DX17:DX23)</f>
        <v>8826.8193548387117</v>
      </c>
      <c r="DY24" s="534">
        <f t="shared" si="548"/>
        <v>5887.7700000000186</v>
      </c>
      <c r="DZ24" s="534">
        <f t="shared" si="548"/>
        <v>-2939.0493548386944</v>
      </c>
      <c r="EA24" s="535">
        <f>AVERAGE(EA17:EA23)</f>
        <v>0.6670318903459197</v>
      </c>
      <c r="EB24" s="534">
        <f t="shared" ref="EB24:ED24" si="549">SUM(EB17:EB23)</f>
        <v>70000.331935483919</v>
      </c>
      <c r="EC24" s="534">
        <f t="shared" si="549"/>
        <v>66537.950000000186</v>
      </c>
      <c r="ED24" s="534">
        <f t="shared" si="549"/>
        <v>-3462.3819354837306</v>
      </c>
      <c r="EE24" s="535">
        <f>AVERAGE(EE17:EE23)</f>
        <v>0.9505376354690025</v>
      </c>
      <c r="EF24" s="534">
        <f t="shared" ref="EF24:EH24" si="550">SUM(EF17:EF23)</f>
        <v>10636.813870967746</v>
      </c>
      <c r="EG24" s="534">
        <f t="shared" si="550"/>
        <v>14564.409999999916</v>
      </c>
      <c r="EH24" s="534">
        <f t="shared" si="550"/>
        <v>3927.596129032172</v>
      </c>
      <c r="EI24" s="535">
        <f>AVERAGE(EI17:EI23)</f>
        <v>1.3692455444531377</v>
      </c>
      <c r="EJ24" s="534">
        <f t="shared" ref="EJ24:EL24" si="551">SUM(EJ17:EJ23)</f>
        <v>27997.719354838689</v>
      </c>
      <c r="EK24" s="534">
        <f t="shared" si="551"/>
        <v>17659.970000000205</v>
      </c>
      <c r="EL24" s="534">
        <f t="shared" si="551"/>
        <v>-10337.749354838485</v>
      </c>
      <c r="EM24" s="535">
        <f>AVERAGE(EM17:EM23)</f>
        <v>0.6307645910790276</v>
      </c>
      <c r="EN24" s="534">
        <f t="shared" ref="EN24:EP24" si="552">SUM(EN17:EN23)</f>
        <v>24500</v>
      </c>
      <c r="EO24" s="534">
        <f t="shared" si="552"/>
        <v>18236.939999999944</v>
      </c>
      <c r="EP24" s="534">
        <f t="shared" si="552"/>
        <v>-6263.0600000000559</v>
      </c>
      <c r="EQ24" s="535">
        <f>AVERAGE(EQ17:EQ23)</f>
        <v>0.74436489795918148</v>
      </c>
      <c r="ER24" s="534">
        <f t="shared" ref="ER24:ET24" si="553">SUM(ER17:ER23)</f>
        <v>27997.82774193546</v>
      </c>
      <c r="ES24" s="534">
        <f t="shared" si="553"/>
        <v>31308.660000000149</v>
      </c>
      <c r="ET24" s="534">
        <f t="shared" si="553"/>
        <v>3310.8322580646918</v>
      </c>
      <c r="EU24" s="535">
        <f>AVERAGE(EU17:EU23)</f>
        <v>1.1182531833748548</v>
      </c>
      <c r="EV24" s="534">
        <f t="shared" ref="EV24:EX24" si="554">SUM(EV17:EV23)</f>
        <v>204500</v>
      </c>
      <c r="EW24" s="534">
        <f t="shared" si="554"/>
        <v>217687.54000000004</v>
      </c>
      <c r="EX24" s="534">
        <f t="shared" si="554"/>
        <v>13187.540000000037</v>
      </c>
      <c r="EY24" s="535">
        <f>AVERAGE(EY17:EY23)</f>
        <v>1.0862599614940325</v>
      </c>
      <c r="EZ24" s="534">
        <f t="shared" ref="EZ24:FB24" si="555">SUM(EZ17:EZ23)</f>
        <v>35000</v>
      </c>
      <c r="FA24" s="534">
        <f t="shared" si="555"/>
        <v>50557.530000000028</v>
      </c>
      <c r="FB24" s="534">
        <f t="shared" si="555"/>
        <v>15557.530000000028</v>
      </c>
      <c r="FC24" s="535">
        <f>AVERAGE(FC17:FC23)</f>
        <v>1.4445008571428579</v>
      </c>
      <c r="FD24" s="534">
        <f t="shared" ref="FD24:FF24" si="556">SUM(FD17:FD23)</f>
        <v>14739.534193548407</v>
      </c>
      <c r="FE24" s="534">
        <f t="shared" si="556"/>
        <v>29363.700000000186</v>
      </c>
      <c r="FF24" s="534">
        <f t="shared" si="556"/>
        <v>14624.16580645178</v>
      </c>
      <c r="FG24" s="535">
        <f>AVERAGE(FG17:FG23)</f>
        <v>1.9921728607171916</v>
      </c>
      <c r="FH24" s="534">
        <f t="shared" ref="FH24:FJ24" si="557">SUM(FH17:FH23)</f>
        <v>5087.7061290322617</v>
      </c>
      <c r="FI24" s="534">
        <f t="shared" si="557"/>
        <v>5520.390000000014</v>
      </c>
      <c r="FJ24" s="534">
        <f t="shared" si="557"/>
        <v>432.68387096775155</v>
      </c>
      <c r="FK24" s="535">
        <f>AVERAGE(FK17:FK23)</f>
        <v>1.0850449809785008</v>
      </c>
      <c r="FL24" s="534">
        <f t="shared" ref="FL24:FN24" si="558">SUM(FL17:FL23)</f>
        <v>21126.291290322588</v>
      </c>
      <c r="FM24" s="534">
        <f t="shared" si="558"/>
        <v>21335.969999999739</v>
      </c>
      <c r="FN24" s="534">
        <f t="shared" si="558"/>
        <v>209.67870967715089</v>
      </c>
      <c r="FO24" s="535">
        <f>AVERAGE(FO17:FO23)</f>
        <v>1.0099250127149957</v>
      </c>
      <c r="FP24" s="534">
        <f t="shared" ref="FP24:FR24" si="559">SUM(FP17:FP23)</f>
        <v>14314.997741935484</v>
      </c>
      <c r="FQ24" s="534">
        <f t="shared" si="559"/>
        <v>23094.630000000121</v>
      </c>
      <c r="FR24" s="534">
        <f t="shared" si="559"/>
        <v>8779.6322580646374</v>
      </c>
      <c r="FS24" s="535">
        <f>AVERAGE(FS17:FS23)</f>
        <v>1.6133170550453453</v>
      </c>
      <c r="FT24" s="534">
        <f t="shared" ref="FT24:FV24" si="560">SUM(FT17:FT23)</f>
        <v>2587.274967741916</v>
      </c>
      <c r="FU24" s="534">
        <f t="shared" si="560"/>
        <v>5806.7929999999469</v>
      </c>
      <c r="FV24" s="534">
        <f t="shared" si="560"/>
        <v>3219.5180322580309</v>
      </c>
      <c r="FW24" s="535">
        <f>AVERAGE(FW17:FW23)</f>
        <v>2.2443663980052015</v>
      </c>
      <c r="FX24" s="534">
        <f t="shared" ref="FX24:FZ24" si="561">SUM(FX17:FX23)</f>
        <v>63000</v>
      </c>
      <c r="FY24" s="534">
        <f t="shared" si="561"/>
        <v>58902.737000000001</v>
      </c>
      <c r="FZ24" s="534">
        <f t="shared" si="561"/>
        <v>-4097.2629999999999</v>
      </c>
      <c r="GA24" s="535">
        <f>AVERAGE(GA17:GA23)</f>
        <v>0.93496407936507941</v>
      </c>
      <c r="GB24" s="534">
        <f t="shared" ref="GB24:GD24" si="562">SUM(GB17:GB23)</f>
        <v>24500</v>
      </c>
      <c r="GC24" s="534">
        <f t="shared" si="562"/>
        <v>33535.648000000045</v>
      </c>
      <c r="GD24" s="534">
        <f t="shared" si="562"/>
        <v>9035.6480000000447</v>
      </c>
      <c r="GE24" s="535">
        <f>AVERAGE(GE17:GE23)</f>
        <v>1.3688019591836753</v>
      </c>
      <c r="GF24" s="534">
        <f t="shared" ref="GF24:GH24" si="563">SUM(GF17:GF23)</f>
        <v>7853.3022580644465</v>
      </c>
      <c r="GG24" s="534">
        <f t="shared" si="563"/>
        <v>6344.7800000002608</v>
      </c>
      <c r="GH24" s="534">
        <f t="shared" si="563"/>
        <v>-1508.5222580641844</v>
      </c>
      <c r="GI24" s="535">
        <f>AVERAGE(GI17:GI23)</f>
        <v>0.80791236495257723</v>
      </c>
      <c r="GJ24" s="534">
        <f t="shared" ref="GJ24:GL24" si="564">SUM(GJ17:GJ23)</f>
        <v>10500</v>
      </c>
      <c r="GK24" s="534">
        <f t="shared" si="564"/>
        <v>12389.045000000042</v>
      </c>
      <c r="GL24" s="534">
        <f t="shared" si="564"/>
        <v>1889.0450000000419</v>
      </c>
      <c r="GM24" s="535">
        <f>AVERAGE(GM17:GM23)</f>
        <v>1.1799090476190515</v>
      </c>
      <c r="GN24" s="534">
        <f t="shared" ref="GN24:GP24" si="565">SUM(GN17:GN23)</f>
        <v>17497.918064516187</v>
      </c>
      <c r="GO24" s="534">
        <f t="shared" si="565"/>
        <v>29318.930000000168</v>
      </c>
      <c r="GP24" s="534">
        <f t="shared" si="565"/>
        <v>11821.011935483981</v>
      </c>
      <c r="GQ24" s="535">
        <f>AVERAGE(GQ17:GQ23)</f>
        <v>1.6755667669661605</v>
      </c>
      <c r="GR24" s="534">
        <f t="shared" ref="GR24:GT24" si="566">SUM(GR17:GR23)</f>
        <v>31500</v>
      </c>
      <c r="GS24" s="534">
        <f t="shared" si="566"/>
        <v>19199.40700000152</v>
      </c>
      <c r="GT24" s="534">
        <f t="shared" si="566"/>
        <v>-12300.59299999848</v>
      </c>
      <c r="GU24" s="535">
        <f>AVERAGE(GU17:GU23)</f>
        <v>0.60950498412703236</v>
      </c>
    </row>
    <row r="25" spans="1:203" s="403" customFormat="1" ht="15" customHeight="1">
      <c r="A25" s="557"/>
      <c r="B25" s="415"/>
      <c r="C25" s="415"/>
      <c r="D25" s="402"/>
      <c r="E25" s="402"/>
      <c r="F25" s="402"/>
      <c r="G25" s="532"/>
      <c r="H25" s="402"/>
      <c r="I25" s="402"/>
      <c r="J25" s="402"/>
      <c r="K25" s="532"/>
      <c r="L25" s="402"/>
      <c r="M25" s="402"/>
      <c r="N25" s="402"/>
      <c r="O25" s="532"/>
      <c r="P25" s="402"/>
      <c r="Q25" s="402"/>
      <c r="R25" s="402"/>
      <c r="S25" s="532"/>
      <c r="T25" s="402"/>
      <c r="U25" s="402"/>
      <c r="V25" s="402"/>
      <c r="W25" s="532"/>
      <c r="X25" s="402"/>
      <c r="Y25" s="402"/>
      <c r="Z25" s="402"/>
      <c r="AA25" s="532"/>
      <c r="AB25" s="402"/>
      <c r="AC25" s="402"/>
      <c r="AD25" s="402"/>
      <c r="AE25" s="532"/>
      <c r="AF25" s="402"/>
      <c r="AG25" s="402"/>
      <c r="AH25" s="402"/>
      <c r="AI25" s="532"/>
      <c r="AJ25" s="402"/>
      <c r="AK25" s="402"/>
      <c r="AL25" s="402"/>
      <c r="AM25" s="532"/>
      <c r="AN25" s="402"/>
      <c r="AO25" s="402"/>
      <c r="AP25" s="402"/>
      <c r="AQ25" s="532"/>
      <c r="AR25" s="402"/>
      <c r="AS25" s="402"/>
      <c r="AT25" s="402"/>
      <c r="AU25" s="532"/>
      <c r="AV25" s="402"/>
      <c r="AW25" s="402"/>
      <c r="AX25" s="402"/>
      <c r="AY25" s="532"/>
      <c r="AZ25" s="402"/>
      <c r="BA25" s="402"/>
      <c r="BB25" s="402"/>
      <c r="BC25" s="532"/>
      <c r="BD25" s="402"/>
      <c r="BE25" s="402"/>
      <c r="BF25" s="402"/>
      <c r="BG25" s="532"/>
      <c r="BH25" s="402"/>
      <c r="BI25" s="402"/>
      <c r="BJ25" s="402"/>
      <c r="BK25" s="532"/>
      <c r="BL25" s="402"/>
      <c r="BM25" s="402"/>
      <c r="BN25" s="402"/>
      <c r="BO25" s="532"/>
      <c r="BP25" s="402"/>
      <c r="BQ25" s="402"/>
      <c r="BR25" s="402"/>
      <c r="BS25" s="532"/>
      <c r="BT25" s="402"/>
      <c r="BU25" s="402"/>
      <c r="BV25" s="402"/>
      <c r="BW25" s="532"/>
      <c r="BX25" s="402"/>
      <c r="BY25" s="402"/>
      <c r="BZ25" s="402"/>
      <c r="CA25" s="532"/>
      <c r="CB25" s="402"/>
      <c r="CC25" s="402"/>
      <c r="CD25" s="402"/>
      <c r="CE25" s="532"/>
      <c r="CF25" s="402"/>
      <c r="CG25" s="402"/>
      <c r="CH25" s="402"/>
      <c r="CI25" s="532"/>
      <c r="CJ25" s="402"/>
      <c r="CK25" s="402"/>
      <c r="CL25" s="402"/>
      <c r="CM25" s="532"/>
      <c r="CN25" s="402"/>
      <c r="CO25" s="402"/>
      <c r="CP25" s="402"/>
      <c r="CQ25" s="532"/>
      <c r="CR25" s="402"/>
      <c r="CS25" s="402"/>
      <c r="CT25" s="402"/>
      <c r="CU25" s="532"/>
      <c r="CV25" s="402"/>
      <c r="CW25" s="402"/>
      <c r="CX25" s="402"/>
      <c r="CY25" s="532"/>
      <c r="CZ25" s="402"/>
      <c r="DA25" s="402"/>
      <c r="DB25" s="402"/>
      <c r="DC25" s="532"/>
      <c r="DD25" s="402"/>
      <c r="DE25" s="402"/>
      <c r="DF25" s="402"/>
      <c r="DG25" s="532"/>
      <c r="DH25" s="402"/>
      <c r="DI25" s="402"/>
      <c r="DJ25" s="402"/>
      <c r="DK25" s="532"/>
      <c r="DL25" s="402"/>
      <c r="DM25" s="402"/>
      <c r="DN25" s="402"/>
      <c r="DO25" s="532"/>
      <c r="DP25" s="402"/>
      <c r="DQ25" s="402"/>
      <c r="DR25" s="402"/>
      <c r="DS25" s="532"/>
      <c r="DT25" s="402"/>
      <c r="DU25" s="402"/>
      <c r="DV25" s="402"/>
      <c r="DW25" s="532"/>
      <c r="DX25" s="402"/>
      <c r="DY25" s="402"/>
      <c r="DZ25" s="402"/>
      <c r="EA25" s="532"/>
      <c r="EB25" s="402"/>
      <c r="EC25" s="402"/>
      <c r="ED25" s="402"/>
      <c r="EE25" s="532"/>
      <c r="EF25" s="402"/>
      <c r="EG25" s="402"/>
      <c r="EH25" s="402"/>
      <c r="EI25" s="532"/>
      <c r="EJ25" s="402"/>
      <c r="EK25" s="402"/>
      <c r="EL25" s="402"/>
      <c r="EM25" s="532"/>
      <c r="EN25" s="402"/>
      <c r="EO25" s="402"/>
      <c r="EP25" s="402"/>
      <c r="EQ25" s="532"/>
      <c r="ER25" s="402"/>
      <c r="ES25" s="402"/>
      <c r="ET25" s="402"/>
      <c r="EU25" s="532"/>
      <c r="EV25" s="402"/>
      <c r="EW25" s="402"/>
      <c r="EX25" s="402"/>
      <c r="EY25" s="532"/>
      <c r="EZ25" s="402"/>
      <c r="FA25" s="402"/>
      <c r="FB25" s="402"/>
      <c r="FC25" s="532"/>
      <c r="FD25" s="402"/>
      <c r="FE25" s="402"/>
      <c r="FF25" s="402"/>
      <c r="FG25" s="532"/>
      <c r="FH25" s="402"/>
      <c r="FI25" s="402"/>
      <c r="FJ25" s="402"/>
      <c r="FK25" s="532"/>
      <c r="FL25" s="402"/>
      <c r="FM25" s="402"/>
      <c r="FN25" s="402"/>
      <c r="FO25" s="532"/>
      <c r="FP25" s="402"/>
      <c r="FQ25" s="402"/>
      <c r="FR25" s="402"/>
      <c r="FS25" s="532"/>
      <c r="FT25" s="402"/>
      <c r="FU25" s="402"/>
      <c r="FV25" s="402"/>
      <c r="FW25" s="532"/>
      <c r="FX25" s="402"/>
      <c r="FY25" s="402"/>
      <c r="FZ25" s="402"/>
      <c r="GA25" s="532"/>
      <c r="GB25" s="402"/>
      <c r="GC25" s="402"/>
      <c r="GD25" s="402"/>
      <c r="GE25" s="532"/>
      <c r="GF25" s="402"/>
      <c r="GG25" s="402"/>
      <c r="GH25" s="402"/>
      <c r="GI25" s="532"/>
      <c r="GJ25" s="402"/>
      <c r="GK25" s="402"/>
      <c r="GL25" s="402"/>
      <c r="GM25" s="532"/>
      <c r="GN25" s="402"/>
      <c r="GO25" s="402"/>
      <c r="GP25" s="402"/>
      <c r="GQ25" s="532"/>
      <c r="GR25" s="402"/>
      <c r="GS25" s="402"/>
      <c r="GT25" s="402"/>
      <c r="GU25" s="533"/>
    </row>
    <row r="26" spans="1:203" s="403" customFormat="1" ht="15" customHeight="1">
      <c r="A26" s="654">
        <f>A17+1</f>
        <v>9</v>
      </c>
      <c r="B26" s="414">
        <f>B23+1</f>
        <v>46069</v>
      </c>
      <c r="C26" s="414" t="str">
        <f t="shared" ref="C26:C28" si="567">TEXT(B26,"ddd")</f>
        <v>Sen</v>
      </c>
      <c r="D26" s="402">
        <f t="shared" ref="D26:D32" si="568">SUMIF($H$4:$GT$4,$D$4,H26:GT26)</f>
        <v>149971.02135483868</v>
      </c>
      <c r="E26" s="402">
        <f t="shared" ref="E26:E32" ca="1" si="569">SUMIF($H$4:$GT$4,$E$4,H26:GT26)</f>
        <v>156620.57997619489</v>
      </c>
      <c r="F26" s="402">
        <f t="shared" ref="F26" ca="1" si="570">E26-D26</f>
        <v>6649.5586213562055</v>
      </c>
      <c r="G26" s="532">
        <f t="shared" ref="G26" ca="1" si="571">E26/D26</f>
        <v>1.0443389566949939</v>
      </c>
      <c r="H26" s="402">
        <f>INDEX('SO Februari 2026 Rev.2'!$B$6:$BG$49,MATCH(B26,'SO Februari 2026 Rev.2'!$B$6:$B$49,0),MATCH($H$3,'SO Februari 2026 Rev.2'!$B$5:$XG$5,0))</f>
        <v>812.17000000000064</v>
      </c>
      <c r="I26" s="402">
        <f>INDEX('Summary sales'!$A$6:$CA$48,MATCH(B26,'Summary sales'!$A$6:$A$48,0),MATCH($H$3,'Summary sales'!$A$7:$CA$7,0))</f>
        <v>1300.9699999999721</v>
      </c>
      <c r="J26" s="402">
        <f t="shared" ref="J26" si="572">I26-H26</f>
        <v>488.79999999997142</v>
      </c>
      <c r="K26" s="532">
        <f t="shared" ref="K26" si="573">I26/H26</f>
        <v>1.6018444414346393</v>
      </c>
      <c r="L26" s="402">
        <f>INDEX('SO Februari 2026 Rev.2'!$B$6:$BG$49,MATCH(B26,'SO Februari 2026 Rev.2'!$B$6:$B$49,0),MATCH($L$3,'SO Februari 2026 Rev.2'!$B$5:$XG$5,0))</f>
        <v>500</v>
      </c>
      <c r="M26" s="402">
        <f>INDEX('Summary sales'!$A$6:$CA$48,MATCH($B26,'Summary sales'!$A$6:$A$48,0),MATCH($L$3,'Summary sales'!$A$7:$CA$7,0))</f>
        <v>1603.8700000010431</v>
      </c>
      <c r="N26" s="402">
        <f t="shared" ref="N26" si="574">M26-L26</f>
        <v>1103.8700000010431</v>
      </c>
      <c r="O26" s="532">
        <f t="shared" ref="O26" si="575">M26/L26</f>
        <v>3.2077400000020861</v>
      </c>
      <c r="P26" s="402">
        <f>INDEX('SO Februari 2026 Rev.2'!$B$6:$BG$49,MATCH(B26,'SO Februari 2026 Rev.2'!$B$6:$B$49,0),MATCH($P$3,'SO Februari 2026 Rev.2'!$B$5:$XG$5,0))</f>
        <v>629.73129032258566</v>
      </c>
      <c r="Q26" s="402">
        <f>INDEX('Summary sales'!$A$6:$CA$48,MATCH($B26,'Summary sales'!$A$6:$A$48,0),MATCH($P$3,'Summary sales'!$A$7:$CA$7,0))</f>
        <v>1253.7799999997951</v>
      </c>
      <c r="R26" s="402">
        <f t="shared" ref="R26" si="576">Q26-P26</f>
        <v>624.04870967720944</v>
      </c>
      <c r="S26" s="532">
        <f t="shared" ref="S26" si="577">Q26/P26</f>
        <v>1.990976181852953</v>
      </c>
      <c r="T26" s="402">
        <f>INDEX('SO Februari 2026 Rev.2'!$B$6:$BG$49,MATCH(B26,'SO Februari 2026 Rev.2'!$B$6:$B$49,0),MATCH($T$3,'SO Februari 2026 Rev.2'!$B$5:$XG$5,0))</f>
        <v>0</v>
      </c>
      <c r="U26" s="402">
        <f>INDEX('Summary sales'!$A$6:$CA$48,MATCH($B26,'Summary sales'!$A$6:$A$48,0),MATCH($T$3,'Summary sales'!$A$7:$CA$7,0))</f>
        <v>0</v>
      </c>
      <c r="V26" s="402">
        <f t="shared" ref="V26" si="578">U26-T26</f>
        <v>0</v>
      </c>
      <c r="W26" s="532" t="e">
        <f t="shared" ref="W26" si="579">U26/T26</f>
        <v>#DIV/0!</v>
      </c>
      <c r="X26" s="402">
        <f>INDEX('SO Februari 2026 Rev.2'!$B$6:$BG$49,MATCH(B26,'SO Februari 2026 Rev.2'!$B$6:$B$49,0),MATCH($X$3,'SO Februari 2026 Rev.2'!$B$5:$XG$5,0))</f>
        <v>644.02064516129087</v>
      </c>
      <c r="Y26" s="402">
        <f>INDEX('Summary sales'!$A$6:$CA$48,MATCH($B26,'Summary sales'!$A$6:$A$48,0),MATCH($X$3,'Summary sales'!$A$7:$CA$7,0))</f>
        <v>720.40999999991618</v>
      </c>
      <c r="Z26" s="402">
        <f t="shared" ref="Z26" si="580">Y26-X26</f>
        <v>76.389354838625309</v>
      </c>
      <c r="AA26" s="532">
        <f t="shared" ref="AA26" si="581">Y26/X26</f>
        <v>1.1186132081518816</v>
      </c>
      <c r="AB26" s="402">
        <f>INDEX('SO Februari 2026 Rev.2'!$B$6:$BG$49,MATCH(B26,'SO Februari 2026 Rev.2'!$B$6:$B$49,0),MATCH($AB$3,'SO Februari 2026 Rev.2'!$B$5:$XG$5,0))</f>
        <v>0</v>
      </c>
      <c r="AC26" s="402">
        <f>INDEX('Summary sales'!$A$6:$CA$48,MATCH($B26,'Summary sales'!$A$6:$A$48,0),MATCH($AB$3,'Summary sales'!$A$7:$CA$7,0))</f>
        <v>906.33000000007451</v>
      </c>
      <c r="AD26" s="402">
        <f t="shared" ref="AD26" si="582">AC26-AB26</f>
        <v>906.33000000007451</v>
      </c>
      <c r="AE26" s="532" t="e">
        <f t="shared" ref="AE26" si="583">AC26/AB26</f>
        <v>#DIV/0!</v>
      </c>
      <c r="AF26" s="402">
        <f>INDEX('SO Februari 2026 Rev.2'!$B$6:$BG$49,MATCH(B26,'SO Februari 2026 Rev.2'!$B$6:$B$49,0),MATCH($AF$3,'SO Februari 2026 Rev.2'!$B$5:$XG$5,0))</f>
        <v>0</v>
      </c>
      <c r="AG26" s="402">
        <f>INDEX('Summary sales'!$A$6:$CA$48,MATCH($B26,'Summary sales'!$A$6:$A$48,0),MATCH($AF$3,'Summary sales'!$A$7:$CA$7,0))</f>
        <v>0</v>
      </c>
      <c r="AH26" s="402">
        <f t="shared" ref="AH26" si="584">AG26-AF26</f>
        <v>0</v>
      </c>
      <c r="AI26" s="532" t="e">
        <f t="shared" ref="AI26" si="585">AG26/AF26</f>
        <v>#DIV/0!</v>
      </c>
      <c r="AJ26" s="402">
        <f>INDEX('SO Februari 2026 Rev.2'!$B$6:$BG$49,MATCH(B26,'SO Februari 2026 Rev.2'!$B$6:$B$49,0),MATCH($AJ$3,'SO Februari 2026 Rev.2'!$B$5:$XG$5,0))</f>
        <v>603.76322580644887</v>
      </c>
      <c r="AK26" s="402">
        <f>INDEX('Summary sales'!$A$6:$CA$48,MATCH($B26,'Summary sales'!$A$6:$A$48,0),MATCH($AJ$3,'Summary sales'!$A$7:$CA$7,0))</f>
        <v>826.98999999999069</v>
      </c>
      <c r="AL26" s="402">
        <f t="shared" ref="AL26" si="586">AK26-AJ26</f>
        <v>223.22677419354181</v>
      </c>
      <c r="AM26" s="532">
        <f t="shared" ref="AM26" si="587">AK26/AJ26</f>
        <v>1.3697256882371014</v>
      </c>
      <c r="AN26" s="402">
        <f>INDEX('SO Februari 2026 Rev.2'!$B$6:$BG$49,MATCH(B26,'SO Februari 2026 Rev.2'!$B$6:$B$49,0),MATCH($AN$3,'SO Februari 2026 Rev.2'!$B$5:$XG$5,0))</f>
        <v>673.27548387096704</v>
      </c>
      <c r="AO26" s="402">
        <f>INDEX('Summary sales'!$A$6:$CA$48,MATCH($B26,'Summary sales'!$A$6:$A$48,0),MATCH($AN$3,'Summary sales'!$A$7:$CA$7,0))</f>
        <v>447.1600000000326</v>
      </c>
      <c r="AP26" s="402">
        <f t="shared" ref="AP26" si="588">AO26-AN26</f>
        <v>-226.11548387093444</v>
      </c>
      <c r="AQ26" s="532">
        <f t="shared" ref="AQ26" si="589">AO26/AN26</f>
        <v>0.66415607089850703</v>
      </c>
      <c r="AR26" s="402">
        <f>INDEX('SO Februari 2026 Rev.2'!$B$6:$BG$49,MATCH(B26,'SO Februari 2026 Rev.2'!$B$6:$B$49,0),MATCH($AR$3,'SO Februari 2026 Rev.2'!$B$5:$XG$5,0))</f>
        <v>0</v>
      </c>
      <c r="AS26" s="402">
        <f>INDEX('Summary sales'!$A$6:$CA$48,MATCH($B26,'Summary sales'!$A$6:$A$48,0),MATCH($AR$3,'Summary sales'!$A$7:$CA$7,0))</f>
        <v>0</v>
      </c>
      <c r="AT26" s="402">
        <f t="shared" ref="AT26" si="590">AS26-AR26</f>
        <v>0</v>
      </c>
      <c r="AU26" s="532" t="e">
        <f t="shared" ref="AU26" si="591">AS26/AR26</f>
        <v>#DIV/0!</v>
      </c>
      <c r="AV26" s="402">
        <f>INDEX('SO Februari 2026 Rev.2'!$B$6:$BG$49,MATCH(B26,'SO Februari 2026 Rev.2'!$B$6:$B$49,0),MATCH($AV$3,'SO Februari 2026 Rev.2'!$B$5:$XG$5,0))</f>
        <v>6000.0622580645213</v>
      </c>
      <c r="AW26" s="402">
        <f ca="1">INDEX('Summary sales'!$A$6:$CA$48,MATCH($B26,'Summary sales'!$A$6:$A$48,0),MATCH($AV$3,'Summary sales'!$A$7:$CA$7,0))</f>
        <v>4564.6200000001118</v>
      </c>
      <c r="AX26" s="402">
        <f t="shared" ref="AX26" ca="1" si="592">AW26-AV26</f>
        <v>-1435.4422580644095</v>
      </c>
      <c r="AY26" s="532">
        <f t="shared" ref="AY26" ca="1" si="593">AW26/AV26</f>
        <v>0.76076210607063777</v>
      </c>
      <c r="AZ26" s="402">
        <f>INDEX('SO Februari 2026 Rev.2'!$B$6:$BG$49,MATCH(B26,'SO Februari 2026 Rev.2'!$B$6:$B$49,0),MATCH($AZ$3,'SO Februari 2026 Rev.2'!$B$5:$XG$5,0))</f>
        <v>874.32645161290293</v>
      </c>
      <c r="BA26" s="402">
        <f>INDEX('Summary sales'!$A$6:$CA$48,MATCH($B26,'Summary sales'!$A$6:$A$48,0),MATCH($AZ$3,'Summary sales'!$A$7:$CA$7,0))</f>
        <v>2603.7800000000279</v>
      </c>
      <c r="BB26" s="402">
        <f t="shared" ref="BB26" si="594">BA26-AZ26</f>
        <v>1729.453548387125</v>
      </c>
      <c r="BC26" s="532">
        <f t="shared" ref="BC26" si="595">BA26/AZ26</f>
        <v>2.9780409767961804</v>
      </c>
      <c r="BD26" s="402">
        <f>INDEX('SO Februari 2026 Rev.2'!$B$6:$BG$49,MATCH(B26,'SO Februari 2026 Rev.2'!$B$6:$B$49,0),MATCH($BD$3,'SO Februari 2026 Rev.2'!$B$5:$XG$5,0))</f>
        <v>1500</v>
      </c>
      <c r="BE26" s="402">
        <f>INDEX('Summary sales'!$A$6:$CA$48,MATCH($B26,'Summary sales'!$A$6:$A$48,0),MATCH($BD$3,'Summary sales'!$A$7:$CA$7,0))</f>
        <v>1194.8000000000002</v>
      </c>
      <c r="BF26" s="402">
        <f t="shared" ref="BF26" si="596">BE26-BD26</f>
        <v>-305.19999999999982</v>
      </c>
      <c r="BG26" s="532">
        <f t="shared" ref="BG26" si="597">BE26/BD26</f>
        <v>0.79653333333333343</v>
      </c>
      <c r="BH26" s="402">
        <f>INDEX('SO Februari 2026 Rev.2'!$B$6:$BG$49,MATCH(B26,'SO Februari 2026 Rev.2'!$B$6:$B$49,0),MATCH($BH$3,'SO Februari 2026 Rev.2'!$B$5:$XG$5,0))</f>
        <v>1500</v>
      </c>
      <c r="BI26" s="402">
        <f>INDEX('Summary sales'!$A$6:$CA$48,MATCH($B26,'Summary sales'!$A$6:$A$48,0),MATCH($BH$3,'Summary sales'!$A$7:$CA$7,0))</f>
        <v>1291.0200000000186</v>
      </c>
      <c r="BJ26" s="402">
        <f t="shared" ref="BJ26" si="598">BI26-BH26</f>
        <v>-208.97999999998137</v>
      </c>
      <c r="BK26" s="532">
        <f t="shared" ref="BK26" si="599">BI26/BH26</f>
        <v>0.86068000000001244</v>
      </c>
      <c r="BL26" s="402">
        <f>INDEX('SO Februari 2026 Rev.2'!$B$6:$BG$49,MATCH(B26,'SO Februari 2026 Rev.2'!$B$6:$B$49,0),MATCH($BL$3,'SO Februari 2026 Rev.2'!$B$5:$XG$5,0))</f>
        <v>6000.0570967741915</v>
      </c>
      <c r="BM26" s="402">
        <f>INDEX('Summary sales'!$A$6:$CA$48,MATCH($B26,'Summary sales'!$A$6:$A$48,0),MATCH($BL$3,'Summary sales'!$A$7:$CA$7,0))</f>
        <v>10014.160000000149</v>
      </c>
      <c r="BN26" s="402">
        <f t="shared" ref="BN26" si="600">BM26-BL26</f>
        <v>4014.1029032259576</v>
      </c>
      <c r="BO26" s="532">
        <f t="shared" ref="BO26" si="601">BM26/BL26</f>
        <v>1.6690107841447139</v>
      </c>
      <c r="BP26" s="402">
        <f>INDEX('SO Februari 2026 Rev.2'!$B$6:$BG$49,MATCH(B26,'SO Februari 2026 Rev.2'!$B$6:$B$49,0),MATCH($BP$3,'SO Februari 2026 Rev.2'!$B$5:$XG$5,0))</f>
        <v>926.09448387096802</v>
      </c>
      <c r="BQ26" s="402">
        <f>INDEX('Summary sales'!$A$6:$CA$48,MATCH($B26,'Summary sales'!$A$6:$A$48,0),MATCH($BP$3,'Summary sales'!$A$7:$CA$7,0))</f>
        <v>1753.064000000013</v>
      </c>
      <c r="BR26" s="402">
        <f t="shared" ref="BR26" si="602">BQ26-BP26</f>
        <v>826.96951612904502</v>
      </c>
      <c r="BS26" s="532">
        <f t="shared" ref="BS26" si="603">BQ26/BP26</f>
        <v>1.8929645198537497</v>
      </c>
      <c r="BT26" s="402">
        <f>INDEX('SO Februari 2026 Rev.2'!$B$6:$BG$49,MATCH(B26,'SO Februari 2026 Rev.2'!$B$6:$B$49,0),MATCH($BT$3,'SO Februari 2026 Rev.2'!$B$5:$XG$5,0))</f>
        <v>4500</v>
      </c>
      <c r="BU26" s="402">
        <f ca="1">INDEX('Summary sales'!$A$6:$CA$48,MATCH($B26,'Summary sales'!$A$6:$A$48,0),MATCH($BT$3,'Summary sales'!$A$7:$CA$7,0))</f>
        <v>4575.1579761904759</v>
      </c>
      <c r="BV26" s="402">
        <f t="shared" ref="BV26" ca="1" si="604">BU26-BT26</f>
        <v>75.157976190475893</v>
      </c>
      <c r="BW26" s="532">
        <f t="shared" ref="BW26" ca="1" si="605">BU26/BT26</f>
        <v>1.0167017724867724</v>
      </c>
      <c r="BX26" s="402">
        <f>INDEX('SO Februari 2026 Rev.2'!$B$6:$BG$49,MATCH(B26,'SO Februari 2026 Rev.2'!$B$6:$B$49,0),MATCH($BX$3,'SO Februari 2026 Rev.2'!$B$5:$XG$5,0))</f>
        <v>70.054838709677327</v>
      </c>
      <c r="BY26" s="402">
        <f>INDEX('Summary sales'!$A$6:$CA$48,MATCH($B26,'Summary sales'!$A$6:$A$48,0),MATCH($BX$3,'Summary sales'!$A$7:$CA$7,0))</f>
        <v>191</v>
      </c>
      <c r="BZ26" s="402">
        <f t="shared" ref="BZ26" si="606">BY26-BX26</f>
        <v>120.94516129032267</v>
      </c>
      <c r="CA26" s="532">
        <f t="shared" ref="CA26" si="607">BY26/BX26</f>
        <v>2.7264355113505583</v>
      </c>
      <c r="CB26" s="402">
        <f>INDEX('SO Februari 2026 Rev.2'!$B$6:$BG$49,MATCH(B26,'SO Februari 2026 Rev.2'!$B$6:$B$49,0),MATCH($CB$3,'SO Februari 2026 Rev.2'!$B$5:$XG$5,0))</f>
        <v>89.451612903225808</v>
      </c>
      <c r="CC26" s="402">
        <f>INDEX('Summary sales'!$A$6:$CA$48,MATCH($B26,'Summary sales'!$A$6:$A$48,0),MATCH($CB$3,'Summary sales'!$A$7:$CA$7,0))</f>
        <v>86.406000000002678</v>
      </c>
      <c r="CD26" s="402">
        <f t="shared" ref="CD26" si="608">CC26-CB26</f>
        <v>-3.0456129032231303</v>
      </c>
      <c r="CE26" s="532">
        <f t="shared" ref="CE26" si="609">CC26/CB26</f>
        <v>0.96595239812480449</v>
      </c>
      <c r="CF26" s="402">
        <f>INDEX('SO Februari 2026 Rev.2'!$B$6:$BG$49,MATCH(B26,'SO Februari 2026 Rev.2'!$B$6:$B$49,0),MATCH($CF$3,'SO Februari 2026 Rev.2'!$B$5:$XG$5,0))</f>
        <v>0</v>
      </c>
      <c r="CG26" s="402">
        <f>INDEX('Summary sales'!$A$6:$CA$48,MATCH($B26,'Summary sales'!$A$6:$A$48,0),MATCH($CF$3,'Summary sales'!$A$7:$CA$7,0))</f>
        <v>1538.2999999998137</v>
      </c>
      <c r="CH26" s="402">
        <f t="shared" ref="CH26" si="610">CG26-CF26</f>
        <v>1538.2999999998137</v>
      </c>
      <c r="CI26" s="532" t="e">
        <f t="shared" ref="CI26:CI32" si="611">CG26/CF26</f>
        <v>#DIV/0!</v>
      </c>
      <c r="CJ26" s="402">
        <f>INDEX('SO Februari 2026 Rev.2'!$B$6:$BG$49,MATCH(B26,'SO Februari 2026 Rev.2'!$B$6:$B$49,0),MATCH($CJ$3,'SO Februari 2026 Rev.2'!$B$5:$XG$5,0))</f>
        <v>0</v>
      </c>
      <c r="CK26" s="402">
        <f>INDEX('Summary sales'!$A$6:$CA$48,MATCH($B26,'Summary sales'!$A$6:$A$48,0),MATCH($CJ$3,'Summary sales'!$A$7:$CA$7,0))</f>
        <v>0</v>
      </c>
      <c r="CL26" s="402">
        <f t="shared" ref="CL26" si="612">CK26-CJ26</f>
        <v>0</v>
      </c>
      <c r="CM26" s="532" t="e">
        <f t="shared" ref="CM26" si="613">CK26/CJ26</f>
        <v>#DIV/0!</v>
      </c>
      <c r="CN26" s="402">
        <f>INDEX('SO Februari 2026 Rev.2'!$B$6:$BG$49,MATCH(B26,'SO Februari 2026 Rev.2'!$B$6:$B$49,0),MATCH($CN$3,'SO Februari 2026 Rev.2'!$B$5:$XG$5,0))</f>
        <v>3500</v>
      </c>
      <c r="CO26" s="402">
        <f>INDEX('Summary sales'!$A$6:$CA$48,MATCH($B26,'Summary sales'!$A$6:$A$48,0),MATCH($CN$3,'Summary sales'!$A$7:$CA$7,0))</f>
        <v>1040.0200000000186</v>
      </c>
      <c r="CP26" s="402">
        <f t="shared" ref="CP26" si="614">CO26-CN26</f>
        <v>-2459.9799999999814</v>
      </c>
      <c r="CQ26" s="532">
        <f t="shared" ref="CQ26" si="615">CO26/CN26</f>
        <v>0.29714857142857676</v>
      </c>
      <c r="CR26" s="402">
        <f>INDEX('SO Februari 2026 Rev.2'!$B$6:$BG$49,MATCH(B26,'SO Februari 2026 Rev.2'!$B$6:$B$49,0),MATCH($CR$3,'SO Februari 2026 Rev.2'!$B$5:$XG$5,0))</f>
        <v>0</v>
      </c>
      <c r="CS26" s="402">
        <f>INDEX('Summary sales'!$A$6:$CA$48,MATCH($B26,'Summary sales'!$A$6:$A$48,0),MATCH($CR$3,'Summary sales'!$A$7:$CA$7,0))</f>
        <v>0</v>
      </c>
      <c r="CT26" s="402">
        <f t="shared" ref="CT26" si="616">CS26-CR26</f>
        <v>0</v>
      </c>
      <c r="CU26" s="532" t="e">
        <f t="shared" ref="CU26" si="617">CS26/CR26</f>
        <v>#DIV/0!</v>
      </c>
      <c r="CV26" s="402">
        <f>INDEX('SO Februari 2026 Rev.2'!$B$6:$BG$49,MATCH(B26,'SO Februari 2026 Rev.2'!$B$6:$B$49,0),MATCH($CV$3,'SO Februari 2026 Rev.2'!$B$5:$XG$5,0))</f>
        <v>11659.554548387085</v>
      </c>
      <c r="CW26" s="402">
        <f>INDEX('Summary sales'!$A$6:$CA$48,MATCH($B26,'Summary sales'!$A$6:$A$48,0),MATCH($CV$3,'Summary sales'!$A$7:$CA$7,0))</f>
        <v>13728.208000004292</v>
      </c>
      <c r="CX26" s="402">
        <f t="shared" ref="CX26" si="618">CW26-CV26</f>
        <v>2068.6534516172069</v>
      </c>
      <c r="CY26" s="532">
        <f t="shared" ref="CY26" si="619">CW26/CV26</f>
        <v>1.1774213108255815</v>
      </c>
      <c r="CZ26" s="402">
        <f>INDEX('SO Februari 2026 Rev.2'!$B$6:$BG$49,MATCH(B26,'SO Februari 2026 Rev.2'!$B$6:$B$49,0),MATCH($CZ$3,'SO Februari 2026 Rev.2'!$B$5:$XG$5,0))</f>
        <v>2020.8603225806426</v>
      </c>
      <c r="DA26" s="402">
        <f>INDEX('Summary sales'!$A$6:$CA$48,MATCH($B26,'Summary sales'!$A$6:$A$48,0),MATCH($CZ$3,'Summary sales'!$A$7:$CA$7,0))</f>
        <v>1952.6699999999255</v>
      </c>
      <c r="DB26" s="402">
        <f t="shared" ref="DB26" si="620">DA26-CZ26</f>
        <v>-68.190322580717066</v>
      </c>
      <c r="DC26" s="532">
        <f t="shared" ref="DC26" si="621">DA26/CZ26</f>
        <v>0.96625678587541475</v>
      </c>
      <c r="DD26" s="402">
        <f>INDEX('SO Februari 2026 Rev.2'!$B$6:$BG$49,MATCH(B26,'SO Februari 2026 Rev.2'!$B$6:$B$49,0),MATCH($DD$3,'SO Februari 2026 Rev.2'!$B$5:$XG$5,0))</f>
        <v>678.69999999999834</v>
      </c>
      <c r="DE26" s="402">
        <f>INDEX('Summary sales'!$A$6:$CA$48,MATCH($B26,'Summary sales'!$A$6:$A$48,0),MATCH($DD$3,'Summary sales'!$A$7:$CA$7,0))</f>
        <v>930.51000000000931</v>
      </c>
      <c r="DF26" s="402">
        <f t="shared" ref="DF26" si="622">DE26-DD26</f>
        <v>251.81000000001097</v>
      </c>
      <c r="DG26" s="532">
        <f t="shared" ref="DG26" si="623">DE26/DD26</f>
        <v>1.3710181228819973</v>
      </c>
      <c r="DH26" s="402">
        <f>INDEX('SO Februari 2026 Rev.2'!$B$6:$BG$49,MATCH(B26,'SO Februari 2026 Rev.2'!$B$6:$B$49,0),MATCH($DH$3,'SO Februari 2026 Rev.2'!$B$5:$XG$5,0))</f>
        <v>0</v>
      </c>
      <c r="DI26" s="402">
        <f>INDEX('Summary sales'!$A$6:$CA$48,MATCH($B26,'Summary sales'!$A$6:$A$48,0),MATCH($DH$3,'Summary sales'!$A$7:$CA$7,0))</f>
        <v>0</v>
      </c>
      <c r="DJ26" s="402">
        <f t="shared" ref="DJ26" si="624">DI26-DH26</f>
        <v>0</v>
      </c>
      <c r="DK26" s="532" t="e">
        <f t="shared" ref="DK26" si="625">DI26/DH26</f>
        <v>#DIV/0!</v>
      </c>
      <c r="DL26" s="402">
        <f>INDEX('SO Februari 2026 Rev.2'!$B$6:$BG$49,MATCH(B26,'SO Februari 2026 Rev.2'!$B$6:$B$49,0),MATCH($DL$3,'SO Februari 2026 Rev.2'!$B$5:$XG$5,0))</f>
        <v>2443.876774193548</v>
      </c>
      <c r="DM26" s="402">
        <f>INDEX('Summary sales'!$A$6:$CA$48,MATCH($B26,'Summary sales'!$A$6:$A$48,0),MATCH($DL$3,'Summary sales'!$A$7:$CA$7,0))</f>
        <v>0</v>
      </c>
      <c r="DN26" s="402">
        <f t="shared" ref="DN26" si="626">DM26-DL26</f>
        <v>-2443.876774193548</v>
      </c>
      <c r="DO26" s="532">
        <f t="shared" ref="DO26" si="627">DM26/DL26</f>
        <v>0</v>
      </c>
      <c r="DP26" s="402">
        <f>INDEX('SO Februari 2026 Rev.2'!$B$6:$BG$49,MATCH(B26,'SO Februari 2026 Rev.2'!$B$6:$B$49,0),MATCH($DP$3,'SO Februari 2026 Rev.2'!$B$5:$XG$5,0))</f>
        <v>1500.2745161290325</v>
      </c>
      <c r="DQ26" s="402">
        <f>INDEX('Summary sales'!$A$6:$CA$48,MATCH($B26,'Summary sales'!$A$6:$A$48,0),MATCH($DP$3,'Summary sales'!$A$7:$CA$7,0))</f>
        <v>1394.6500000001397</v>
      </c>
      <c r="DR26" s="402">
        <f t="shared" ref="DR26" si="628">DQ26-DP26</f>
        <v>-105.62451612889276</v>
      </c>
      <c r="DS26" s="532">
        <f t="shared" ref="DS26" si="629">DQ26/DP26</f>
        <v>0.92959654050418572</v>
      </c>
      <c r="DT26" s="402">
        <f>INDEX('SO Februari 2026 Rev.2'!$B$6:$BG$49,MATCH(B26,'SO Februari 2026 Rev.2'!$B$6:$B$49,0),MATCH($DT$3,'SO Februari 2026 Rev.2'!$B$5:$XG$5,0))</f>
        <v>0</v>
      </c>
      <c r="DU26" s="402">
        <f>INDEX('Summary sales'!$A$6:$CA$48,MATCH($B26,'Summary sales'!$A$6:$A$48,0),MATCH($DT$3,'Summary sales'!$A$7:$CA$7,0))</f>
        <v>2128.2099999999627</v>
      </c>
      <c r="DV26" s="402">
        <f t="shared" ref="DV26" si="630">DU26-DT26</f>
        <v>2128.2099999999627</v>
      </c>
      <c r="DW26" s="532" t="e">
        <f t="shared" ref="DW26" si="631">DU26/DT26</f>
        <v>#DIV/0!</v>
      </c>
      <c r="DX26" s="402">
        <f>INDEX('SO Februari 2026 Rev.2'!$B$6:$BG$49,MATCH(B26,'SO Februari 2026 Rev.2'!$B$6:$B$49,0),MATCH($DX$3,'SO Februari 2026 Rev.2'!$B$5:$XG$5,0))</f>
        <v>260.97419354838746</v>
      </c>
      <c r="DY26" s="402">
        <f>INDEX('Summary sales'!$A$6:$CA$48,MATCH($B26,'Summary sales'!$A$6:$A$48,0),MATCH($DX$3,'Summary sales'!$A$7:$CA$7,0))</f>
        <v>0</v>
      </c>
      <c r="DZ26" s="402">
        <f t="shared" ref="DZ26" si="632">DY26-DX26</f>
        <v>-260.97419354838746</v>
      </c>
      <c r="EA26" s="532">
        <f t="shared" ref="EA26" si="633">DY26/DX26</f>
        <v>0</v>
      </c>
      <c r="EB26" s="402">
        <f>INDEX('SO Februari 2026 Rev.2'!$B$6:$BG$49,MATCH(B26,'SO Februari 2026 Rev.2'!$B$6:$B$49,0),MATCH($EB$3,'SO Februari 2026 Rev.2'!$B$5:$XG$5,0))</f>
        <v>10000.047419354845</v>
      </c>
      <c r="EC26" s="402">
        <f>INDEX('Summary sales'!$A$6:$CA$48,MATCH($B26,'Summary sales'!$A$6:$A$48,0),MATCH($EB$3,'Summary sales'!$A$7:$CA$7,0))</f>
        <v>10359.459999999963</v>
      </c>
      <c r="ED26" s="402">
        <f t="shared" ref="ED26" si="634">EC26-EB26</f>
        <v>359.41258064511749</v>
      </c>
      <c r="EE26" s="532">
        <f t="shared" ref="EE26" si="635">EC26/EB26</f>
        <v>1.035941087634193</v>
      </c>
      <c r="EF26" s="402">
        <f>INDEX('SO Februari 2026 Rev.2'!$B$6:$BG$49,MATCH(B26,'SO Februari 2026 Rev.2'!$B$6:$B$49,0),MATCH($EF$3,'SO Februari 2026 Rev.2'!$B$5:$XG$5,0))</f>
        <v>1519.5448387096778</v>
      </c>
      <c r="EG26" s="402">
        <f>INDEX('Summary sales'!$A$6:$CA$48,MATCH($B26,'Summary sales'!$A$6:$A$48,0),MATCH($EF$3,'Summary sales'!$A$7:$CA$7,0))</f>
        <v>2135.9399999999441</v>
      </c>
      <c r="EH26" s="402">
        <f t="shared" ref="EH26" si="636">EG26-EF26</f>
        <v>616.39516129026629</v>
      </c>
      <c r="EI26" s="532">
        <f t="shared" ref="EI26" si="637">EG26/EF26</f>
        <v>1.4056446019807343</v>
      </c>
      <c r="EJ26" s="402">
        <f>INDEX('SO Februari 2026 Rev.2'!$B$6:$BG$49,MATCH(B26,'SO Februari 2026 Rev.2'!$B$6:$B$49,0),MATCH($EJ$3,'SO Februari 2026 Rev.2'!$B$5:$XG$5,0))</f>
        <v>3999.6741935483842</v>
      </c>
      <c r="EK26" s="402">
        <f>INDEX('Summary sales'!$A$6:$CA$48,MATCH($B26,'Summary sales'!$A$6:$A$48,0),MATCH($EJ$3,'Summary sales'!$A$7:$CA$7,0))</f>
        <v>0</v>
      </c>
      <c r="EL26" s="402">
        <f t="shared" ref="EL26" si="638">EK26-EJ26</f>
        <v>-3999.6741935483842</v>
      </c>
      <c r="EM26" s="532">
        <f t="shared" ref="EM26" si="639">EK26/EJ26</f>
        <v>0</v>
      </c>
      <c r="EN26" s="402">
        <f>INDEX('SO Februari 2026 Rev.2'!$B$6:$BG$49,MATCH(B26,'SO Februari 2026 Rev.2'!$B$6:$B$49,0),MATCH($EN$3,'SO Februari 2026 Rev.2'!$B$5:$XG$5,0))</f>
        <v>3500</v>
      </c>
      <c r="EO26" s="402">
        <f>INDEX('Summary sales'!$A$6:$CA$48,MATCH(B26,'Summary sales'!$A$6:$A$48,0),MATCH($EN$3,'Summary sales'!$A$7:$CA$7,0))</f>
        <v>0</v>
      </c>
      <c r="EP26" s="402">
        <f t="shared" ref="EP26" si="640">EO26-EN26</f>
        <v>-3500</v>
      </c>
      <c r="EQ26" s="532">
        <f t="shared" ref="EQ26" si="641">EO26/EN26</f>
        <v>0</v>
      </c>
      <c r="ER26" s="402">
        <f>INDEX('SO Februari 2026 Rev.2'!$B$6:$BG$49,MATCH(B26,'SO Februari 2026 Rev.2'!$B$6:$B$49,0),MATCH($ER$3,'SO Februari 2026 Rev.2'!$B$5:$XG$5,0))</f>
        <v>3999.689677419351</v>
      </c>
      <c r="ES26" s="402">
        <f>INDEX('Summary sales'!$A$6:$CA$48,MATCH($B26,'Summary sales'!$A$6:$A$48,0),MATCH($ER$3,'Summary sales'!$A$7:$CA$7,0))</f>
        <v>4407.3599999998696</v>
      </c>
      <c r="ET26" s="402">
        <f t="shared" ref="ET26" si="642">ES26-ER26</f>
        <v>407.67032258051859</v>
      </c>
      <c r="EU26" s="532">
        <f t="shared" ref="EU26" si="643">ES26/ER26</f>
        <v>1.1019254880902543</v>
      </c>
      <c r="EV26" s="402">
        <f>INDEX('SO Februari 2026 Rev.2'!$B$6:$BG$49,MATCH(B26,'SO Februari 2026 Rev.2'!$B$6:$B$49,0),MATCH($EV$3,'SO Februari 2026 Rev.2'!$B$5:$XG$5,0))</f>
        <v>36000</v>
      </c>
      <c r="EW26" s="402">
        <f>INDEX('Summary sales'!$A$6:$CA$48,MATCH($B26,'Summary sales'!$A$6:$A$48,0),MATCH($EV$3,'Summary sales'!$A$7:$CA$7,0))</f>
        <v>43528.929999999702</v>
      </c>
      <c r="EX26" s="402">
        <f t="shared" ref="EX26" si="644">EW26-EV26</f>
        <v>7528.929999999702</v>
      </c>
      <c r="EY26" s="532">
        <f t="shared" ref="EY26" si="645">EW26/EV26</f>
        <v>1.2091369444444362</v>
      </c>
      <c r="EZ26" s="402">
        <f>INDEX('SO Februari 2026 Rev.2'!$B$6:$BG$49,MATCH(B26,'SO Februari 2026 Rev.2'!$B$6:$B$49,0),MATCH($EZ$3,'SO Februari 2026 Rev.2'!$B$5:$XG$5,0))</f>
        <v>5000</v>
      </c>
      <c r="FA26" s="402">
        <f>INDEX('Summary sales'!$A$6:$CA$48,MATCH(B26,'Summary sales'!$A$6:$A$48,0),MATCH($EZ$3,'Summary sales'!$A$7:$CA$7,0))</f>
        <v>10678.389999999898</v>
      </c>
      <c r="FB26" s="402">
        <f t="shared" ref="FB26" si="646">FA26-EZ26</f>
        <v>5678.3899999998976</v>
      </c>
      <c r="FC26" s="532">
        <f t="shared" ref="FC26" si="647">FA26/EZ26</f>
        <v>2.1356779999999795</v>
      </c>
      <c r="FD26" s="402">
        <f>INDEX('SO Februari 2026 Rev.2'!$B$6:$BG$49,MATCH(B26,'SO Februari 2026 Rev.2'!$B$6:$B$49,0),MATCH($FD$3,'SO Februari 2026 Rev.2'!$B$5:$XG$5,0))</f>
        <v>2105.6477419354865</v>
      </c>
      <c r="FE26" s="402">
        <f>INDEX('Summary sales'!$A$6:$CA$48,MATCH(B26,'Summary sales'!$A$6:$A$48,0),MATCH($FD$3,'Summary sales'!$A$7:$CA$7,0))</f>
        <v>4640.2000000001863</v>
      </c>
      <c r="FF26" s="402">
        <f t="shared" ref="FF26" si="648">FE26-FD26</f>
        <v>2534.5522580646998</v>
      </c>
      <c r="FG26" s="532">
        <f t="shared" ref="FG26" si="649">FE26/FD26</f>
        <v>2.2036924351529801</v>
      </c>
      <c r="FH26" s="402">
        <f>INDEX('SO Februari 2026 Rev.2'!$B$6:$BG$49,MATCH(B26,'SO Februari 2026 Rev.2'!$B$6:$B$49,0),MATCH($FH$3,'SO Februari 2026 Rev.2'!$B$5:$XG$5,0))</f>
        <v>726.8151612903232</v>
      </c>
      <c r="FI26" s="402">
        <f>INDEX('Summary sales'!$A$6:$CA$48,MATCH(B26,'Summary sales'!$A$6:$A$48,0),MATCH($FH$3,'Summary sales'!$A$7:$CA$7,0))</f>
        <v>793.39000000001397</v>
      </c>
      <c r="FJ26" s="402">
        <f t="shared" ref="FJ26" si="650">FI26-FH26</f>
        <v>66.574838709690766</v>
      </c>
      <c r="FK26" s="532">
        <f t="shared" ref="FK26" si="651">FI26/FH26</f>
        <v>1.0915980324234014</v>
      </c>
      <c r="FL26" s="402">
        <f>INDEX('SO Februari 2026 Rev.2'!$B$6:$BG$49,MATCH(B26,'SO Februari 2026 Rev.2'!$B$6:$B$49,0),MATCH($FL$3,'SO Februari 2026 Rev.2'!$B$5:$XG$5,0))</f>
        <v>3018.0416129032269</v>
      </c>
      <c r="FM26" s="402">
        <f>INDEX('Summary sales'!$A$6:$CA$48,MATCH(B26,'Summary sales'!$A$6:$A$48,0),MATCH($FL$3,'Summary sales'!$A$7:$CA$7,0))</f>
        <v>3623.5600000000559</v>
      </c>
      <c r="FN26" s="402">
        <f t="shared" ref="FN26" si="652">FM26-FL26</f>
        <v>605.51838709682897</v>
      </c>
      <c r="FO26" s="532">
        <f t="shared" ref="FO26" si="653">FM26/FL26</f>
        <v>1.2006328821007695</v>
      </c>
      <c r="FP26" s="402">
        <f>INDEX('SO Februari 2026 Rev.2'!$B$6:$BG$49,MATCH(B26,'SO Februari 2026 Rev.2'!$B$6:$B$49,0),MATCH($FP$3,'SO Februari 2026 Rev.2'!$B$5:$XG$5,0))</f>
        <v>2044.9996774193546</v>
      </c>
      <c r="FQ26" s="402">
        <f>INDEX('Summary sales'!$A$6:$CA$48,MATCH(B26,'Summary sales'!$A$6:$A$48,0),MATCH($FP$3,'Summary sales'!$A$7:$CA$7,0))</f>
        <v>2811.8999999999069</v>
      </c>
      <c r="FR26" s="402">
        <f t="shared" ref="FR26" si="654">FQ26-FP26</f>
        <v>766.90032258055226</v>
      </c>
      <c r="FS26" s="532">
        <f t="shared" ref="FS26" si="655">FQ26/FP26</f>
        <v>1.3750124418348693</v>
      </c>
      <c r="FT26" s="402">
        <f>INDEX('SO Februari 2026 Rev.2'!$B$6:$BG$49,MATCH(B26,'SO Februari 2026 Rev.2'!$B$6:$B$49,0),MATCH($FT$3,'SO Februari 2026 Rev.2'!$B$5:$XG$5,0))</f>
        <v>369.61070967741654</v>
      </c>
      <c r="FU26" s="402">
        <f>INDEX('Summary sales'!$A$6:$CA$48,MATCH(B26,'Summary sales'!$A$6:$A$48,0),MATCH($FT$3,'Summary sales'!$A$7:$CA$7,0))</f>
        <v>0</v>
      </c>
      <c r="FV26" s="402">
        <f t="shared" ref="FV26" si="656">FU26-FT26</f>
        <v>-369.61070967741654</v>
      </c>
      <c r="FW26" s="532">
        <f t="shared" ref="FW26" si="657">FU26/FT26</f>
        <v>0</v>
      </c>
      <c r="FX26" s="402">
        <f>INDEX('SO Februari 2026 Rev.2'!$B$6:$BG$49,MATCH(B26,'SO Februari 2026 Rev.2'!$B$6:$B$49,0),MATCH($FX$3,'SO Februari 2026 Rev.2'!$B$5:$XG$5,0))</f>
        <v>13500</v>
      </c>
      <c r="FY26" s="402">
        <f>INDEX('Summary sales'!$A$6:$CA$48,MATCH(B26,'Summary sales'!$A$6:$A$48,0),MATCH($FX$3,'Summary sales'!$A$7:$CA$7,0))</f>
        <v>8815.23</v>
      </c>
      <c r="FZ26" s="402">
        <f t="shared" ref="FZ26" si="658">FY26-FX26</f>
        <v>-4684.7700000000004</v>
      </c>
      <c r="GA26" s="532">
        <f t="shared" ref="GA26" si="659">FY26/FX26</f>
        <v>0.65298</v>
      </c>
      <c r="GB26" s="402">
        <f>INDEX('SO Februari 2026 Rev.2'!$B$6:$BG$49,MATCH(B26,'SO Februari 2026 Rev.2'!$B$6:$B$49,0),MATCH($GB$3,'SO Februari 2026 Rev.2'!$B$5:$XG$5,0))</f>
        <v>3500</v>
      </c>
      <c r="GC26" s="402">
        <f>INDEX('Summary sales'!$A$6:$CA$48,MATCH($B26,'Summary sales'!$A$6:$A$48,0),MATCH($GB$3,'Summary sales'!$A$7:$CA$7,0))</f>
        <v>4377.8029999993742</v>
      </c>
      <c r="GD26" s="402">
        <f t="shared" ref="GD26" si="660">GC26-GB26</f>
        <v>877.80299999937415</v>
      </c>
      <c r="GE26" s="532">
        <f t="shared" ref="GE26" si="661">GC26/GB26</f>
        <v>1.2508008571426783</v>
      </c>
      <c r="GF26" s="402">
        <f>INDEX('SO Februari 2026 Rev.2'!$B$6:$BG$49,MATCH(B26,'SO Februari 2026 Rev.2'!$B$6:$B$49,0),MATCH($GF$3,'SO Februari 2026 Rev.2'!$B$5:$XG$5,0))</f>
        <v>0</v>
      </c>
      <c r="GG26" s="402">
        <f>INDEX('Summary sales'!$A$6:$CA$48,MATCH($B26,'Summary sales'!$A$6:$A$48,0),MATCH($GF$3,'Summary sales'!$A$7:$CA$7,0))</f>
        <v>19.310000000055879</v>
      </c>
      <c r="GH26" s="402">
        <f t="shared" ref="GH26" si="662">GG26-GF26</f>
        <v>19.310000000055879</v>
      </c>
      <c r="GI26" s="532" t="e">
        <f t="shared" ref="GI26" si="663">GG26/GF26</f>
        <v>#DIV/0!</v>
      </c>
      <c r="GJ26" s="402">
        <f>INDEX('SO Februari 2026 Rev.2'!$B$6:$BG$49,MATCH(B26,'SO Februari 2026 Rev.2'!$B$6:$B$49,0),MATCH($GJ$3,'SO Februari 2026 Rev.2'!$B$5:$XG$5,0))</f>
        <v>1800</v>
      </c>
      <c r="GK26" s="402">
        <f>INDEX('Summary sales'!$A$6:$CA$48,MATCH(B26,'Summary sales'!$A$6:$A$48,0),MATCH($GJ$3,'Summary sales'!$A$7:$CA$7,0))</f>
        <v>1956.3609999999753</v>
      </c>
      <c r="GL26" s="402">
        <f t="shared" ref="GL26" si="664">GK26-GJ26</f>
        <v>156.36099999997532</v>
      </c>
      <c r="GM26" s="532">
        <f t="shared" ref="GM26" si="665">GK26/GJ26</f>
        <v>1.0868672222222084</v>
      </c>
      <c r="GN26" s="402">
        <f>INDEX('SO Februari 2026 Rev.2'!$B$6:$BG$49,MATCH(B26,'SO Februari 2026 Rev.2'!$B$6:$B$49,0),MATCH($GN$3,'SO Februari 2026 Rev.2'!$B$5:$XG$5,0))</f>
        <v>2499.7025806451697</v>
      </c>
      <c r="GO26" s="402">
        <f>INDEX('Summary sales'!$A$6:$CA$48,MATCH(B26,'Summary sales'!$A$6:$A$48,0),MATCH($GN$3,'Summary sales'!$A$7:$CA$7,0))</f>
        <v>2426.660000000149</v>
      </c>
      <c r="GP26" s="402">
        <f t="shared" ref="GP26" si="666">GO26-GN26</f>
        <v>-73.042580645020735</v>
      </c>
      <c r="GQ26" s="532">
        <f t="shared" ref="GQ26" si="667">GO26/GN26</f>
        <v>0.97077949144407072</v>
      </c>
      <c r="GR26" s="402">
        <f>INDEX('SO Februari 2026 Rev.2'!$B$6:$BG$49,MATCH(B26,'SO Februari 2026 Rev.2'!$B$6:$B$49,0),MATCH($GR$3,'SO Februari 2026 Rev.2'!$B$5:$XG$5,0))</f>
        <v>9000</v>
      </c>
      <c r="GS26" s="402">
        <f>INDEX('Summary sales'!$A$6:$CA$48,MATCH(B26,'Summary sales'!$A$6:$A$48,0),MATCH($GR$3,'Summary sales'!$A$7:$CA$7,0))</f>
        <v>0</v>
      </c>
      <c r="GT26" s="402">
        <f t="shared" ref="GT26" si="668">GS26-GR26</f>
        <v>-9000</v>
      </c>
      <c r="GU26" s="533">
        <f t="shared" ref="GU26" si="669">GS26/GR26</f>
        <v>0</v>
      </c>
    </row>
    <row r="27" spans="1:203" ht="15" customHeight="1">
      <c r="A27" s="653"/>
      <c r="B27" s="603">
        <f t="shared" ref="B27:B32" si="670">B26+1</f>
        <v>46070</v>
      </c>
      <c r="C27" s="414" t="str">
        <f t="shared" si="567"/>
        <v>Sel</v>
      </c>
      <c r="D27" s="402">
        <f t="shared" si="568"/>
        <v>142271.46103225808</v>
      </c>
      <c r="E27" s="402">
        <f t="shared" ca="1" si="569"/>
        <v>148492.31600000159</v>
      </c>
      <c r="F27" s="402">
        <f t="shared" ref="F27:F32" ca="1" si="671">E27-D27</f>
        <v>6220.8549677435076</v>
      </c>
      <c r="G27" s="532">
        <f t="shared" ref="G27:G32" ca="1" si="672">E27/D27</f>
        <v>1.0437252483569632</v>
      </c>
      <c r="H27" s="402">
        <f>INDEX('SO Februari 2026 Rev.2'!$B$6:$BG$49,MATCH(B27,'SO Februari 2026 Rev.2'!$B$6:$B$49,0),MATCH($H$3,'SO Februari 2026 Rev.2'!$B$5:$XG$5,0))</f>
        <v>812.17000000000064</v>
      </c>
      <c r="I27" s="402">
        <f>INDEX('Summary sales'!$A$6:$CA$48,MATCH(B27,'Summary sales'!$A$6:$A$48,0),MATCH($H$3,'Summary sales'!$A$7:$CA$7,0))</f>
        <v>1140.7900000000373</v>
      </c>
      <c r="J27" s="402">
        <f t="shared" ref="J27:J32" si="673">I27-H27</f>
        <v>328.62000000003661</v>
      </c>
      <c r="K27" s="532">
        <f t="shared" ref="K27:K32" si="674">I27/H27</f>
        <v>1.404619722471941</v>
      </c>
      <c r="L27" s="402">
        <f>INDEX('SO Februari 2026 Rev.2'!$B$6:$BG$49,MATCH(B27,'SO Februari 2026 Rev.2'!$B$6:$B$49,0),MATCH($L$3,'SO Februari 2026 Rev.2'!$B$5:$XG$5,0))</f>
        <v>500</v>
      </c>
      <c r="M27" s="402">
        <f>INDEX('Summary sales'!$A$6:$CA$48,MATCH($B27,'Summary sales'!$A$6:$A$48,0),MATCH($L$3,'Summary sales'!$A$7:$CA$7,0))</f>
        <v>1531.5999999996275</v>
      </c>
      <c r="N27" s="402">
        <f t="shared" ref="N27:N32" si="675">M27-L27</f>
        <v>1031.5999999996275</v>
      </c>
      <c r="O27" s="532">
        <f t="shared" ref="O27:O32" si="676">M27/L27</f>
        <v>3.063199999999255</v>
      </c>
      <c r="P27" s="402">
        <f>INDEX('SO Februari 2026 Rev.2'!$B$6:$BG$49,MATCH(B27,'SO Februari 2026 Rev.2'!$B$6:$B$49,0),MATCH($P$3,'SO Februari 2026 Rev.2'!$B$5:$XG$5,0))</f>
        <v>629.73129032258566</v>
      </c>
      <c r="Q27" s="402">
        <f>INDEX('Summary sales'!$A$6:$CA$48,MATCH($B27,'Summary sales'!$A$6:$A$48,0),MATCH($P$3,'Summary sales'!$A$7:$CA$7,0))</f>
        <v>541.17000000039116</v>
      </c>
      <c r="R27" s="402">
        <f t="shared" ref="R27:R32" si="677">Q27-P27</f>
        <v>-88.561290322194509</v>
      </c>
      <c r="S27" s="532">
        <f t="shared" ref="S27:S32" si="678">Q27/P27</f>
        <v>0.85936653985094469</v>
      </c>
      <c r="T27" s="402">
        <f>INDEX('SO Februari 2026 Rev.2'!$B$6:$BG$49,MATCH(B27,'SO Februari 2026 Rev.2'!$B$6:$B$49,0),MATCH($T$3,'SO Februari 2026 Rev.2'!$B$5:$XG$5,0))</f>
        <v>0</v>
      </c>
      <c r="U27" s="402">
        <f>INDEX('Summary sales'!$A$6:$CA$48,MATCH($B27,'Summary sales'!$A$6:$A$48,0),MATCH($T$3,'Summary sales'!$A$7:$CA$7,0))</f>
        <v>0</v>
      </c>
      <c r="V27" s="402">
        <f t="shared" ref="V27:V32" si="679">U27-T27</f>
        <v>0</v>
      </c>
      <c r="W27" s="532" t="e">
        <f t="shared" ref="W27:W32" si="680">U27/T27</f>
        <v>#DIV/0!</v>
      </c>
      <c r="X27" s="402">
        <f>INDEX('SO Februari 2026 Rev.2'!$B$6:$BG$49,MATCH(B27,'SO Februari 2026 Rev.2'!$B$6:$B$49,0),MATCH($X$3,'SO Februari 2026 Rev.2'!$B$5:$XG$5,0))</f>
        <v>644.02064516129087</v>
      </c>
      <c r="Y27" s="402">
        <f>INDEX('Summary sales'!$A$6:$CA$48,MATCH($B27,'Summary sales'!$A$6:$A$48,0),MATCH($X$3,'Summary sales'!$A$7:$CA$7,0))</f>
        <v>429.56000000005588</v>
      </c>
      <c r="Z27" s="402">
        <f t="shared" ref="Z27:Z32" si="681">Y27-X27</f>
        <v>-214.46064516123499</v>
      </c>
      <c r="AA27" s="532">
        <f t="shared" ref="AA27:AA32" si="682">Y27/X27</f>
        <v>0.66699725114010178</v>
      </c>
      <c r="AB27" s="402">
        <f>INDEX('SO Februari 2026 Rev.2'!$B$6:$BG$49,MATCH(B27,'SO Februari 2026 Rev.2'!$B$6:$B$49,0),MATCH($AB$3,'SO Februari 2026 Rev.2'!$B$5:$XG$5,0))</f>
        <v>0</v>
      </c>
      <c r="AC27" s="402">
        <f>INDEX('Summary sales'!$A$6:$CA$48,MATCH($B27,'Summary sales'!$A$6:$A$48,0),MATCH($AB$3,'Summary sales'!$A$7:$CA$7,0))</f>
        <v>946.09999999962747</v>
      </c>
      <c r="AD27" s="402">
        <f t="shared" ref="AD27:AD32" si="683">AC27-AB27</f>
        <v>946.09999999962747</v>
      </c>
      <c r="AE27" s="532" t="e">
        <f t="shared" ref="AE27:AE32" si="684">AC27/AB27</f>
        <v>#DIV/0!</v>
      </c>
      <c r="AF27" s="402">
        <f>INDEX('SO Februari 2026 Rev.2'!$B$6:$BG$49,MATCH(B27,'SO Februari 2026 Rev.2'!$B$6:$B$49,0),MATCH($AF$3,'SO Februari 2026 Rev.2'!$B$5:$XG$5,0))</f>
        <v>0</v>
      </c>
      <c r="AG27" s="402">
        <f>INDEX('Summary sales'!$A$6:$CA$48,MATCH($B27,'Summary sales'!$A$6:$A$48,0),MATCH($AF$3,'Summary sales'!$A$7:$CA$7,0))</f>
        <v>0</v>
      </c>
      <c r="AH27" s="402">
        <f t="shared" ref="AH27:AH32" si="685">AG27-AF27</f>
        <v>0</v>
      </c>
      <c r="AI27" s="532" t="e">
        <f t="shared" ref="AI27:AI32" si="686">AG27/AF27</f>
        <v>#DIV/0!</v>
      </c>
      <c r="AJ27" s="402">
        <f>INDEX('SO Februari 2026 Rev.2'!$B$6:$BG$49,MATCH(B27,'SO Februari 2026 Rev.2'!$B$6:$B$49,0),MATCH($AJ$3,'SO Februari 2026 Rev.2'!$B$5:$XG$5,0))</f>
        <v>603.76322580644887</v>
      </c>
      <c r="AK27" s="402">
        <f>INDEX('Summary sales'!$A$6:$CA$48,MATCH($B27,'Summary sales'!$A$6:$A$48,0),MATCH($AJ$3,'Summary sales'!$A$7:$CA$7,0))</f>
        <v>460.26000000000931</v>
      </c>
      <c r="AL27" s="402">
        <f t="shared" ref="AL27:AL32" si="687">AK27-AJ27</f>
        <v>-143.50322580643956</v>
      </c>
      <c r="AM27" s="532">
        <f t="shared" ref="AM27:AM32" si="688">AK27/AJ27</f>
        <v>0.76231870429875592</v>
      </c>
      <c r="AN27" s="402">
        <f>INDEX('SO Februari 2026 Rev.2'!$B$6:$BG$49,MATCH(B27,'SO Februari 2026 Rev.2'!$B$6:$B$49,0),MATCH($AN$3,'SO Februari 2026 Rev.2'!$B$5:$XG$5,0))</f>
        <v>673.27548387096704</v>
      </c>
      <c r="AO27" s="402">
        <f>INDEX('Summary sales'!$A$6:$CA$48,MATCH($B27,'Summary sales'!$A$6:$A$48,0),MATCH($AN$3,'Summary sales'!$A$7:$CA$7,0))</f>
        <v>351.63000000000466</v>
      </c>
      <c r="AP27" s="402">
        <f t="shared" ref="AP27:AP32" si="689">AO27-AN27</f>
        <v>-321.64548387096238</v>
      </c>
      <c r="AQ27" s="532">
        <f t="shared" ref="AQ27:AQ32" si="690">AO27/AN27</f>
        <v>0.52226764292429573</v>
      </c>
      <c r="AR27" s="402">
        <f>INDEX('SO Februari 2026 Rev.2'!$B$6:$BG$49,MATCH(B27,'SO Februari 2026 Rev.2'!$B$6:$B$49,0),MATCH($AR$3,'SO Februari 2026 Rev.2'!$B$5:$XG$5,0))</f>
        <v>0</v>
      </c>
      <c r="AS27" s="402">
        <f>INDEX('Summary sales'!$A$6:$CA$48,MATCH($B27,'Summary sales'!$A$6:$A$48,0),MATCH($AR$3,'Summary sales'!$A$7:$CA$7,0))</f>
        <v>5439.929999999702</v>
      </c>
      <c r="AT27" s="402">
        <f t="shared" ref="AT27:AT32" si="691">AS27-AR27</f>
        <v>5439.929999999702</v>
      </c>
      <c r="AU27" s="532" t="e">
        <f t="shared" ref="AU27:AU32" si="692">AS27/AR27</f>
        <v>#DIV/0!</v>
      </c>
      <c r="AV27" s="402">
        <f>INDEX('SO Februari 2026 Rev.2'!$B$6:$BG$49,MATCH(B27,'SO Februari 2026 Rev.2'!$B$6:$B$49,0),MATCH($AV$3,'SO Februari 2026 Rev.2'!$B$5:$XG$5,0))</f>
        <v>6000.0622580645213</v>
      </c>
      <c r="AW27" s="402">
        <f ca="1">INDEX('Summary sales'!$A$6:$CA$48,MATCH($B27,'Summary sales'!$A$6:$A$48,0),MATCH($AV$3,'Summary sales'!$A$7:$CA$7,0))</f>
        <v>4704.1899999999441</v>
      </c>
      <c r="AX27" s="402">
        <f t="shared" ref="AX27:AX32" ca="1" si="693">AW27-AV27</f>
        <v>-1295.8722580645772</v>
      </c>
      <c r="AY27" s="532">
        <f t="shared" ref="AY27:AY32" ca="1" si="694">AW27/AV27</f>
        <v>0.7840235313687236</v>
      </c>
      <c r="AZ27" s="402">
        <f>INDEX('SO Februari 2026 Rev.2'!$B$6:$BG$49,MATCH(B27,'SO Februari 2026 Rev.2'!$B$6:$B$49,0),MATCH($AZ$3,'SO Februari 2026 Rev.2'!$B$5:$XG$5,0))</f>
        <v>874.32645161290293</v>
      </c>
      <c r="BA27" s="402">
        <f>INDEX('Summary sales'!$A$6:$CA$48,MATCH($B27,'Summary sales'!$A$6:$A$48,0),MATCH($AZ$3,'Summary sales'!$A$7:$CA$7,0))</f>
        <v>4205.3099999999395</v>
      </c>
      <c r="BB27" s="402">
        <f t="shared" ref="BB27:BB32" si="695">BA27-AZ27</f>
        <v>3330.9835483870365</v>
      </c>
      <c r="BC27" s="532">
        <f t="shared" ref="BC27:BC32" si="696">BA27/AZ27</f>
        <v>4.8097709868462122</v>
      </c>
      <c r="BD27" s="402">
        <f>INDEX('SO Februari 2026 Rev.2'!$B$6:$BG$49,MATCH(B27,'SO Februari 2026 Rev.2'!$B$6:$B$49,0),MATCH($BD$3,'SO Februari 2026 Rev.2'!$B$5:$XG$5,0))</f>
        <v>0</v>
      </c>
      <c r="BE27" s="402">
        <f>INDEX('Summary sales'!$A$6:$CA$48,MATCH($B27,'Summary sales'!$A$6:$A$48,0),MATCH($BD$3,'Summary sales'!$A$7:$CA$7,0))</f>
        <v>884.69999999999982</v>
      </c>
      <c r="BF27" s="402">
        <f t="shared" ref="BF27:BF32" si="697">BE27-BD27</f>
        <v>884.69999999999982</v>
      </c>
      <c r="BG27" s="532" t="e">
        <f t="shared" ref="BG27:BG32" si="698">BE27/BD27</f>
        <v>#DIV/0!</v>
      </c>
      <c r="BH27" s="402">
        <f>INDEX('SO Februari 2026 Rev.2'!$B$6:$BG$49,MATCH(B27,'SO Februari 2026 Rev.2'!$B$6:$B$49,0),MATCH($BH$3,'SO Februari 2026 Rev.2'!$B$5:$XG$5,0))</f>
        <v>1500</v>
      </c>
      <c r="BI27" s="402">
        <f>INDEX('Summary sales'!$A$6:$CA$48,MATCH($B27,'Summary sales'!$A$6:$A$48,0),MATCH($BH$3,'Summary sales'!$A$7:$CA$7,0))</f>
        <v>1240.7800000000279</v>
      </c>
      <c r="BJ27" s="402">
        <f t="shared" ref="BJ27:BJ32" si="699">BI27-BH27</f>
        <v>-259.21999999997206</v>
      </c>
      <c r="BK27" s="532">
        <f t="shared" ref="BK27:BK32" si="700">BI27/BH27</f>
        <v>0.82718666666668528</v>
      </c>
      <c r="BL27" s="402">
        <f>INDEX('SO Februari 2026 Rev.2'!$B$6:$BG$49,MATCH(B27,'SO Februari 2026 Rev.2'!$B$6:$B$49,0),MATCH($BL$3,'SO Februari 2026 Rev.2'!$B$5:$XG$5,0))</f>
        <v>6000.0570967741915</v>
      </c>
      <c r="BM27" s="402">
        <f>INDEX('Summary sales'!$A$6:$CA$48,MATCH($B27,'Summary sales'!$A$6:$A$48,0),MATCH($BL$3,'Summary sales'!$A$7:$CA$7,0))</f>
        <v>5187.2599999997765</v>
      </c>
      <c r="BN27" s="402">
        <f t="shared" ref="BN27:BN32" si="701">BM27-BL27</f>
        <v>-812.79709677441497</v>
      </c>
      <c r="BO27" s="532">
        <f t="shared" ref="BO27:BO32" si="702">BM27/BL27</f>
        <v>0.86453510630567187</v>
      </c>
      <c r="BP27" s="402">
        <f>INDEX('SO Februari 2026 Rev.2'!$B$6:$BG$49,MATCH(B27,'SO Februari 2026 Rev.2'!$B$6:$B$49,0),MATCH($BP$3,'SO Februari 2026 Rev.2'!$B$5:$XG$5,0))</f>
        <v>926.09448387096802</v>
      </c>
      <c r="BQ27" s="402">
        <f>INDEX('Summary sales'!$A$6:$CA$48,MATCH($B27,'Summary sales'!$A$6:$A$48,0),MATCH($BP$3,'Summary sales'!$A$7:$CA$7,0))</f>
        <v>0</v>
      </c>
      <c r="BR27" s="402">
        <f t="shared" ref="BR27:BR32" si="703">BQ27-BP27</f>
        <v>-926.09448387096802</v>
      </c>
      <c r="BS27" s="532">
        <f t="shared" ref="BS27:BS32" si="704">BQ27/BP27</f>
        <v>0</v>
      </c>
      <c r="BT27" s="402">
        <f>INDEX('SO Februari 2026 Rev.2'!$B$6:$BG$49,MATCH(B27,'SO Februari 2026 Rev.2'!$B$6:$B$49,0),MATCH($BT$3,'SO Februari 2026 Rev.2'!$B$5:$XG$5,0))</f>
        <v>4500</v>
      </c>
      <c r="BU27" s="402">
        <f ca="1">INDEX('Summary sales'!$A$6:$CA$48,MATCH($B27,'Summary sales'!$A$6:$A$48,0),MATCH($BT$3,'Summary sales'!$A$7:$CA$7,0))</f>
        <v>6157.35</v>
      </c>
      <c r="BV27" s="402">
        <f t="shared" ref="BV27:BV32" ca="1" si="705">BU27-BT27</f>
        <v>1657.3500000000004</v>
      </c>
      <c r="BW27" s="532">
        <f t="shared" ref="BW27:BW32" ca="1" si="706">BU27/BT27</f>
        <v>1.3683000000000001</v>
      </c>
      <c r="BX27" s="402">
        <f>INDEX('SO Februari 2026 Rev.2'!$B$6:$BG$49,MATCH(B27,'SO Februari 2026 Rev.2'!$B$6:$B$49,0),MATCH($BX$3,'SO Februari 2026 Rev.2'!$B$5:$XG$5,0))</f>
        <v>70.054838709677327</v>
      </c>
      <c r="BY27" s="402">
        <f>INDEX('Summary sales'!$A$6:$CA$48,MATCH($B27,'Summary sales'!$A$6:$A$48,0),MATCH($BX$3,'Summary sales'!$A$7:$CA$7,0))</f>
        <v>0</v>
      </c>
      <c r="BZ27" s="402">
        <f t="shared" ref="BZ27:BZ32" si="707">BY27-BX27</f>
        <v>-70.054838709677327</v>
      </c>
      <c r="CA27" s="532">
        <f t="shared" ref="CA27:CA32" si="708">BY27/BX27</f>
        <v>0</v>
      </c>
      <c r="CB27" s="402">
        <f>INDEX('SO Februari 2026 Rev.2'!$B$6:$BG$49,MATCH(B27,'SO Februari 2026 Rev.2'!$B$6:$B$49,0),MATCH($CB$3,'SO Februari 2026 Rev.2'!$B$5:$XG$5,0))</f>
        <v>89.451612903225808</v>
      </c>
      <c r="CC27" s="402">
        <f>INDEX('Summary sales'!$A$6:$CA$48,MATCH($B27,'Summary sales'!$A$6:$A$48,0),MATCH($CB$3,'Summary sales'!$A$7:$CA$7,0))</f>
        <v>64.224000000001979</v>
      </c>
      <c r="CD27" s="402">
        <f t="shared" ref="CD27:CD32" si="709">CC27-CB27</f>
        <v>-25.227612903223829</v>
      </c>
      <c r="CE27" s="532">
        <f t="shared" ref="CE27:CE32" si="710">CC27/CB27</f>
        <v>0.71797475658134202</v>
      </c>
      <c r="CF27" s="402">
        <f>INDEX('SO Februari 2026 Rev.2'!$B$6:$BG$49,MATCH(B27,'SO Februari 2026 Rev.2'!$B$6:$B$49,0),MATCH($CF$3,'SO Februari 2026 Rev.2'!$B$5:$XG$5,0))</f>
        <v>0</v>
      </c>
      <c r="CG27" s="402">
        <f>INDEX('Summary sales'!$A$6:$CA$48,MATCH($B27,'Summary sales'!$A$6:$A$48,0),MATCH($CF$3,'Summary sales'!$A$7:$CA$7,0))</f>
        <v>900.40000000037253</v>
      </c>
      <c r="CH27" s="402">
        <f t="shared" ref="CH27:CH32" si="711">CG27-CF27</f>
        <v>900.40000000037253</v>
      </c>
      <c r="CI27" s="532" t="e">
        <f t="shared" si="611"/>
        <v>#DIV/0!</v>
      </c>
      <c r="CJ27" s="402">
        <f>INDEX('SO Februari 2026 Rev.2'!$B$6:$BG$49,MATCH(B27,'SO Februari 2026 Rev.2'!$B$6:$B$49,0),MATCH($CJ$3,'SO Februari 2026 Rev.2'!$B$5:$XG$5,0))</f>
        <v>0</v>
      </c>
      <c r="CK27" s="402">
        <f>INDEX('Summary sales'!$A$6:$CA$48,MATCH($B27,'Summary sales'!$A$6:$A$48,0),MATCH($CJ$3,'Summary sales'!$A$7:$CA$7,0))</f>
        <v>0</v>
      </c>
      <c r="CL27" s="402">
        <f t="shared" ref="CL27:CL32" si="712">CK27-CJ27</f>
        <v>0</v>
      </c>
      <c r="CM27" s="532" t="e">
        <f t="shared" ref="CM27:CM32" si="713">CK27/CJ27</f>
        <v>#DIV/0!</v>
      </c>
      <c r="CN27" s="402">
        <f>INDEX('SO Februari 2026 Rev.2'!$B$6:$BG$49,MATCH(B27,'SO Februari 2026 Rev.2'!$B$6:$B$49,0),MATCH($CN$3,'SO Februari 2026 Rev.2'!$B$5:$XG$5,0))</f>
        <v>3500</v>
      </c>
      <c r="CO27" s="402">
        <f>INDEX('Summary sales'!$A$6:$CA$48,MATCH($B27,'Summary sales'!$A$6:$A$48,0),MATCH($CN$3,'Summary sales'!$A$7:$CA$7,0))</f>
        <v>1101.2099999999627</v>
      </c>
      <c r="CP27" s="402">
        <f t="shared" ref="CP27:CP32" si="714">CO27-CN27</f>
        <v>-2398.7900000000373</v>
      </c>
      <c r="CQ27" s="532">
        <f t="shared" ref="CQ27:CQ32" si="715">CO27/CN27</f>
        <v>0.3146314285714179</v>
      </c>
      <c r="CR27" s="402">
        <f>INDEX('SO Februari 2026 Rev.2'!$B$6:$BG$49,MATCH(B27,'SO Februari 2026 Rev.2'!$B$6:$B$49,0),MATCH($CR$3,'SO Februari 2026 Rev.2'!$B$5:$XG$5,0))</f>
        <v>0</v>
      </c>
      <c r="CS27" s="402">
        <f>INDEX('Summary sales'!$A$6:$CA$48,MATCH($B27,'Summary sales'!$A$6:$A$48,0),MATCH($CR$3,'Summary sales'!$A$7:$CA$7,0))</f>
        <v>0</v>
      </c>
      <c r="CT27" s="402">
        <f t="shared" ref="CT27:CT32" si="716">CS27-CR27</f>
        <v>0</v>
      </c>
      <c r="CU27" s="532" t="e">
        <f t="shared" ref="CU27:CU32" si="717">CS27/CR27</f>
        <v>#DIV/0!</v>
      </c>
      <c r="CV27" s="402">
        <f>INDEX('SO Februari 2026 Rev.2'!$B$6:$BG$49,MATCH(B27,'SO Februari 2026 Rev.2'!$B$6:$B$49,0),MATCH($CV$3,'SO Februari 2026 Rev.2'!$B$5:$XG$5,0))</f>
        <v>11659.554548387085</v>
      </c>
      <c r="CW27" s="402">
        <f>INDEX('Summary sales'!$A$6:$CA$48,MATCH($B27,'Summary sales'!$A$6:$A$48,0),MATCH($CV$3,'Summary sales'!$A$7:$CA$7,0))</f>
        <v>11005.553999997675</v>
      </c>
      <c r="CX27" s="402">
        <f t="shared" ref="CX27:CX32" si="718">CW27-CV27</f>
        <v>-654.00054838940923</v>
      </c>
      <c r="CY27" s="532">
        <f t="shared" ref="CY27:CY32" si="719">CW27/CV27</f>
        <v>0.9439086162618554</v>
      </c>
      <c r="CZ27" s="402">
        <f>INDEX('SO Februari 2026 Rev.2'!$B$6:$BG$49,MATCH(B27,'SO Februari 2026 Rev.2'!$B$6:$B$49,0),MATCH($CZ$3,'SO Februari 2026 Rev.2'!$B$5:$XG$5,0))</f>
        <v>0</v>
      </c>
      <c r="DA27" s="402">
        <f>INDEX('Summary sales'!$A$6:$CA$48,MATCH($B27,'Summary sales'!$A$6:$A$48,0),MATCH($CZ$3,'Summary sales'!$A$7:$CA$7,0))</f>
        <v>1820.2900000000373</v>
      </c>
      <c r="DB27" s="402">
        <f t="shared" ref="DB27:DB32" si="720">DA27-CZ27</f>
        <v>1820.2900000000373</v>
      </c>
      <c r="DC27" s="532" t="e">
        <f t="shared" ref="DC27:DC32" si="721">DA27/CZ27</f>
        <v>#DIV/0!</v>
      </c>
      <c r="DD27" s="402">
        <f>INDEX('SO Februari 2026 Rev.2'!$B$6:$BG$49,MATCH(B27,'SO Februari 2026 Rev.2'!$B$6:$B$49,0),MATCH($DD$3,'SO Februari 2026 Rev.2'!$B$5:$XG$5,0))</f>
        <v>0</v>
      </c>
      <c r="DE27" s="402">
        <f>INDEX('Summary sales'!$A$6:$CA$48,MATCH($B27,'Summary sales'!$A$6:$A$48,0),MATCH($DD$3,'Summary sales'!$A$7:$CA$7,0))</f>
        <v>0</v>
      </c>
      <c r="DF27" s="402">
        <f t="shared" ref="DF27:DF32" si="722">DE27-DD27</f>
        <v>0</v>
      </c>
      <c r="DG27" s="532" t="e">
        <f t="shared" ref="DG27:DG32" si="723">DE27/DD27</f>
        <v>#DIV/0!</v>
      </c>
      <c r="DH27" s="402">
        <f>INDEX('SO Februari 2026 Rev.2'!$B$6:$BG$49,MATCH(B27,'SO Februari 2026 Rev.2'!$B$6:$B$49,0),MATCH($DH$3,'SO Februari 2026 Rev.2'!$B$5:$XG$5,0))</f>
        <v>0</v>
      </c>
      <c r="DI27" s="402">
        <f>INDEX('Summary sales'!$A$6:$CA$48,MATCH($B27,'Summary sales'!$A$6:$A$48,0),MATCH($DH$3,'Summary sales'!$A$7:$CA$7,0))</f>
        <v>2242.589999999851</v>
      </c>
      <c r="DJ27" s="402">
        <f t="shared" ref="DJ27:DJ32" si="724">DI27-DH27</f>
        <v>2242.589999999851</v>
      </c>
      <c r="DK27" s="532" t="e">
        <f t="shared" ref="DK27:DK32" si="725">DI27/DH27</f>
        <v>#DIV/0!</v>
      </c>
      <c r="DL27" s="402">
        <f>INDEX('SO Februari 2026 Rev.2'!$B$6:$BG$49,MATCH(B27,'SO Februari 2026 Rev.2'!$B$6:$B$49,0),MATCH($DL$3,'SO Februari 2026 Rev.2'!$B$5:$XG$5,0))</f>
        <v>2443.876774193548</v>
      </c>
      <c r="DM27" s="402">
        <f>INDEX('Summary sales'!$A$6:$CA$48,MATCH($B27,'Summary sales'!$A$6:$A$48,0),MATCH($DL$3,'Summary sales'!$A$7:$CA$7,0))</f>
        <v>0</v>
      </c>
      <c r="DN27" s="402">
        <f t="shared" ref="DN27:DN32" si="726">DM27-DL27</f>
        <v>-2443.876774193548</v>
      </c>
      <c r="DO27" s="532">
        <f t="shared" ref="DO27:DO32" si="727">DM27/DL27</f>
        <v>0</v>
      </c>
      <c r="DP27" s="402">
        <f>INDEX('SO Februari 2026 Rev.2'!$B$6:$BG$49,MATCH(B27,'SO Februari 2026 Rev.2'!$B$6:$B$49,0),MATCH($DP$3,'SO Februari 2026 Rev.2'!$B$5:$XG$5,0))</f>
        <v>1500.2745161290325</v>
      </c>
      <c r="DQ27" s="402">
        <f>INDEX('Summary sales'!$A$6:$CA$48,MATCH($B27,'Summary sales'!$A$6:$A$48,0),MATCH($DP$3,'Summary sales'!$A$7:$CA$7,0))</f>
        <v>1374.1099999998696</v>
      </c>
      <c r="DR27" s="402">
        <f t="shared" ref="DR27:DR32" si="728">DQ27-DP27</f>
        <v>-126.16451612916285</v>
      </c>
      <c r="DS27" s="532">
        <f t="shared" ref="DS27:DS32" si="729">DQ27/DP27</f>
        <v>0.9159057127393665</v>
      </c>
      <c r="DT27" s="402">
        <f>INDEX('SO Februari 2026 Rev.2'!$B$6:$BG$49,MATCH(B27,'SO Februari 2026 Rev.2'!$B$6:$B$49,0),MATCH($DT$3,'SO Februari 2026 Rev.2'!$B$5:$XG$5,0))</f>
        <v>0</v>
      </c>
      <c r="DU27" s="402">
        <f>INDEX('Summary sales'!$A$6:$CA$48,MATCH($B27,'Summary sales'!$A$6:$A$48,0),MATCH($DT$3,'Summary sales'!$A$7:$CA$7,0))</f>
        <v>39.650000000023283</v>
      </c>
      <c r="DV27" s="402">
        <f t="shared" ref="DV27:DV32" si="730">DU27-DT27</f>
        <v>39.650000000023283</v>
      </c>
      <c r="DW27" s="532" t="e">
        <f t="shared" ref="DW27:DW32" si="731">DU27/DT27</f>
        <v>#DIV/0!</v>
      </c>
      <c r="DX27" s="402">
        <f>INDEX('SO Februari 2026 Rev.2'!$B$6:$BG$49,MATCH(B27,'SO Februari 2026 Rev.2'!$B$6:$B$49,0),MATCH($DX$3,'SO Februari 2026 Rev.2'!$B$5:$XG$5,0))</f>
        <v>260.97419354838746</v>
      </c>
      <c r="DY27" s="402">
        <f>INDEX('Summary sales'!$A$6:$CA$48,MATCH($B27,'Summary sales'!$A$6:$A$48,0),MATCH($DX$3,'Summary sales'!$A$7:$CA$7,0))</f>
        <v>54.419999999983702</v>
      </c>
      <c r="DZ27" s="402">
        <f t="shared" ref="DZ27:DZ32" si="732">DY27-DX27</f>
        <v>-206.55419354840376</v>
      </c>
      <c r="EA27" s="532">
        <f t="shared" ref="EA27:EA32" si="733">DY27/DX27</f>
        <v>0.20852636523194634</v>
      </c>
      <c r="EB27" s="402">
        <f>INDEX('SO Februari 2026 Rev.2'!$B$6:$BG$49,MATCH(B27,'SO Februari 2026 Rev.2'!$B$6:$B$49,0),MATCH($EB$3,'SO Februari 2026 Rev.2'!$B$5:$XG$5,0))</f>
        <v>10000.047419354845</v>
      </c>
      <c r="EC27" s="402">
        <f>INDEX('Summary sales'!$A$6:$CA$48,MATCH($B27,'Summary sales'!$A$6:$A$48,0),MATCH($EB$3,'Summary sales'!$A$7:$CA$7,0))</f>
        <v>10687.75</v>
      </c>
      <c r="ED27" s="402">
        <f t="shared" ref="ED27:ED32" si="734">EC27-EB27</f>
        <v>687.70258064515474</v>
      </c>
      <c r="EE27" s="532">
        <f t="shared" ref="EE27:EE32" si="735">EC27/EB27</f>
        <v>1.0687699319619348</v>
      </c>
      <c r="EF27" s="402">
        <f>INDEX('SO Februari 2026 Rev.2'!$B$6:$BG$49,MATCH(B27,'SO Februari 2026 Rev.2'!$B$6:$B$49,0),MATCH($EF$3,'SO Februari 2026 Rev.2'!$B$5:$XG$5,0))</f>
        <v>1519.5448387096778</v>
      </c>
      <c r="EG27" s="402">
        <f>INDEX('Summary sales'!$A$6:$CA$48,MATCH($B27,'Summary sales'!$A$6:$A$48,0),MATCH($EF$3,'Summary sales'!$A$7:$CA$7,0))</f>
        <v>2340.5500000000466</v>
      </c>
      <c r="EH27" s="402">
        <f t="shared" ref="EH27:EH32" si="736">EG27-EF27</f>
        <v>821.00516129036873</v>
      </c>
      <c r="EI27" s="532">
        <f t="shared" ref="EI27:EI32" si="737">EG27/EF27</f>
        <v>1.5402967654363695</v>
      </c>
      <c r="EJ27" s="402">
        <f>INDEX('SO Februari 2026 Rev.2'!$B$6:$BG$49,MATCH(B27,'SO Februari 2026 Rev.2'!$B$6:$B$49,0),MATCH($EJ$3,'SO Februari 2026 Rev.2'!$B$5:$XG$5,0))</f>
        <v>3999.6741935483842</v>
      </c>
      <c r="EK27" s="402">
        <f>INDEX('Summary sales'!$A$6:$CA$48,MATCH($B27,'Summary sales'!$A$6:$A$48,0),MATCH($EJ$3,'Summary sales'!$A$7:$CA$7,0))</f>
        <v>0</v>
      </c>
      <c r="EL27" s="402">
        <f t="shared" ref="EL27:EL32" si="738">EK27-EJ27</f>
        <v>-3999.6741935483842</v>
      </c>
      <c r="EM27" s="532">
        <f t="shared" ref="EM27:EM32" si="739">EK27/EJ27</f>
        <v>0</v>
      </c>
      <c r="EN27" s="402">
        <f>INDEX('SO Februari 2026 Rev.2'!$B$6:$BG$49,MATCH(B27,'SO Februari 2026 Rev.2'!$B$6:$B$49,0),MATCH($EN$3,'SO Februari 2026 Rev.2'!$B$5:$XG$5,0))</f>
        <v>0</v>
      </c>
      <c r="EO27" s="402">
        <f>INDEX('Summary sales'!$A$6:$CA$48,MATCH(B27,'Summary sales'!$A$6:$A$48,0),MATCH($EN$3,'Summary sales'!$A$7:$CA$7,0))</f>
        <v>0</v>
      </c>
      <c r="EP27" s="402">
        <f t="shared" ref="EP27:EP32" si="740">EO27-EN27</f>
        <v>0</v>
      </c>
      <c r="EQ27" s="532" t="e">
        <f t="shared" ref="EQ27:EQ32" si="741">EO27/EN27</f>
        <v>#DIV/0!</v>
      </c>
      <c r="ER27" s="402">
        <f>INDEX('SO Februari 2026 Rev.2'!$B$6:$BG$49,MATCH(B27,'SO Februari 2026 Rev.2'!$B$6:$B$49,0),MATCH($ER$3,'SO Februari 2026 Rev.2'!$B$5:$XG$5,0))</f>
        <v>3999.689677419351</v>
      </c>
      <c r="ES27" s="402">
        <f>INDEX('Summary sales'!$A$6:$CA$48,MATCH($B27,'Summary sales'!$A$6:$A$48,0),MATCH($ER$3,'Summary sales'!$A$7:$CA$7,0))</f>
        <v>4680.6700000001583</v>
      </c>
      <c r="ET27" s="402">
        <f t="shared" ref="ET27:ET32" si="742">ES27-ER27</f>
        <v>680.9803225808073</v>
      </c>
      <c r="EU27" s="532">
        <f t="shared" ref="EU27:EU32" si="743">ES27/ER27</f>
        <v>1.1702582893931373</v>
      </c>
      <c r="EV27" s="402">
        <f>INDEX('SO Februari 2026 Rev.2'!$B$6:$BG$49,MATCH(B27,'SO Februari 2026 Rev.2'!$B$6:$B$49,0),MATCH($EV$3,'SO Februari 2026 Rev.2'!$B$5:$XG$5,0))</f>
        <v>36000</v>
      </c>
      <c r="EW27" s="402">
        <f>INDEX('Summary sales'!$A$6:$CA$48,MATCH($B27,'Summary sales'!$A$6:$A$48,0),MATCH($EV$3,'Summary sales'!$A$7:$CA$7,0))</f>
        <v>41929.480000000447</v>
      </c>
      <c r="EX27" s="402">
        <f t="shared" ref="EX27:EX32" si="744">EW27-EV27</f>
        <v>5929.480000000447</v>
      </c>
      <c r="EY27" s="532">
        <f t="shared" ref="EY27:EY32" si="745">EW27/EV27</f>
        <v>1.1647077777777901</v>
      </c>
      <c r="EZ27" s="402">
        <f>INDEX('SO Februari 2026 Rev.2'!$B$6:$BG$49,MATCH(B27,'SO Februari 2026 Rev.2'!$B$6:$B$49,0),MATCH($EZ$3,'SO Februari 2026 Rev.2'!$B$5:$XG$5,0))</f>
        <v>5000</v>
      </c>
      <c r="FA27" s="402">
        <f>INDEX('Summary sales'!$A$6:$CA$48,MATCH(B27,'Summary sales'!$A$6:$A$48,0),MATCH($EZ$3,'Summary sales'!$A$7:$CA$7,0))</f>
        <v>8205.5700000000652</v>
      </c>
      <c r="FB27" s="402">
        <f t="shared" ref="FB27:FB32" si="746">FA27-EZ27</f>
        <v>3205.5700000000652</v>
      </c>
      <c r="FC27" s="532">
        <f t="shared" ref="FC27:FC32" si="747">FA27/EZ27</f>
        <v>1.6411140000000131</v>
      </c>
      <c r="FD27" s="402">
        <f>INDEX('SO Februari 2026 Rev.2'!$B$6:$BG$49,MATCH(B27,'SO Februari 2026 Rev.2'!$B$6:$B$49,0),MATCH($FD$3,'SO Februari 2026 Rev.2'!$B$5:$XG$5,0))</f>
        <v>2105.6477419354865</v>
      </c>
      <c r="FE27" s="402">
        <f>INDEX('Summary sales'!$A$6:$CA$48,MATCH(B27,'Summary sales'!$A$6:$A$48,0),MATCH($FD$3,'Summary sales'!$A$7:$CA$7,0))</f>
        <v>4015</v>
      </c>
      <c r="FF27" s="402">
        <f t="shared" ref="FF27:FF32" si="748">FE27-FD27</f>
        <v>1909.3522580645135</v>
      </c>
      <c r="FG27" s="532">
        <f t="shared" ref="FG27:FG32" si="749">FE27/FD27</f>
        <v>1.9067766749577304</v>
      </c>
      <c r="FH27" s="402">
        <f>INDEX('SO Februari 2026 Rev.2'!$B$6:$BG$49,MATCH(B27,'SO Februari 2026 Rev.2'!$B$6:$B$49,0),MATCH($FH$3,'SO Februari 2026 Rev.2'!$B$5:$XG$5,0))</f>
        <v>726.8151612903232</v>
      </c>
      <c r="FI27" s="402">
        <f>INDEX('Summary sales'!$A$6:$CA$48,MATCH(B27,'Summary sales'!$A$6:$A$48,0),MATCH($FH$3,'Summary sales'!$A$7:$CA$7,0))</f>
        <v>772.63000000000466</v>
      </c>
      <c r="FJ27" s="402">
        <f t="shared" ref="FJ27:FJ32" si="750">FI27-FH27</f>
        <v>45.814838709681453</v>
      </c>
      <c r="FK27" s="532">
        <f t="shared" ref="FK27:FK32" si="751">FI27/FH27</f>
        <v>1.0630350619383693</v>
      </c>
      <c r="FL27" s="402">
        <f>INDEX('SO Februari 2026 Rev.2'!$B$6:$BG$49,MATCH(B27,'SO Februari 2026 Rev.2'!$B$6:$B$49,0),MATCH($FL$3,'SO Februari 2026 Rev.2'!$B$5:$XG$5,0))</f>
        <v>3018.0416129032269</v>
      </c>
      <c r="FM27" s="402">
        <f>INDEX('Summary sales'!$A$6:$CA$48,MATCH(B27,'Summary sales'!$A$6:$A$48,0),MATCH($FL$3,'Summary sales'!$A$7:$CA$7,0))</f>
        <v>1620.5500000002794</v>
      </c>
      <c r="FN27" s="402">
        <f t="shared" ref="FN27:FN32" si="752">FM27-FL27</f>
        <v>-1397.4916129029475</v>
      </c>
      <c r="FO27" s="532">
        <f t="shared" ref="FO27:FO32" si="753">FM27/FL27</f>
        <v>0.53695416029780307</v>
      </c>
      <c r="FP27" s="402">
        <f>INDEX('SO Februari 2026 Rev.2'!$B$6:$BG$49,MATCH(B27,'SO Februari 2026 Rev.2'!$B$6:$B$49,0),MATCH($FP$3,'SO Februari 2026 Rev.2'!$B$5:$XG$5,0))</f>
        <v>2044.9996774193546</v>
      </c>
      <c r="FQ27" s="402">
        <f>INDEX('Summary sales'!$A$6:$CA$48,MATCH(B27,'Summary sales'!$A$6:$A$48,0),MATCH($FP$3,'Summary sales'!$A$7:$CA$7,0))</f>
        <v>38.010000000009313</v>
      </c>
      <c r="FR27" s="402">
        <f t="shared" ref="FR27:FR32" si="754">FQ27-FP27</f>
        <v>-2006.9896774193453</v>
      </c>
      <c r="FS27" s="532">
        <f t="shared" ref="FS27:FS32" si="755">FQ27/FP27</f>
        <v>1.8586799997922374E-2</v>
      </c>
      <c r="FT27" s="402">
        <f>INDEX('SO Februari 2026 Rev.2'!$B$6:$BG$49,MATCH(B27,'SO Februari 2026 Rev.2'!$B$6:$B$49,0),MATCH($FT$3,'SO Februari 2026 Rev.2'!$B$5:$XG$5,0))</f>
        <v>369.61070967741654</v>
      </c>
      <c r="FU27" s="402">
        <f>INDEX('Summary sales'!$A$6:$CA$48,MATCH(B27,'Summary sales'!$A$6:$A$48,0),MATCH($FT$3,'Summary sales'!$A$7:$CA$7,0))</f>
        <v>0</v>
      </c>
      <c r="FV27" s="402">
        <f t="shared" ref="FV27:FV32" si="756">FU27-FT27</f>
        <v>-369.61070967741654</v>
      </c>
      <c r="FW27" s="532">
        <f t="shared" ref="FW27:FW32" si="757">FU27/FT27</f>
        <v>0</v>
      </c>
      <c r="FX27" s="402">
        <f>INDEX('SO Februari 2026 Rev.2'!$B$6:$BG$49,MATCH(B27,'SO Februari 2026 Rev.2'!$B$6:$B$49,0),MATCH($FX$3,'SO Februari 2026 Rev.2'!$B$5:$XG$5,0))</f>
        <v>13500</v>
      </c>
      <c r="FY27" s="402">
        <f>INDEX('Summary sales'!$A$6:$CA$48,MATCH(B27,'Summary sales'!$A$6:$A$48,0),MATCH($FX$3,'Summary sales'!$A$7:$CA$7,0))</f>
        <v>0</v>
      </c>
      <c r="FZ27" s="402">
        <f t="shared" ref="FZ27:FZ32" si="758">FY27-FX27</f>
        <v>-13500</v>
      </c>
      <c r="GA27" s="532">
        <f t="shared" ref="GA27:GA32" si="759">FY27/FX27</f>
        <v>0</v>
      </c>
      <c r="GB27" s="402">
        <f>INDEX('SO Februari 2026 Rev.2'!$B$6:$BG$49,MATCH(B27,'SO Februari 2026 Rev.2'!$B$6:$B$49,0),MATCH($GB$3,'SO Februari 2026 Rev.2'!$B$5:$XG$5,0))</f>
        <v>3500</v>
      </c>
      <c r="GC27" s="402">
        <f>INDEX('Summary sales'!$A$6:$CA$48,MATCH($B27,'Summary sales'!$A$6:$A$48,0),MATCH($GB$3,'Summary sales'!$A$7:$CA$7,0))</f>
        <v>5433.6390000004321</v>
      </c>
      <c r="GD27" s="402">
        <f t="shared" ref="GD27:GD32" si="760">GC27-GB27</f>
        <v>1933.6390000004321</v>
      </c>
      <c r="GE27" s="532">
        <f t="shared" ref="GE27:GE32" si="761">GC27/GB27</f>
        <v>1.5524682857144092</v>
      </c>
      <c r="GF27" s="402">
        <f>INDEX('SO Februari 2026 Rev.2'!$B$6:$BG$49,MATCH(B27,'SO Februari 2026 Rev.2'!$B$6:$B$49,0),MATCH($GF$3,'SO Februari 2026 Rev.2'!$B$5:$XG$5,0))</f>
        <v>0</v>
      </c>
      <c r="GG27" s="402">
        <f>INDEX('Summary sales'!$A$6:$CA$48,MATCH($B27,'Summary sales'!$A$6:$A$48,0),MATCH($GF$3,'Summary sales'!$A$7:$CA$7,0))</f>
        <v>0</v>
      </c>
      <c r="GH27" s="402">
        <f t="shared" ref="GH27:GH32" si="762">GG27-GF27</f>
        <v>0</v>
      </c>
      <c r="GI27" s="532" t="e">
        <f t="shared" ref="GI27:GI32" si="763">GG27/GF27</f>
        <v>#DIV/0!</v>
      </c>
      <c r="GJ27" s="402">
        <f>INDEX('SO Februari 2026 Rev.2'!$B$6:$BG$49,MATCH(B27,'SO Februari 2026 Rev.2'!$B$6:$B$49,0),MATCH($GJ$3,'SO Februari 2026 Rev.2'!$B$5:$XG$5,0))</f>
        <v>1800</v>
      </c>
      <c r="GK27" s="402">
        <f>INDEX('Summary sales'!$A$6:$CA$48,MATCH(B27,'Summary sales'!$A$6:$A$48,0),MATCH($GJ$3,'Summary sales'!$A$7:$CA$7,0))</f>
        <v>1766.5570000000298</v>
      </c>
      <c r="GL27" s="402">
        <f t="shared" ref="GL27:GL32" si="764">GK27-GJ27</f>
        <v>-33.442999999970198</v>
      </c>
      <c r="GM27" s="532">
        <f t="shared" ref="GM27:GM32" si="765">GK27/GJ27</f>
        <v>0.98142055555557206</v>
      </c>
      <c r="GN27" s="402">
        <f>INDEX('SO Februari 2026 Rev.2'!$B$6:$BG$49,MATCH(B27,'SO Februari 2026 Rev.2'!$B$6:$B$49,0),MATCH($GN$3,'SO Februari 2026 Rev.2'!$B$5:$XG$5,0))</f>
        <v>2499.7025806451697</v>
      </c>
      <c r="GO27" s="402">
        <f>INDEX('Summary sales'!$A$6:$CA$48,MATCH(B27,'Summary sales'!$A$6:$A$48,0),MATCH($GN$3,'Summary sales'!$A$7:$CA$7,0))</f>
        <v>6021.7199999997392</v>
      </c>
      <c r="GP27" s="402">
        <f t="shared" ref="GP27:GP32" si="766">GO27-GN27</f>
        <v>3522.0174193545695</v>
      </c>
      <c r="GQ27" s="532">
        <f t="shared" ref="GQ27:GQ32" si="767">GO27/GN27</f>
        <v>2.4089745902672717</v>
      </c>
      <c r="GR27" s="402">
        <f>INDEX('SO Februari 2026 Rev.2'!$B$6:$BG$49,MATCH(B27,'SO Februari 2026 Rev.2'!$B$6:$B$49,0),MATCH($GR$3,'SO Februari 2026 Rev.2'!$B$5:$XG$5,0))</f>
        <v>9000</v>
      </c>
      <c r="GS27" s="402">
        <f>INDEX('Summary sales'!$A$6:$CA$48,MATCH(B27,'Summary sales'!$A$6:$A$48,0),MATCH($GR$3,'Summary sales'!$A$7:$CA$7,0))</f>
        <v>9157.1120000034571</v>
      </c>
      <c r="GT27" s="402">
        <f t="shared" ref="GT27:GT32" si="768">GS27-GR27</f>
        <v>157.11200000345707</v>
      </c>
      <c r="GU27" s="533">
        <f t="shared" ref="GU27:GU32" si="769">GS27/GR27</f>
        <v>1.017456888889273</v>
      </c>
    </row>
    <row r="28" spans="1:203" ht="15" customHeight="1">
      <c r="A28" s="653"/>
      <c r="B28" s="414">
        <f t="shared" si="670"/>
        <v>46071</v>
      </c>
      <c r="C28" s="414" t="str">
        <f t="shared" si="567"/>
        <v>Rab</v>
      </c>
      <c r="D28" s="402">
        <f t="shared" si="568"/>
        <v>184874.47038709672</v>
      </c>
      <c r="E28" s="402">
        <f t="shared" ca="1" si="569"/>
        <v>192806.0509999996</v>
      </c>
      <c r="F28" s="402">
        <f t="shared" ca="1" si="671"/>
        <v>7931.5806129028788</v>
      </c>
      <c r="G28" s="532">
        <f t="shared" ca="1" si="672"/>
        <v>1.0429025197275505</v>
      </c>
      <c r="H28" s="402">
        <f>INDEX('SO Februari 2026 Rev.2'!$B$6:$BG$49,MATCH(B28,'SO Februari 2026 Rev.2'!$B$6:$B$49,0),MATCH($H$3,'SO Februari 2026 Rev.2'!$B$5:$XG$5,0))</f>
        <v>812.17000000000064</v>
      </c>
      <c r="I28" s="402">
        <f>INDEX('Summary sales'!$A$6:$CA$48,MATCH(B28,'Summary sales'!$A$6:$A$48,0),MATCH($H$3,'Summary sales'!$A$7:$CA$7,0))</f>
        <v>1233.1999999999534</v>
      </c>
      <c r="J28" s="402">
        <f t="shared" si="673"/>
        <v>421.02999999995279</v>
      </c>
      <c r="K28" s="532">
        <f t="shared" si="674"/>
        <v>1.5184013199206476</v>
      </c>
      <c r="L28" s="402">
        <f>INDEX('SO Februari 2026 Rev.2'!$B$6:$BG$49,MATCH(B28,'SO Februari 2026 Rev.2'!$B$6:$B$49,0),MATCH($L$3,'SO Februari 2026 Rev.2'!$B$5:$XG$5,0))</f>
        <v>2500</v>
      </c>
      <c r="M28" s="402">
        <f>INDEX('Summary sales'!$A$6:$CA$48,MATCH($B28,'Summary sales'!$A$6:$A$48,0),MATCH($L$3,'Summary sales'!$A$7:$CA$7,0))</f>
        <v>1999.339999999851</v>
      </c>
      <c r="N28" s="402">
        <f t="shared" si="675"/>
        <v>-500.66000000014901</v>
      </c>
      <c r="O28" s="532">
        <f t="shared" si="676"/>
        <v>0.79973599999994038</v>
      </c>
      <c r="P28" s="402">
        <f>INDEX('SO Februari 2026 Rev.2'!$B$6:$BG$49,MATCH(B28,'SO Februari 2026 Rev.2'!$B$6:$B$49,0),MATCH($P$3,'SO Februari 2026 Rev.2'!$B$5:$XG$5,0))</f>
        <v>1129.7312903225857</v>
      </c>
      <c r="Q28" s="402">
        <f>INDEX('Summary sales'!$A$6:$CA$48,MATCH($B28,'Summary sales'!$A$6:$A$48,0),MATCH($P$3,'Summary sales'!$A$7:$CA$7,0))</f>
        <v>1277.0499999998137</v>
      </c>
      <c r="R28" s="402">
        <f t="shared" si="677"/>
        <v>147.31870967722807</v>
      </c>
      <c r="S28" s="532">
        <f t="shared" si="678"/>
        <v>1.1304015485267851</v>
      </c>
      <c r="T28" s="402">
        <f>INDEX('SO Februari 2026 Rev.2'!$B$6:$BG$49,MATCH(B28,'SO Februari 2026 Rev.2'!$B$6:$B$49,0),MATCH($T$3,'SO Februari 2026 Rev.2'!$B$5:$XG$5,0))</f>
        <v>3282.5161290322658</v>
      </c>
      <c r="U28" s="402">
        <f>INDEX('Summary sales'!$A$6:$CA$48,MATCH($B28,'Summary sales'!$A$6:$A$48,0),MATCH($T$3,'Summary sales'!$A$7:$CA$7,0))</f>
        <v>1100.910000000149</v>
      </c>
      <c r="V28" s="402">
        <f t="shared" si="679"/>
        <v>-2181.6061290321168</v>
      </c>
      <c r="W28" s="532">
        <f t="shared" si="680"/>
        <v>0.33538601387610351</v>
      </c>
      <c r="X28" s="402">
        <f>INDEX('SO Februari 2026 Rev.2'!$B$6:$BG$49,MATCH(B28,'SO Februari 2026 Rev.2'!$B$6:$B$49,0),MATCH($X$3,'SO Februari 2026 Rev.2'!$B$5:$XG$5,0))</f>
        <v>644.02064516129087</v>
      </c>
      <c r="Y28" s="402">
        <f>INDEX('Summary sales'!$A$6:$CA$48,MATCH($B28,'Summary sales'!$A$6:$A$48,0),MATCH($X$3,'Summary sales'!$A$7:$CA$7,0))</f>
        <v>541.86999999999534</v>
      </c>
      <c r="Z28" s="402">
        <f t="shared" si="681"/>
        <v>-102.15064516129553</v>
      </c>
      <c r="AA28" s="532">
        <f t="shared" si="682"/>
        <v>0.84138607057276471</v>
      </c>
      <c r="AB28" s="402">
        <f>INDEX('SO Februari 2026 Rev.2'!$B$6:$BG$49,MATCH(B28,'SO Februari 2026 Rev.2'!$B$6:$B$49,0),MATCH($AB$3,'SO Februari 2026 Rev.2'!$B$5:$XG$5,0))</f>
        <v>2000</v>
      </c>
      <c r="AC28" s="402">
        <f>INDEX('Summary sales'!$A$6:$CA$48,MATCH($B28,'Summary sales'!$A$6:$A$48,0),MATCH($AB$3,'Summary sales'!$A$7:$CA$7,0))</f>
        <v>956.22000000067055</v>
      </c>
      <c r="AD28" s="402">
        <f t="shared" si="683"/>
        <v>-1043.7799999993294</v>
      </c>
      <c r="AE28" s="532">
        <f t="shared" si="684"/>
        <v>0.47811000000033527</v>
      </c>
      <c r="AF28" s="402">
        <f>INDEX('SO Februari 2026 Rev.2'!$B$6:$BG$49,MATCH(B28,'SO Februari 2026 Rev.2'!$B$6:$B$49,0),MATCH($AF$3,'SO Februari 2026 Rev.2'!$B$5:$XG$5,0))</f>
        <v>166.97064516129021</v>
      </c>
      <c r="AG28" s="402">
        <f>INDEX('Summary sales'!$A$6:$CA$48,MATCH($B28,'Summary sales'!$A$6:$A$48,0),MATCH($AF$3,'Summary sales'!$A$7:$CA$7,0))</f>
        <v>296.95000000001164</v>
      </c>
      <c r="AH28" s="402">
        <f t="shared" si="685"/>
        <v>129.97935483872143</v>
      </c>
      <c r="AI28" s="532">
        <f t="shared" si="686"/>
        <v>1.7784563251412489</v>
      </c>
      <c r="AJ28" s="402">
        <f>INDEX('SO Februari 2026 Rev.2'!$B$6:$BG$49,MATCH(B28,'SO Februari 2026 Rev.2'!$B$6:$B$49,0),MATCH($AJ$3,'SO Februari 2026 Rev.2'!$B$5:$XG$5,0))</f>
        <v>603.76322580644887</v>
      </c>
      <c r="AK28" s="402">
        <f>INDEX('Summary sales'!$A$6:$CA$48,MATCH($B28,'Summary sales'!$A$6:$A$48,0),MATCH($AJ$3,'Summary sales'!$A$7:$CA$7,0))</f>
        <v>861.44000000006054</v>
      </c>
      <c r="AL28" s="402">
        <f t="shared" si="687"/>
        <v>257.67677419361166</v>
      </c>
      <c r="AM28" s="532">
        <f t="shared" si="688"/>
        <v>1.4267844797096276</v>
      </c>
      <c r="AN28" s="402">
        <f>INDEX('SO Februari 2026 Rev.2'!$B$6:$BG$49,MATCH(B28,'SO Februari 2026 Rev.2'!$B$6:$B$49,0),MATCH($AN$3,'SO Februari 2026 Rev.2'!$B$5:$XG$5,0))</f>
        <v>673.27548387096704</v>
      </c>
      <c r="AO28" s="402">
        <f>INDEX('Summary sales'!$A$6:$CA$48,MATCH($B28,'Summary sales'!$A$6:$A$48,0),MATCH($AN$3,'Summary sales'!$A$7:$CA$7,0))</f>
        <v>449.29999999993015</v>
      </c>
      <c r="AP28" s="402">
        <f t="shared" si="689"/>
        <v>-223.97548387103689</v>
      </c>
      <c r="AQ28" s="532">
        <f t="shared" si="690"/>
        <v>0.66733456180031991</v>
      </c>
      <c r="AR28" s="402">
        <f>INDEX('SO Februari 2026 Rev.2'!$B$6:$BG$49,MATCH(B28,'SO Februari 2026 Rev.2'!$B$6:$B$49,0),MATCH($AR$3,'SO Februari 2026 Rev.2'!$B$5:$XG$5,0))</f>
        <v>5514.1990322580623</v>
      </c>
      <c r="AS28" s="402">
        <f>INDEX('Summary sales'!$A$6:$CA$48,MATCH($B28,'Summary sales'!$A$6:$A$48,0),MATCH($AR$3,'Summary sales'!$A$7:$CA$7,0))</f>
        <v>6237.019999999553</v>
      </c>
      <c r="AT28" s="402">
        <f t="shared" si="691"/>
        <v>722.82096774149068</v>
      </c>
      <c r="AU28" s="532">
        <f t="shared" si="692"/>
        <v>1.131083583220879</v>
      </c>
      <c r="AV28" s="402">
        <f>INDEX('SO Februari 2026 Rev.2'!$B$6:$BG$49,MATCH(B28,'SO Februari 2026 Rev.2'!$B$6:$B$49,0),MATCH($AV$3,'SO Februari 2026 Rev.2'!$B$5:$XG$5,0))</f>
        <v>6000.0622580645213</v>
      </c>
      <c r="AW28" s="402">
        <f ca="1">INDEX('Summary sales'!$A$6:$CA$48,MATCH($B28,'Summary sales'!$A$6:$A$48,0),MATCH($AV$3,'Summary sales'!$A$7:$CA$7,0))</f>
        <v>5403.9700000002049</v>
      </c>
      <c r="AX28" s="402">
        <f t="shared" ca="1" si="693"/>
        <v>-596.09225806431641</v>
      </c>
      <c r="AY28" s="532">
        <f t="shared" ca="1" si="694"/>
        <v>0.90065232118831351</v>
      </c>
      <c r="AZ28" s="402">
        <f>INDEX('SO Februari 2026 Rev.2'!$B$6:$BG$49,MATCH(B28,'SO Februari 2026 Rev.2'!$B$6:$B$49,0),MATCH($AZ$3,'SO Februari 2026 Rev.2'!$B$5:$XG$5,0))</f>
        <v>2874.3264516129029</v>
      </c>
      <c r="BA28" s="402">
        <f>INDEX('Summary sales'!$A$6:$CA$48,MATCH($B28,'Summary sales'!$A$6:$A$48,0),MATCH($AZ$3,'Summary sales'!$A$7:$CA$7,0))</f>
        <v>4198.1300000000047</v>
      </c>
      <c r="BB28" s="402">
        <f t="shared" si="695"/>
        <v>1323.8035483871017</v>
      </c>
      <c r="BC28" s="532">
        <f t="shared" si="696"/>
        <v>1.4605613073783812</v>
      </c>
      <c r="BD28" s="402">
        <f>INDEX('SO Februari 2026 Rev.2'!$B$6:$BG$49,MATCH(B28,'SO Februari 2026 Rev.2'!$B$6:$B$49,0),MATCH($BD$3,'SO Februari 2026 Rev.2'!$B$5:$XG$5,0))</f>
        <v>1500</v>
      </c>
      <c r="BE28" s="402">
        <f>INDEX('Summary sales'!$A$6:$CA$48,MATCH($B28,'Summary sales'!$A$6:$A$48,0),MATCH($BD$3,'Summary sales'!$A$7:$CA$7,0))</f>
        <v>797.34999999999945</v>
      </c>
      <c r="BF28" s="402">
        <f t="shared" si="697"/>
        <v>-702.65000000000055</v>
      </c>
      <c r="BG28" s="532">
        <f t="shared" si="698"/>
        <v>0.5315666666666663</v>
      </c>
      <c r="BH28" s="402">
        <f>INDEX('SO Februari 2026 Rev.2'!$B$6:$BG$49,MATCH(B28,'SO Februari 2026 Rev.2'!$B$6:$B$49,0),MATCH($BH$3,'SO Februari 2026 Rev.2'!$B$5:$XG$5,0))</f>
        <v>1500</v>
      </c>
      <c r="BI28" s="402">
        <f>INDEX('Summary sales'!$A$6:$CA$48,MATCH($B28,'Summary sales'!$A$6:$A$48,0),MATCH($BH$3,'Summary sales'!$A$7:$CA$7,0))</f>
        <v>1100.3899999998976</v>
      </c>
      <c r="BJ28" s="402">
        <f t="shared" si="699"/>
        <v>-399.61000000010245</v>
      </c>
      <c r="BK28" s="532">
        <f t="shared" si="700"/>
        <v>0.73359333333326504</v>
      </c>
      <c r="BL28" s="402">
        <f>INDEX('SO Februari 2026 Rev.2'!$B$6:$BG$49,MATCH(B28,'SO Februari 2026 Rev.2'!$B$6:$B$49,0),MATCH($BL$3,'SO Februari 2026 Rev.2'!$B$5:$XG$5,0))</f>
        <v>11000.057096774191</v>
      </c>
      <c r="BM28" s="402">
        <f>INDEX('Summary sales'!$A$6:$CA$48,MATCH($B28,'Summary sales'!$A$6:$A$48,0),MATCH($BL$3,'Summary sales'!$A$7:$CA$7,0))</f>
        <v>10883.180000000168</v>
      </c>
      <c r="BN28" s="402">
        <f t="shared" si="701"/>
        <v>-116.87709677402381</v>
      </c>
      <c r="BO28" s="532">
        <f t="shared" si="702"/>
        <v>0.98937486453517609</v>
      </c>
      <c r="BP28" s="402">
        <f>INDEX('SO Februari 2026 Rev.2'!$B$6:$BG$49,MATCH(B28,'SO Februari 2026 Rev.2'!$B$6:$B$49,0),MATCH($BP$3,'SO Februari 2026 Rev.2'!$B$5:$XG$5,0))</f>
        <v>926.09448387096802</v>
      </c>
      <c r="BQ28" s="402">
        <f>INDEX('Summary sales'!$A$6:$CA$48,MATCH($B28,'Summary sales'!$A$6:$A$48,0),MATCH($BP$3,'Summary sales'!$A$7:$CA$7,0))</f>
        <v>1451.3499999999767</v>
      </c>
      <c r="BR28" s="402">
        <f t="shared" si="703"/>
        <v>525.2555161290087</v>
      </c>
      <c r="BS28" s="532">
        <f t="shared" si="704"/>
        <v>1.5671727078359232</v>
      </c>
      <c r="BT28" s="402">
        <f>INDEX('SO Februari 2026 Rev.2'!$B$6:$BG$49,MATCH(B28,'SO Februari 2026 Rev.2'!$B$6:$B$49,0),MATCH($BT$3,'SO Februari 2026 Rev.2'!$B$5:$XG$5,0))</f>
        <v>4500</v>
      </c>
      <c r="BU28" s="402">
        <f ca="1">INDEX('Summary sales'!$A$6:$CA$48,MATCH($B28,'Summary sales'!$A$6:$A$48,0),MATCH($BT$3,'Summary sales'!$A$7:$CA$7,0))</f>
        <v>3229.32</v>
      </c>
      <c r="BV28" s="402">
        <f t="shared" ca="1" si="705"/>
        <v>-1270.6799999999998</v>
      </c>
      <c r="BW28" s="532">
        <f t="shared" ca="1" si="706"/>
        <v>0.71762666666666675</v>
      </c>
      <c r="BX28" s="402">
        <f>INDEX('SO Februari 2026 Rev.2'!$B$6:$BG$49,MATCH(B28,'SO Februari 2026 Rev.2'!$B$6:$B$49,0),MATCH($BX$3,'SO Februari 2026 Rev.2'!$B$5:$XG$5,0))</f>
        <v>70.054838709677327</v>
      </c>
      <c r="BY28" s="402">
        <f>INDEX('Summary sales'!$A$6:$CA$48,MATCH($B28,'Summary sales'!$A$6:$A$48,0),MATCH($BX$3,'Summary sales'!$A$7:$CA$7,0))</f>
        <v>104.19999999999709</v>
      </c>
      <c r="BZ28" s="402">
        <f t="shared" si="707"/>
        <v>34.145161290319763</v>
      </c>
      <c r="CA28" s="532">
        <f t="shared" si="708"/>
        <v>1.4874061794906819</v>
      </c>
      <c r="CB28" s="402">
        <f>INDEX('SO Februari 2026 Rev.2'!$B$6:$BG$49,MATCH(B28,'SO Februari 2026 Rev.2'!$B$6:$B$49,0),MATCH($CB$3,'SO Februari 2026 Rev.2'!$B$5:$XG$5,0))</f>
        <v>89.451612903225808</v>
      </c>
      <c r="CC28" s="402">
        <f>INDEX('Summary sales'!$A$6:$CA$48,MATCH($B28,'Summary sales'!$A$6:$A$48,0),MATCH($CB$3,'Summary sales'!$A$7:$CA$7,0))</f>
        <v>66</v>
      </c>
      <c r="CD28" s="402">
        <f t="shared" si="709"/>
        <v>-23.451612903225808</v>
      </c>
      <c r="CE28" s="532">
        <f t="shared" si="710"/>
        <v>0.73782906599350884</v>
      </c>
      <c r="CF28" s="402">
        <f>INDEX('SO Februari 2026 Rev.2'!$B$6:$BG$49,MATCH(B28,'SO Februari 2026 Rev.2'!$B$6:$B$49,0),MATCH($CF$3,'SO Februari 2026 Rev.2'!$B$5:$XG$5,0))</f>
        <v>3500</v>
      </c>
      <c r="CG28" s="402">
        <f>INDEX('Summary sales'!$A$6:$CA$48,MATCH($B28,'Summary sales'!$A$6:$A$48,0),MATCH($CF$3,'Summary sales'!$A$7:$CA$7,0))</f>
        <v>1298</v>
      </c>
      <c r="CH28" s="402">
        <f t="shared" si="711"/>
        <v>-2202</v>
      </c>
      <c r="CI28" s="532">
        <f t="shared" si="611"/>
        <v>0.37085714285714283</v>
      </c>
      <c r="CJ28" s="402">
        <f>INDEX('SO Februari 2026 Rev.2'!$B$6:$BG$49,MATCH(B28,'SO Februari 2026 Rev.2'!$B$6:$B$49,0),MATCH($CJ$3,'SO Februari 2026 Rev.2'!$B$5:$XG$5,0))</f>
        <v>4000.4806451612722</v>
      </c>
      <c r="CK28" s="402">
        <f>INDEX('Summary sales'!$A$6:$CA$48,MATCH($B28,'Summary sales'!$A$6:$A$48,0),MATCH($CJ$3,'Summary sales'!$A$7:$CA$7,0))</f>
        <v>4106.7000000001863</v>
      </c>
      <c r="CL28" s="402">
        <f t="shared" si="712"/>
        <v>106.21935483891411</v>
      </c>
      <c r="CM28" s="532">
        <f t="shared" si="713"/>
        <v>1.0265516482294172</v>
      </c>
      <c r="CN28" s="402">
        <f>INDEX('SO Februari 2026 Rev.2'!$B$6:$BG$49,MATCH(B28,'SO Februari 2026 Rev.2'!$B$6:$B$49,0),MATCH($CN$3,'SO Februari 2026 Rev.2'!$B$5:$XG$5,0))</f>
        <v>3500</v>
      </c>
      <c r="CO28" s="402">
        <f>INDEX('Summary sales'!$A$6:$CA$48,MATCH($B28,'Summary sales'!$A$6:$A$48,0),MATCH($CN$3,'Summary sales'!$A$7:$CA$7,0))</f>
        <v>5407.640000000014</v>
      </c>
      <c r="CP28" s="402">
        <f t="shared" si="714"/>
        <v>1907.640000000014</v>
      </c>
      <c r="CQ28" s="532">
        <f t="shared" si="715"/>
        <v>1.545040000000004</v>
      </c>
      <c r="CR28" s="402">
        <f>INDEX('SO Februari 2026 Rev.2'!$B$6:$BG$49,MATCH(B28,'SO Februari 2026 Rev.2'!$B$6:$B$49,0),MATCH($CR$3,'SO Februari 2026 Rev.2'!$B$5:$XG$5,0))</f>
        <v>0</v>
      </c>
      <c r="CS28" s="402">
        <f>INDEX('Summary sales'!$A$6:$CA$48,MATCH($B28,'Summary sales'!$A$6:$A$48,0),MATCH($CR$3,'Summary sales'!$A$7:$CA$7,0))</f>
        <v>0</v>
      </c>
      <c r="CT28" s="402">
        <f t="shared" si="716"/>
        <v>0</v>
      </c>
      <c r="CU28" s="532" t="e">
        <f t="shared" si="717"/>
        <v>#DIV/0!</v>
      </c>
      <c r="CV28" s="402">
        <f>INDEX('SO Februari 2026 Rev.2'!$B$6:$BG$49,MATCH(B28,'SO Februari 2026 Rev.2'!$B$6:$B$49,0),MATCH($CV$3,'SO Februari 2026 Rev.2'!$B$5:$XG$5,0))</f>
        <v>15659.554548387085</v>
      </c>
      <c r="CW28" s="402">
        <f>INDEX('Summary sales'!$A$6:$CA$48,MATCH($B28,'Summary sales'!$A$6:$A$48,0),MATCH($CV$3,'Summary sales'!$A$7:$CA$7,0))</f>
        <v>17319.032999999821</v>
      </c>
      <c r="CX28" s="402">
        <f t="shared" si="718"/>
        <v>1659.4784516127365</v>
      </c>
      <c r="CY28" s="532">
        <f t="shared" si="719"/>
        <v>1.1059722641844663</v>
      </c>
      <c r="CZ28" s="402">
        <f>INDEX('SO Februari 2026 Rev.2'!$B$6:$BG$49,MATCH(B28,'SO Februari 2026 Rev.2'!$B$6:$B$49,0),MATCH($CZ$3,'SO Februari 2026 Rev.2'!$B$5:$XG$5,0))</f>
        <v>2020.8603225806426</v>
      </c>
      <c r="DA28" s="402">
        <f>INDEX('Summary sales'!$A$6:$CA$48,MATCH($B28,'Summary sales'!$A$6:$A$48,0),MATCH($CZ$3,'Summary sales'!$A$7:$CA$7,0))</f>
        <v>2032.5400000000373</v>
      </c>
      <c r="DB28" s="402">
        <f t="shared" si="720"/>
        <v>11.679677419394693</v>
      </c>
      <c r="DC28" s="532">
        <f t="shared" si="721"/>
        <v>1.0057795569980215</v>
      </c>
      <c r="DD28" s="402">
        <f>INDEX('SO Februari 2026 Rev.2'!$B$6:$BG$49,MATCH(B28,'SO Februari 2026 Rev.2'!$B$6:$B$49,0),MATCH($DD$3,'SO Februari 2026 Rev.2'!$B$5:$XG$5,0))</f>
        <v>678.69999999999834</v>
      </c>
      <c r="DE28" s="402">
        <f>INDEX('Summary sales'!$A$6:$CA$48,MATCH($B28,'Summary sales'!$A$6:$A$48,0),MATCH($DD$3,'Summary sales'!$A$7:$CA$7,0))</f>
        <v>643.39000000001397</v>
      </c>
      <c r="DF28" s="402">
        <f t="shared" si="722"/>
        <v>-35.30999999998437</v>
      </c>
      <c r="DG28" s="532">
        <f t="shared" si="723"/>
        <v>0.94797406807133566</v>
      </c>
      <c r="DH28" s="402">
        <f>INDEX('SO Februari 2026 Rev.2'!$B$6:$BG$49,MATCH(B28,'SO Februari 2026 Rev.2'!$B$6:$B$49,0),MATCH($DH$3,'SO Februari 2026 Rev.2'!$B$5:$XG$5,0))</f>
        <v>7121.8519354838745</v>
      </c>
      <c r="DI28" s="402">
        <f>INDEX('Summary sales'!$A$6:$CA$48,MATCH($B28,'Summary sales'!$A$6:$A$48,0),MATCH($DH$3,'Summary sales'!$A$7:$CA$7,0))</f>
        <v>7594.4500000001863</v>
      </c>
      <c r="DJ28" s="402">
        <f t="shared" si="724"/>
        <v>472.59806451631175</v>
      </c>
      <c r="DK28" s="532">
        <f t="shared" si="725"/>
        <v>1.066358872495178</v>
      </c>
      <c r="DL28" s="402">
        <f>INDEX('SO Februari 2026 Rev.2'!$B$6:$BG$49,MATCH(B28,'SO Februari 2026 Rev.2'!$B$6:$B$49,0),MATCH($DL$3,'SO Februari 2026 Rev.2'!$B$5:$XG$5,0))</f>
        <v>3499.876774193548</v>
      </c>
      <c r="DM28" s="402">
        <f>INDEX('Summary sales'!$A$6:$CA$48,MATCH($B28,'Summary sales'!$A$6:$A$48,0),MATCH($DL$3,'Summary sales'!$A$7:$CA$7,0))</f>
        <v>3848.1300000000047</v>
      </c>
      <c r="DN28" s="402">
        <f t="shared" si="726"/>
        <v>348.25322580645661</v>
      </c>
      <c r="DO28" s="532">
        <f t="shared" si="727"/>
        <v>1.0995044249484189</v>
      </c>
      <c r="DP28" s="402">
        <f>INDEX('SO Februari 2026 Rev.2'!$B$6:$BG$49,MATCH(B28,'SO Februari 2026 Rev.2'!$B$6:$B$49,0),MATCH($DP$3,'SO Februari 2026 Rev.2'!$B$5:$XG$5,0))</f>
        <v>1500.2745161290325</v>
      </c>
      <c r="DQ28" s="402">
        <f>INDEX('Summary sales'!$A$6:$CA$48,MATCH($B28,'Summary sales'!$A$6:$A$48,0),MATCH($DP$3,'Summary sales'!$A$7:$CA$7,0))</f>
        <v>1655.2299999999814</v>
      </c>
      <c r="DR28" s="402">
        <f t="shared" si="728"/>
        <v>154.95548387094891</v>
      </c>
      <c r="DS28" s="532">
        <f t="shared" si="729"/>
        <v>1.1032847536934514</v>
      </c>
      <c r="DT28" s="402">
        <f>INDEX('SO Februari 2026 Rev.2'!$B$6:$BG$49,MATCH(B28,'SO Februari 2026 Rev.2'!$B$6:$B$49,0),MATCH($DT$3,'SO Februari 2026 Rev.2'!$B$5:$XG$5,0))</f>
        <v>2139.5303225806451</v>
      </c>
      <c r="DU28" s="402">
        <f>INDEX('Summary sales'!$A$6:$CA$48,MATCH($B28,'Summary sales'!$A$6:$A$48,0),MATCH($DT$3,'Summary sales'!$A$7:$CA$7,0))</f>
        <v>2197.1999999999534</v>
      </c>
      <c r="DV28" s="402">
        <f t="shared" si="730"/>
        <v>57.6696774193083</v>
      </c>
      <c r="DW28" s="532">
        <f t="shared" si="731"/>
        <v>1.0269543632126459</v>
      </c>
      <c r="DX28" s="402">
        <f>INDEX('SO Februari 2026 Rev.2'!$B$6:$BG$49,MATCH(B28,'SO Februari 2026 Rev.2'!$B$6:$B$49,0),MATCH($DX$3,'SO Februari 2026 Rev.2'!$B$5:$XG$5,0))</f>
        <v>1260.9741935483876</v>
      </c>
      <c r="DY28" s="402">
        <f>INDEX('Summary sales'!$A$6:$CA$48,MATCH($B28,'Summary sales'!$A$6:$A$48,0),MATCH($DX$3,'Summary sales'!$A$7:$CA$7,0))</f>
        <v>682.06000000005588</v>
      </c>
      <c r="DZ28" s="402">
        <f t="shared" si="732"/>
        <v>-578.9141935483317</v>
      </c>
      <c r="EA28" s="532">
        <f t="shared" si="733"/>
        <v>0.54089925352138701</v>
      </c>
      <c r="EB28" s="402">
        <f>INDEX('SO Februari 2026 Rev.2'!$B$6:$BG$49,MATCH(B28,'SO Februari 2026 Rev.2'!$B$6:$B$49,0),MATCH($EB$3,'SO Februari 2026 Rev.2'!$B$5:$XG$5,0))</f>
        <v>10000.047419354845</v>
      </c>
      <c r="EC28" s="402">
        <f>INDEX('Summary sales'!$A$6:$CA$48,MATCH($B28,'Summary sales'!$A$6:$A$48,0),MATCH($EB$3,'Summary sales'!$A$7:$CA$7,0))</f>
        <v>9079.25</v>
      </c>
      <c r="ED28" s="402">
        <f t="shared" si="734"/>
        <v>-920.79741935484526</v>
      </c>
      <c r="EE28" s="532">
        <f t="shared" si="735"/>
        <v>0.90792069469864067</v>
      </c>
      <c r="EF28" s="402">
        <f>INDEX('SO Februari 2026 Rev.2'!$B$6:$BG$49,MATCH(B28,'SO Februari 2026 Rev.2'!$B$6:$B$49,0),MATCH($EF$3,'SO Februari 2026 Rev.2'!$B$5:$XG$5,0))</f>
        <v>1519.5448387096778</v>
      </c>
      <c r="EG28" s="402">
        <f>INDEX('Summary sales'!$A$6:$CA$48,MATCH($B28,'Summary sales'!$A$6:$A$48,0),MATCH($EF$3,'Summary sales'!$A$7:$CA$7,0))</f>
        <v>1876.7800000000279</v>
      </c>
      <c r="EH28" s="402">
        <f t="shared" si="736"/>
        <v>357.23516129035011</v>
      </c>
      <c r="EI28" s="532">
        <f t="shared" si="737"/>
        <v>1.2350935307665527</v>
      </c>
      <c r="EJ28" s="402">
        <f>INDEX('SO Februari 2026 Rev.2'!$B$6:$BG$49,MATCH(B28,'SO Februari 2026 Rev.2'!$B$6:$B$49,0),MATCH($EJ$3,'SO Februari 2026 Rev.2'!$B$5:$XG$5,0))</f>
        <v>3999.6741935483842</v>
      </c>
      <c r="EK28" s="402">
        <f>INDEX('Summary sales'!$A$6:$CA$48,MATCH($B28,'Summary sales'!$A$6:$A$48,0),MATCH($EJ$3,'Summary sales'!$A$7:$CA$7,0))</f>
        <v>3001.8300000000745</v>
      </c>
      <c r="EL28" s="402">
        <f t="shared" si="738"/>
        <v>-997.8441935483097</v>
      </c>
      <c r="EM28" s="532">
        <f t="shared" si="739"/>
        <v>0.75051863095302418</v>
      </c>
      <c r="EN28" s="402">
        <f>INDEX('SO Februari 2026 Rev.2'!$B$6:$BG$49,MATCH(B28,'SO Februari 2026 Rev.2'!$B$6:$B$49,0),MATCH($EN$3,'SO Februari 2026 Rev.2'!$B$5:$XG$5,0))</f>
        <v>3500</v>
      </c>
      <c r="EO28" s="402">
        <f>INDEX('Summary sales'!$A$6:$CA$48,MATCH(B28,'Summary sales'!$A$6:$A$48,0),MATCH($EN$3,'Summary sales'!$A$7:$CA$7,0))</f>
        <v>324.84000000008382</v>
      </c>
      <c r="EP28" s="402">
        <f t="shared" si="740"/>
        <v>-3175.1599999999162</v>
      </c>
      <c r="EQ28" s="532">
        <f t="shared" si="741"/>
        <v>9.2811428571452526E-2</v>
      </c>
      <c r="ER28" s="402">
        <f>INDEX('SO Februari 2026 Rev.2'!$B$6:$BG$49,MATCH(B28,'SO Februari 2026 Rev.2'!$B$6:$B$49,0),MATCH($ER$3,'SO Februari 2026 Rev.2'!$B$5:$XG$5,0))</f>
        <v>3999.689677419351</v>
      </c>
      <c r="ES28" s="402">
        <f>INDEX('Summary sales'!$A$6:$CA$48,MATCH($B28,'Summary sales'!$A$6:$A$48,0),MATCH($ER$3,'Summary sales'!$A$7:$CA$7,0))</f>
        <v>4460.9499999999534</v>
      </c>
      <c r="ET28" s="402">
        <f t="shared" si="742"/>
        <v>461.26032258060241</v>
      </c>
      <c r="EU28" s="532">
        <f t="shared" si="743"/>
        <v>1.1153240275576113</v>
      </c>
      <c r="EV28" s="402">
        <f>INDEX('SO Februari 2026 Rev.2'!$B$6:$BG$49,MATCH(B28,'SO Februari 2026 Rev.2'!$B$6:$B$49,0),MATCH($EV$3,'SO Februari 2026 Rev.2'!$B$5:$XG$5,0))</f>
        <v>26500</v>
      </c>
      <c r="EW28" s="402">
        <f>INDEX('Summary sales'!$A$6:$CA$48,MATCH($B28,'Summary sales'!$A$6:$A$48,0),MATCH($EV$3,'Summary sales'!$A$7:$CA$7,0))</f>
        <v>44332.330000000075</v>
      </c>
      <c r="EX28" s="402">
        <f t="shared" si="744"/>
        <v>17832.330000000075</v>
      </c>
      <c r="EY28" s="532">
        <f t="shared" si="745"/>
        <v>1.6729181132075499</v>
      </c>
      <c r="EZ28" s="402">
        <f>INDEX('SO Februari 2026 Rev.2'!$B$6:$BG$49,MATCH(B28,'SO Februari 2026 Rev.2'!$B$6:$B$49,0),MATCH($EZ$3,'SO Februari 2026 Rev.2'!$B$5:$XG$5,0))</f>
        <v>5000</v>
      </c>
      <c r="FA28" s="402">
        <f>INDEX('Summary sales'!$A$6:$CA$48,MATCH(B28,'Summary sales'!$A$6:$A$48,0),MATCH($EZ$3,'Summary sales'!$A$7:$CA$7,0))</f>
        <v>8132.3699999998789</v>
      </c>
      <c r="FB28" s="402">
        <f t="shared" si="746"/>
        <v>3132.3699999998789</v>
      </c>
      <c r="FC28" s="532">
        <f t="shared" si="747"/>
        <v>1.6264739999999758</v>
      </c>
      <c r="FD28" s="402">
        <f>INDEX('SO Februari 2026 Rev.2'!$B$6:$BG$49,MATCH(B28,'SO Februari 2026 Rev.2'!$B$6:$B$49,0),MATCH($FD$3,'SO Februari 2026 Rev.2'!$B$5:$XG$5,0))</f>
        <v>2105.6477419354865</v>
      </c>
      <c r="FE28" s="402">
        <f>INDEX('Summary sales'!$A$6:$CA$48,MATCH(B28,'Summary sales'!$A$6:$A$48,0),MATCH($FD$3,'Summary sales'!$A$7:$CA$7,0))</f>
        <v>4931.5999999996275</v>
      </c>
      <c r="FF28" s="402">
        <f t="shared" si="748"/>
        <v>2825.952258064141</v>
      </c>
      <c r="FG28" s="532">
        <f t="shared" si="749"/>
        <v>2.3420821544759236</v>
      </c>
      <c r="FH28" s="402">
        <f>INDEX('SO Februari 2026 Rev.2'!$B$6:$BG$49,MATCH(B28,'SO Februari 2026 Rev.2'!$B$6:$B$49,0),MATCH($FH$3,'SO Februari 2026 Rev.2'!$B$5:$XG$5,0))</f>
        <v>726.8151612903232</v>
      </c>
      <c r="FI28" s="402">
        <f>INDEX('Summary sales'!$A$6:$CA$48,MATCH(B28,'Summary sales'!$A$6:$A$48,0),MATCH($FH$3,'Summary sales'!$A$7:$CA$7,0))</f>
        <v>800.92999999993481</v>
      </c>
      <c r="FJ28" s="402">
        <f t="shared" si="750"/>
        <v>74.114838709611604</v>
      </c>
      <c r="FK28" s="532">
        <f t="shared" si="751"/>
        <v>1.1019720592757514</v>
      </c>
      <c r="FL28" s="402">
        <f>INDEX('SO Februari 2026 Rev.2'!$B$6:$BG$49,MATCH(B28,'SO Februari 2026 Rev.2'!$B$6:$B$49,0),MATCH($FL$3,'SO Februari 2026 Rev.2'!$B$5:$XG$5,0))</f>
        <v>3018.0416129032269</v>
      </c>
      <c r="FM28" s="402">
        <f>INDEX('Summary sales'!$A$6:$CA$48,MATCH(B28,'Summary sales'!$A$6:$A$48,0),MATCH($FL$3,'Summary sales'!$A$7:$CA$7,0))</f>
        <v>0</v>
      </c>
      <c r="FN28" s="402">
        <f t="shared" si="752"/>
        <v>-3018.0416129032269</v>
      </c>
      <c r="FO28" s="532">
        <f t="shared" si="753"/>
        <v>0</v>
      </c>
      <c r="FP28" s="402">
        <f>INDEX('SO Februari 2026 Rev.2'!$B$6:$BG$49,MATCH(B28,'SO Februari 2026 Rev.2'!$B$6:$B$49,0),MATCH($FP$3,'SO Februari 2026 Rev.2'!$B$5:$XG$5,0))</f>
        <v>2044.9996774193546</v>
      </c>
      <c r="FQ28" s="402">
        <f>INDEX('Summary sales'!$A$6:$CA$48,MATCH(B28,'Summary sales'!$A$6:$A$48,0),MATCH($FP$3,'Summary sales'!$A$7:$CA$7,0))</f>
        <v>1744.8000000000466</v>
      </c>
      <c r="FR28" s="402">
        <f t="shared" si="754"/>
        <v>-300.19967741930805</v>
      </c>
      <c r="FS28" s="532">
        <f t="shared" si="755"/>
        <v>0.85320306857058337</v>
      </c>
      <c r="FT28" s="402">
        <f>INDEX('SO Februari 2026 Rev.2'!$B$6:$BG$49,MATCH(B28,'SO Februari 2026 Rev.2'!$B$6:$B$49,0),MATCH($FT$3,'SO Februari 2026 Rev.2'!$B$5:$XG$5,0))</f>
        <v>369.61070967741654</v>
      </c>
      <c r="FU28" s="402">
        <f>INDEX('Summary sales'!$A$6:$CA$48,MATCH(B28,'Summary sales'!$A$6:$A$48,0),MATCH($FT$3,'Summary sales'!$A$7:$CA$7,0))</f>
        <v>0</v>
      </c>
      <c r="FV28" s="402">
        <f t="shared" si="756"/>
        <v>-369.61070967741654</v>
      </c>
      <c r="FW28" s="532">
        <f t="shared" si="757"/>
        <v>0</v>
      </c>
      <c r="FX28" s="402">
        <f>INDEX('SO Februari 2026 Rev.2'!$B$6:$BG$49,MATCH(B28,'SO Februari 2026 Rev.2'!$B$6:$B$49,0),MATCH($FX$3,'SO Februari 2026 Rev.2'!$B$5:$XG$5,0))</f>
        <v>13500</v>
      </c>
      <c r="FY28" s="402">
        <f>INDEX('Summary sales'!$A$6:$CA$48,MATCH(B28,'Summary sales'!$A$6:$A$48,0),MATCH($FX$3,'Summary sales'!$A$7:$CA$7,0))</f>
        <v>4157.6499999999996</v>
      </c>
      <c r="FZ28" s="402">
        <f t="shared" si="758"/>
        <v>-9342.35</v>
      </c>
      <c r="GA28" s="532">
        <f t="shared" si="759"/>
        <v>0.30797407407407407</v>
      </c>
      <c r="GB28" s="402">
        <f>INDEX('SO Februari 2026 Rev.2'!$B$6:$BG$49,MATCH(B28,'SO Februari 2026 Rev.2'!$B$6:$B$49,0),MATCH($GB$3,'SO Februari 2026 Rev.2'!$B$5:$XG$5,0))</f>
        <v>3500</v>
      </c>
      <c r="GC28" s="402">
        <f>INDEX('Summary sales'!$A$6:$CA$48,MATCH($B28,'Summary sales'!$A$6:$A$48,0),MATCH($GB$3,'Summary sales'!$A$7:$CA$7,0))</f>
        <v>5559.4330000001937</v>
      </c>
      <c r="GD28" s="402">
        <f t="shared" si="760"/>
        <v>2059.4330000001937</v>
      </c>
      <c r="GE28" s="532">
        <f t="shared" si="761"/>
        <v>1.5884094285714838</v>
      </c>
      <c r="GF28" s="402">
        <f>INDEX('SO Februari 2026 Rev.2'!$B$6:$BG$49,MATCH(B28,'SO Februari 2026 Rev.2'!$B$6:$B$49,0),MATCH($GF$3,'SO Februari 2026 Rev.2'!$B$5:$XG$5,0))</f>
        <v>1121.900322580635</v>
      </c>
      <c r="GG28" s="402">
        <f>INDEX('Summary sales'!$A$6:$CA$48,MATCH($B28,'Summary sales'!$A$6:$A$48,0),MATCH($GF$3,'Summary sales'!$A$7:$CA$7,0))</f>
        <v>1128.6299999998882</v>
      </c>
      <c r="GH28" s="402">
        <f t="shared" si="762"/>
        <v>6.7296774192532212</v>
      </c>
      <c r="GI28" s="532">
        <f t="shared" si="763"/>
        <v>1.005998462861454</v>
      </c>
      <c r="GJ28" s="402">
        <f>INDEX('SO Februari 2026 Rev.2'!$B$6:$BG$49,MATCH(B28,'SO Februari 2026 Rev.2'!$B$6:$B$49,0),MATCH($GJ$3,'SO Februari 2026 Rev.2'!$B$5:$XG$5,0))</f>
        <v>1800</v>
      </c>
      <c r="GK28" s="402">
        <f>INDEX('Summary sales'!$A$6:$CA$48,MATCH(B28,'Summary sales'!$A$6:$A$48,0),MATCH($GJ$3,'Summary sales'!$A$7:$CA$7,0))</f>
        <v>1845.5959999999614</v>
      </c>
      <c r="GL28" s="402">
        <f t="shared" si="764"/>
        <v>45.59599999996135</v>
      </c>
      <c r="GM28" s="532">
        <f t="shared" si="765"/>
        <v>1.0253311111110897</v>
      </c>
      <c r="GN28" s="402">
        <f>INDEX('SO Februari 2026 Rev.2'!$B$6:$BG$49,MATCH(B28,'SO Februari 2026 Rev.2'!$B$6:$B$49,0),MATCH($GN$3,'SO Februari 2026 Rev.2'!$B$5:$XG$5,0))</f>
        <v>2499.7025806451697</v>
      </c>
      <c r="GO28" s="402">
        <f>INDEX('Summary sales'!$A$6:$CA$48,MATCH(B28,'Summary sales'!$A$6:$A$48,0),MATCH($GN$3,'Summary sales'!$A$7:$CA$7,0))</f>
        <v>7756.5600000000559</v>
      </c>
      <c r="GP28" s="402">
        <f t="shared" si="766"/>
        <v>5256.8574193548866</v>
      </c>
      <c r="GQ28" s="532">
        <f t="shared" si="767"/>
        <v>3.1029931560890329</v>
      </c>
      <c r="GR28" s="402">
        <f>INDEX('SO Februari 2026 Rev.2'!$B$6:$BG$49,MATCH(B28,'SO Februari 2026 Rev.2'!$B$6:$B$49,0),MATCH($GR$3,'SO Februari 2026 Rev.2'!$B$5:$XG$5,0))</f>
        <v>9000</v>
      </c>
      <c r="GS28" s="402">
        <f>INDEX('Summary sales'!$A$6:$CA$48,MATCH(B28,'Summary sales'!$A$6:$A$48,0),MATCH($GR$3,'Summary sales'!$A$7:$CA$7,0))</f>
        <v>4700.9389999993145</v>
      </c>
      <c r="GT28" s="402">
        <f t="shared" si="768"/>
        <v>-4299.0610000006855</v>
      </c>
      <c r="GU28" s="533">
        <f t="shared" si="769"/>
        <v>0.52232655555547935</v>
      </c>
    </row>
    <row r="29" spans="1:203" ht="15" customHeight="1">
      <c r="A29" s="653"/>
      <c r="B29" s="414">
        <f t="shared" si="670"/>
        <v>46072</v>
      </c>
      <c r="C29" s="414" t="str">
        <f t="shared" ref="C29:C31" si="770">TEXT(B29,"ddd")</f>
        <v>Kam</v>
      </c>
      <c r="D29" s="402">
        <f t="shared" si="568"/>
        <v>184874.47038709672</v>
      </c>
      <c r="E29" s="402">
        <f t="shared" ca="1" si="569"/>
        <v>187466.99199999415</v>
      </c>
      <c r="F29" s="402">
        <f t="shared" ca="1" si="671"/>
        <v>2592.521612897428</v>
      </c>
      <c r="G29" s="532">
        <f t="shared" ca="1" si="672"/>
        <v>1.0140231455834281</v>
      </c>
      <c r="H29" s="402">
        <f>INDEX('SO Februari 2026 Rev.2'!$B$6:$BG$49,MATCH(B29,'SO Februari 2026 Rev.2'!$B$6:$B$49,0),MATCH($H$3,'SO Februari 2026 Rev.2'!$B$5:$XG$5,0))</f>
        <v>812.17000000000064</v>
      </c>
      <c r="I29" s="402">
        <f>INDEX('Summary sales'!$A$6:$CA$48,MATCH(B29,'Summary sales'!$A$6:$A$48,0),MATCH($H$3,'Summary sales'!$A$7:$CA$7,0))</f>
        <v>1372.6799999999348</v>
      </c>
      <c r="J29" s="402">
        <f t="shared" si="673"/>
        <v>560.50999999993417</v>
      </c>
      <c r="K29" s="532">
        <f t="shared" si="674"/>
        <v>1.6901387640517795</v>
      </c>
      <c r="L29" s="402">
        <f>INDEX('SO Februari 2026 Rev.2'!$B$6:$BG$49,MATCH(B29,'SO Februari 2026 Rev.2'!$B$6:$B$49,0),MATCH($L$3,'SO Februari 2026 Rev.2'!$B$5:$XG$5,0))</f>
        <v>2500</v>
      </c>
      <c r="M29" s="402">
        <f>INDEX('Summary sales'!$A$6:$CA$48,MATCH($B29,'Summary sales'!$A$6:$A$48,0),MATCH($L$3,'Summary sales'!$A$7:$CA$7,0))</f>
        <v>2085.4499999992549</v>
      </c>
      <c r="N29" s="402">
        <f t="shared" si="675"/>
        <v>-414.55000000074506</v>
      </c>
      <c r="O29" s="532">
        <f t="shared" si="676"/>
        <v>0.83417999999970194</v>
      </c>
      <c r="P29" s="402">
        <f>INDEX('SO Februari 2026 Rev.2'!$B$6:$BG$49,MATCH(B29,'SO Februari 2026 Rev.2'!$B$6:$B$49,0),MATCH($P$3,'SO Februari 2026 Rev.2'!$B$5:$XG$5,0))</f>
        <v>1129.7312903225857</v>
      </c>
      <c r="Q29" s="402">
        <f>INDEX('Summary sales'!$A$6:$CA$48,MATCH($B29,'Summary sales'!$A$6:$A$48,0),MATCH($P$3,'Summary sales'!$A$7:$CA$7,0))</f>
        <v>1151.1000000000931</v>
      </c>
      <c r="R29" s="402">
        <f t="shared" si="677"/>
        <v>21.368709677507468</v>
      </c>
      <c r="S29" s="532">
        <f t="shared" si="678"/>
        <v>1.0189148604279217</v>
      </c>
      <c r="T29" s="402">
        <f>INDEX('SO Februari 2026 Rev.2'!$B$6:$BG$49,MATCH(B29,'SO Februari 2026 Rev.2'!$B$6:$B$49,0),MATCH($T$3,'SO Februari 2026 Rev.2'!$B$5:$XG$5,0))</f>
        <v>3282.5161290322658</v>
      </c>
      <c r="U29" s="402">
        <f>INDEX('Summary sales'!$A$6:$CA$48,MATCH($B29,'Summary sales'!$A$6:$A$48,0),MATCH($T$3,'Summary sales'!$A$7:$CA$7,0))</f>
        <v>1578.1999999997206</v>
      </c>
      <c r="V29" s="402">
        <f t="shared" si="679"/>
        <v>-1704.3161290325452</v>
      </c>
      <c r="W29" s="532">
        <f t="shared" si="680"/>
        <v>0.4807897167789385</v>
      </c>
      <c r="X29" s="402">
        <f>INDEX('SO Februari 2026 Rev.2'!$B$6:$BG$49,MATCH(B29,'SO Februari 2026 Rev.2'!$B$6:$B$49,0),MATCH($X$3,'SO Februari 2026 Rev.2'!$B$5:$XG$5,0))</f>
        <v>644.02064516129087</v>
      </c>
      <c r="Y29" s="402">
        <f>INDEX('Summary sales'!$A$6:$CA$48,MATCH($B29,'Summary sales'!$A$6:$A$48,0),MATCH($X$3,'Summary sales'!$A$7:$CA$7,0))</f>
        <v>515.16999999992549</v>
      </c>
      <c r="Z29" s="402">
        <f t="shared" si="681"/>
        <v>-128.85064516136538</v>
      </c>
      <c r="AA29" s="532">
        <f t="shared" si="682"/>
        <v>0.79992777230131251</v>
      </c>
      <c r="AB29" s="402">
        <f>INDEX('SO Februari 2026 Rev.2'!$B$6:$BG$49,MATCH(B29,'SO Februari 2026 Rev.2'!$B$6:$B$49,0),MATCH($AB$3,'SO Februari 2026 Rev.2'!$B$5:$XG$5,0))</f>
        <v>2000</v>
      </c>
      <c r="AC29" s="402">
        <f>INDEX('Summary sales'!$A$6:$CA$48,MATCH($B29,'Summary sales'!$A$6:$A$48,0),MATCH($AB$3,'Summary sales'!$A$7:$CA$7,0))</f>
        <v>482.5699999993667</v>
      </c>
      <c r="AD29" s="402">
        <f t="shared" si="683"/>
        <v>-1517.4300000006333</v>
      </c>
      <c r="AE29" s="532">
        <f t="shared" si="684"/>
        <v>0.24128499999968336</v>
      </c>
      <c r="AF29" s="402">
        <f>INDEX('SO Februari 2026 Rev.2'!$B$6:$BG$49,MATCH(B29,'SO Februari 2026 Rev.2'!$B$6:$B$49,0),MATCH($AF$3,'SO Februari 2026 Rev.2'!$B$5:$XG$5,0))</f>
        <v>166.97064516129021</v>
      </c>
      <c r="AG29" s="402">
        <f>INDEX('Summary sales'!$A$6:$CA$48,MATCH($B29,'Summary sales'!$A$6:$A$48,0),MATCH($AF$3,'Summary sales'!$A$7:$CA$7,0))</f>
        <v>595.29999999998836</v>
      </c>
      <c r="AH29" s="402">
        <f t="shared" si="685"/>
        <v>428.32935483869812</v>
      </c>
      <c r="AI29" s="532">
        <f t="shared" si="686"/>
        <v>3.5652973576579332</v>
      </c>
      <c r="AJ29" s="402">
        <f>INDEX('SO Februari 2026 Rev.2'!$B$6:$BG$49,MATCH(B29,'SO Februari 2026 Rev.2'!$B$6:$B$49,0),MATCH($AJ$3,'SO Februari 2026 Rev.2'!$B$5:$XG$5,0))</f>
        <v>603.76322580644887</v>
      </c>
      <c r="AK29" s="402">
        <f>INDEX('Summary sales'!$A$6:$CA$48,MATCH($B29,'Summary sales'!$A$6:$A$48,0),MATCH($AJ$3,'Summary sales'!$A$7:$CA$7,0))</f>
        <v>796.95999999996275</v>
      </c>
      <c r="AL29" s="402">
        <f t="shared" si="687"/>
        <v>193.19677419351387</v>
      </c>
      <c r="AM29" s="532">
        <f t="shared" si="688"/>
        <v>1.3199876473686523</v>
      </c>
      <c r="AN29" s="402">
        <f>INDEX('SO Februari 2026 Rev.2'!$B$6:$BG$49,MATCH(B29,'SO Februari 2026 Rev.2'!$B$6:$B$49,0),MATCH($AN$3,'SO Februari 2026 Rev.2'!$B$5:$XG$5,0))</f>
        <v>673.27548387096704</v>
      </c>
      <c r="AO29" s="402">
        <f>INDEX('Summary sales'!$A$6:$CA$48,MATCH($B29,'Summary sales'!$A$6:$A$48,0),MATCH($AN$3,'Summary sales'!$A$7:$CA$7,0))</f>
        <v>432.43000000005122</v>
      </c>
      <c r="AP29" s="402">
        <f t="shared" si="689"/>
        <v>-240.84548387091581</v>
      </c>
      <c r="AQ29" s="532">
        <f t="shared" si="690"/>
        <v>0.64227795361538254</v>
      </c>
      <c r="AR29" s="402">
        <f>INDEX('SO Februari 2026 Rev.2'!$B$6:$BG$49,MATCH(B29,'SO Februari 2026 Rev.2'!$B$6:$B$49,0),MATCH($AR$3,'SO Februari 2026 Rev.2'!$B$5:$XG$5,0))</f>
        <v>5514.1990322580623</v>
      </c>
      <c r="AS29" s="402">
        <f>INDEX('Summary sales'!$A$6:$CA$48,MATCH($B29,'Summary sales'!$A$6:$A$48,0),MATCH($AR$3,'Summary sales'!$A$7:$CA$7,0))</f>
        <v>6014.7800000011921</v>
      </c>
      <c r="AT29" s="402">
        <f t="shared" si="691"/>
        <v>500.5809677431298</v>
      </c>
      <c r="AU29" s="532">
        <f t="shared" si="692"/>
        <v>1.0907803589995086</v>
      </c>
      <c r="AV29" s="402">
        <f>INDEX('SO Februari 2026 Rev.2'!$B$6:$BG$49,MATCH(B29,'SO Februari 2026 Rev.2'!$B$6:$B$49,0),MATCH($AV$3,'SO Februari 2026 Rev.2'!$B$5:$XG$5,0))</f>
        <v>6000.0622580645213</v>
      </c>
      <c r="AW29" s="402">
        <f ca="1">INDEX('Summary sales'!$A$6:$CA$48,MATCH($B29,'Summary sales'!$A$6:$A$48,0),MATCH($AV$3,'Summary sales'!$A$7:$CA$7,0))</f>
        <v>5684.3099999995902</v>
      </c>
      <c r="AX29" s="402">
        <f t="shared" ca="1" si="693"/>
        <v>-315.75225806493108</v>
      </c>
      <c r="AY29" s="532">
        <f t="shared" ca="1" si="694"/>
        <v>0.94737516970919144</v>
      </c>
      <c r="AZ29" s="402">
        <f>INDEX('SO Februari 2026 Rev.2'!$B$6:$BG$49,MATCH(B29,'SO Februari 2026 Rev.2'!$B$6:$B$49,0),MATCH($AZ$3,'SO Februari 2026 Rev.2'!$B$5:$XG$5,0))</f>
        <v>2874.3264516129029</v>
      </c>
      <c r="BA29" s="402">
        <f>INDEX('Summary sales'!$A$6:$CA$48,MATCH($B29,'Summary sales'!$A$6:$A$48,0),MATCH($AZ$3,'Summary sales'!$A$7:$CA$7,0))</f>
        <v>3595.0100000000093</v>
      </c>
      <c r="BB29" s="402">
        <f t="shared" si="695"/>
        <v>720.68354838710638</v>
      </c>
      <c r="BC29" s="532">
        <f t="shared" si="696"/>
        <v>1.2507312793168295</v>
      </c>
      <c r="BD29" s="402">
        <f>INDEX('SO Februari 2026 Rev.2'!$B$6:$BG$49,MATCH(B29,'SO Februari 2026 Rev.2'!$B$6:$B$49,0),MATCH($BD$3,'SO Februari 2026 Rev.2'!$B$5:$XG$5,0))</f>
        <v>1500</v>
      </c>
      <c r="BE29" s="402">
        <f>INDEX('Summary sales'!$A$6:$CA$48,MATCH($B29,'Summary sales'!$A$6:$A$48,0),MATCH($BD$3,'Summary sales'!$A$7:$CA$7,0))</f>
        <v>554.15999999999985</v>
      </c>
      <c r="BF29" s="402">
        <f t="shared" si="697"/>
        <v>-945.84000000000015</v>
      </c>
      <c r="BG29" s="532">
        <f t="shared" si="698"/>
        <v>0.36943999999999988</v>
      </c>
      <c r="BH29" s="402">
        <f>INDEX('SO Februari 2026 Rev.2'!$B$6:$BG$49,MATCH(B29,'SO Februari 2026 Rev.2'!$B$6:$B$49,0),MATCH($BH$3,'SO Februari 2026 Rev.2'!$B$5:$XG$5,0))</f>
        <v>1500</v>
      </c>
      <c r="BI29" s="402">
        <f>INDEX('Summary sales'!$A$6:$CA$48,MATCH($B29,'Summary sales'!$A$6:$A$48,0),MATCH($BH$3,'Summary sales'!$A$7:$CA$7,0))</f>
        <v>764.26000000000931</v>
      </c>
      <c r="BJ29" s="402">
        <f t="shared" si="699"/>
        <v>-735.73999999999069</v>
      </c>
      <c r="BK29" s="532">
        <f t="shared" si="700"/>
        <v>0.50950666666667288</v>
      </c>
      <c r="BL29" s="402">
        <f>INDEX('SO Februari 2026 Rev.2'!$B$6:$BG$49,MATCH(B29,'SO Februari 2026 Rev.2'!$B$6:$B$49,0),MATCH($BL$3,'SO Februari 2026 Rev.2'!$B$5:$XG$5,0))</f>
        <v>11000.057096774191</v>
      </c>
      <c r="BM29" s="402">
        <f>INDEX('Summary sales'!$A$6:$CA$48,MATCH($B29,'Summary sales'!$A$6:$A$48,0),MATCH($BL$3,'Summary sales'!$A$7:$CA$7,0))</f>
        <v>10884.739999999758</v>
      </c>
      <c r="BN29" s="402">
        <f t="shared" si="701"/>
        <v>-115.31709677443359</v>
      </c>
      <c r="BO29" s="532">
        <f t="shared" si="702"/>
        <v>0.98951668198083709</v>
      </c>
      <c r="BP29" s="402">
        <f>INDEX('SO Februari 2026 Rev.2'!$B$6:$BG$49,MATCH(B29,'SO Februari 2026 Rev.2'!$B$6:$B$49,0),MATCH($BP$3,'SO Februari 2026 Rev.2'!$B$5:$XG$5,0))</f>
        <v>926.09448387096802</v>
      </c>
      <c r="BQ29" s="402">
        <f>INDEX('Summary sales'!$A$6:$CA$48,MATCH($B29,'Summary sales'!$A$6:$A$48,0),MATCH($BP$3,'Summary sales'!$A$7:$CA$7,0))</f>
        <v>688.26699999999255</v>
      </c>
      <c r="BR29" s="402">
        <f t="shared" si="703"/>
        <v>-237.82748387097547</v>
      </c>
      <c r="BS29" s="532">
        <f t="shared" si="704"/>
        <v>0.74319306721611811</v>
      </c>
      <c r="BT29" s="402">
        <f>INDEX('SO Februari 2026 Rev.2'!$B$6:$BG$49,MATCH(B29,'SO Februari 2026 Rev.2'!$B$6:$B$49,0),MATCH($BT$3,'SO Februari 2026 Rev.2'!$B$5:$XG$5,0))</f>
        <v>4500</v>
      </c>
      <c r="BU29" s="402">
        <f ca="1">INDEX('Summary sales'!$A$6:$CA$48,MATCH($B29,'Summary sales'!$A$6:$A$48,0),MATCH($BT$3,'Summary sales'!$A$7:$CA$7,0))</f>
        <v>6218.73</v>
      </c>
      <c r="BV29" s="402">
        <f t="shared" ca="1" si="705"/>
        <v>1718.7299999999996</v>
      </c>
      <c r="BW29" s="532">
        <f t="shared" ca="1" si="706"/>
        <v>1.3819399999999999</v>
      </c>
      <c r="BX29" s="402">
        <f>INDEX('SO Februari 2026 Rev.2'!$B$6:$BG$49,MATCH(B29,'SO Februari 2026 Rev.2'!$B$6:$B$49,0),MATCH($BX$3,'SO Februari 2026 Rev.2'!$B$5:$XG$5,0))</f>
        <v>70.054838709677327</v>
      </c>
      <c r="BY29" s="402">
        <f>INDEX('Summary sales'!$A$6:$CA$48,MATCH($B29,'Summary sales'!$A$6:$A$48,0),MATCH($BX$3,'Summary sales'!$A$7:$CA$7,0))</f>
        <v>102.80000000000291</v>
      </c>
      <c r="BZ29" s="402">
        <f t="shared" si="707"/>
        <v>32.745161290325584</v>
      </c>
      <c r="CA29" s="532">
        <f t="shared" si="708"/>
        <v>1.4674218354285096</v>
      </c>
      <c r="CB29" s="402">
        <f>INDEX('SO Februari 2026 Rev.2'!$B$6:$BG$49,MATCH(B29,'SO Februari 2026 Rev.2'!$B$6:$B$49,0),MATCH($CB$3,'SO Februari 2026 Rev.2'!$B$5:$XG$5,0))</f>
        <v>89.451612903225808</v>
      </c>
      <c r="CC29" s="402">
        <f>INDEX('Summary sales'!$A$6:$CA$48,MATCH($B29,'Summary sales'!$A$6:$A$48,0),MATCH($CB$3,'Summary sales'!$A$7:$CA$7,0))</f>
        <v>58</v>
      </c>
      <c r="CD29" s="402">
        <f t="shared" si="709"/>
        <v>-31.451612903225808</v>
      </c>
      <c r="CE29" s="532">
        <f t="shared" si="710"/>
        <v>0.64839523981247749</v>
      </c>
      <c r="CF29" s="402">
        <f>INDEX('SO Februari 2026 Rev.2'!$B$6:$BG$49,MATCH(B29,'SO Februari 2026 Rev.2'!$B$6:$B$49,0),MATCH($CF$3,'SO Februari 2026 Rev.2'!$B$5:$XG$5,0))</f>
        <v>3500</v>
      </c>
      <c r="CG29" s="402">
        <f>INDEX('Summary sales'!$A$6:$CA$48,MATCH($B29,'Summary sales'!$A$6:$A$48,0),MATCH($CF$3,'Summary sales'!$A$7:$CA$7,0))</f>
        <v>3372.7999999998137</v>
      </c>
      <c r="CH29" s="402">
        <f t="shared" si="711"/>
        <v>-127.20000000018626</v>
      </c>
      <c r="CI29" s="532">
        <f t="shared" si="611"/>
        <v>0.96365714285708959</v>
      </c>
      <c r="CJ29" s="402">
        <f>INDEX('SO Februari 2026 Rev.2'!$B$6:$BG$49,MATCH(B29,'SO Februari 2026 Rev.2'!$B$6:$B$49,0),MATCH($CJ$3,'SO Februari 2026 Rev.2'!$B$5:$XG$5,0))</f>
        <v>4000.4806451612722</v>
      </c>
      <c r="CK29" s="402">
        <f>INDEX('Summary sales'!$A$6:$CA$48,MATCH($B29,'Summary sales'!$A$6:$A$48,0),MATCH($CJ$3,'Summary sales'!$A$7:$CA$7,0))</f>
        <v>3901.2999999998137</v>
      </c>
      <c r="CL29" s="402">
        <f t="shared" si="712"/>
        <v>-99.180645161458415</v>
      </c>
      <c r="CM29" s="532">
        <f t="shared" si="713"/>
        <v>0.9752078177702419</v>
      </c>
      <c r="CN29" s="402">
        <f>INDEX('SO Februari 2026 Rev.2'!$B$6:$BG$49,MATCH(B29,'SO Februari 2026 Rev.2'!$B$6:$B$49,0),MATCH($CN$3,'SO Februari 2026 Rev.2'!$B$5:$XG$5,0))</f>
        <v>3500</v>
      </c>
      <c r="CO29" s="402">
        <f>INDEX('Summary sales'!$A$6:$CA$48,MATCH($B29,'Summary sales'!$A$6:$A$48,0),MATCH($CN$3,'Summary sales'!$A$7:$CA$7,0))</f>
        <v>3545.109999999986</v>
      </c>
      <c r="CP29" s="402">
        <f t="shared" si="714"/>
        <v>45.10999999998603</v>
      </c>
      <c r="CQ29" s="532">
        <f t="shared" si="715"/>
        <v>1.0128885714285674</v>
      </c>
      <c r="CR29" s="402">
        <f>INDEX('SO Februari 2026 Rev.2'!$B$6:$BG$49,MATCH(B29,'SO Februari 2026 Rev.2'!$B$6:$B$49,0),MATCH($CR$3,'SO Februari 2026 Rev.2'!$B$5:$XG$5,0))</f>
        <v>0</v>
      </c>
      <c r="CS29" s="402">
        <f>INDEX('Summary sales'!$A$6:$CA$48,MATCH($B29,'Summary sales'!$A$6:$A$48,0),MATCH($CR$3,'Summary sales'!$A$7:$CA$7,0))</f>
        <v>0</v>
      </c>
      <c r="CT29" s="402">
        <f t="shared" si="716"/>
        <v>0</v>
      </c>
      <c r="CU29" s="532" t="e">
        <f t="shared" si="717"/>
        <v>#DIV/0!</v>
      </c>
      <c r="CV29" s="402">
        <f>INDEX('SO Februari 2026 Rev.2'!$B$6:$BG$49,MATCH(B29,'SO Februari 2026 Rev.2'!$B$6:$B$49,0),MATCH($CV$3,'SO Februari 2026 Rev.2'!$B$5:$XG$5,0))</f>
        <v>15659.554548387085</v>
      </c>
      <c r="CW29" s="402">
        <f>INDEX('Summary sales'!$A$6:$CA$48,MATCH($B29,'Summary sales'!$A$6:$A$48,0),MATCH($CV$3,'Summary sales'!$A$7:$CA$7,0))</f>
        <v>15717.127999998629</v>
      </c>
      <c r="CX29" s="402">
        <f t="shared" si="718"/>
        <v>57.573451611544442</v>
      </c>
      <c r="CY29" s="532">
        <f t="shared" si="719"/>
        <v>1.003676570200873</v>
      </c>
      <c r="CZ29" s="402">
        <f>INDEX('SO Februari 2026 Rev.2'!$B$6:$BG$49,MATCH(B29,'SO Februari 2026 Rev.2'!$B$6:$B$49,0),MATCH($CZ$3,'SO Februari 2026 Rev.2'!$B$5:$XG$5,0))</f>
        <v>2020.8603225806426</v>
      </c>
      <c r="DA29" s="402">
        <f>INDEX('Summary sales'!$A$6:$CA$48,MATCH($B29,'Summary sales'!$A$6:$A$48,0),MATCH($CZ$3,'Summary sales'!$A$7:$CA$7,0))</f>
        <v>2874.4399999994785</v>
      </c>
      <c r="DB29" s="402">
        <f t="shared" si="720"/>
        <v>853.5796774188359</v>
      </c>
      <c r="DC29" s="532">
        <f t="shared" si="721"/>
        <v>1.4223843023098266</v>
      </c>
      <c r="DD29" s="402">
        <f>INDEX('SO Februari 2026 Rev.2'!$B$6:$BG$49,MATCH(B29,'SO Februari 2026 Rev.2'!$B$6:$B$49,0),MATCH($DD$3,'SO Februari 2026 Rev.2'!$B$5:$XG$5,0))</f>
        <v>678.69999999999834</v>
      </c>
      <c r="DE29" s="402">
        <f>INDEX('Summary sales'!$A$6:$CA$48,MATCH($B29,'Summary sales'!$A$6:$A$48,0),MATCH($DD$3,'Summary sales'!$A$7:$CA$7,0))</f>
        <v>34.540000000037253</v>
      </c>
      <c r="DF29" s="402">
        <f t="shared" si="722"/>
        <v>-644.15999999996109</v>
      </c>
      <c r="DG29" s="532">
        <f t="shared" si="723"/>
        <v>5.089141004867738E-2</v>
      </c>
      <c r="DH29" s="402">
        <f>INDEX('SO Februari 2026 Rev.2'!$B$6:$BG$49,MATCH(B29,'SO Februari 2026 Rev.2'!$B$6:$B$49,0),MATCH($DH$3,'SO Februari 2026 Rev.2'!$B$5:$XG$5,0))</f>
        <v>7121.8519354838745</v>
      </c>
      <c r="DI29" s="402">
        <f>INDEX('Summary sales'!$A$6:$CA$48,MATCH($B29,'Summary sales'!$A$6:$A$48,0),MATCH($DH$3,'Summary sales'!$A$7:$CA$7,0))</f>
        <v>7669.359999999404</v>
      </c>
      <c r="DJ29" s="402">
        <f t="shared" si="724"/>
        <v>547.50806451552944</v>
      </c>
      <c r="DK29" s="532">
        <f t="shared" si="725"/>
        <v>1.0768772040580665</v>
      </c>
      <c r="DL29" s="402">
        <f>INDEX('SO Februari 2026 Rev.2'!$B$6:$BG$49,MATCH(B29,'SO Februari 2026 Rev.2'!$B$6:$B$49,0),MATCH($DL$3,'SO Februari 2026 Rev.2'!$B$5:$XG$5,0))</f>
        <v>3499.876774193548</v>
      </c>
      <c r="DM29" s="402">
        <f>INDEX('Summary sales'!$A$6:$CA$48,MATCH($B29,'Summary sales'!$A$6:$A$48,0),MATCH($DL$3,'Summary sales'!$A$7:$CA$7,0))</f>
        <v>3583.7999999999956</v>
      </c>
      <c r="DN29" s="402">
        <f t="shared" si="726"/>
        <v>83.92322580644759</v>
      </c>
      <c r="DO29" s="532">
        <f t="shared" si="727"/>
        <v>1.0239789087505189</v>
      </c>
      <c r="DP29" s="402">
        <f>INDEX('SO Februari 2026 Rev.2'!$B$6:$BG$49,MATCH(B29,'SO Februari 2026 Rev.2'!$B$6:$B$49,0),MATCH($DP$3,'SO Februari 2026 Rev.2'!$B$5:$XG$5,0))</f>
        <v>1500.2745161290325</v>
      </c>
      <c r="DQ29" s="402">
        <f>INDEX('Summary sales'!$A$6:$CA$48,MATCH($B29,'Summary sales'!$A$6:$A$48,0),MATCH($DP$3,'Summary sales'!$A$7:$CA$7,0))</f>
        <v>1250.5300000000279</v>
      </c>
      <c r="DR29" s="402">
        <f t="shared" si="728"/>
        <v>-249.74451612900452</v>
      </c>
      <c r="DS29" s="532">
        <f t="shared" si="729"/>
        <v>0.83353412095981705</v>
      </c>
      <c r="DT29" s="402">
        <f>INDEX('SO Februari 2026 Rev.2'!$B$6:$BG$49,MATCH(B29,'SO Februari 2026 Rev.2'!$B$6:$B$49,0),MATCH($DT$3,'SO Februari 2026 Rev.2'!$B$5:$XG$5,0))</f>
        <v>2139.5303225806451</v>
      </c>
      <c r="DU29" s="402">
        <f>INDEX('Summary sales'!$A$6:$CA$48,MATCH($B29,'Summary sales'!$A$6:$A$48,0),MATCH($DT$3,'Summary sales'!$A$7:$CA$7,0))</f>
        <v>2161.0400000000373</v>
      </c>
      <c r="DV29" s="402">
        <f t="shared" si="730"/>
        <v>21.509677419392119</v>
      </c>
      <c r="DW29" s="532">
        <f t="shared" si="731"/>
        <v>1.0100534576174867</v>
      </c>
      <c r="DX29" s="402">
        <f>INDEX('SO Februari 2026 Rev.2'!$B$6:$BG$49,MATCH(B29,'SO Februari 2026 Rev.2'!$B$6:$B$49,0),MATCH($DX$3,'SO Februari 2026 Rev.2'!$B$5:$XG$5,0))</f>
        <v>1260.9741935483876</v>
      </c>
      <c r="DY29" s="402">
        <f>INDEX('Summary sales'!$A$6:$CA$48,MATCH($B29,'Summary sales'!$A$6:$A$48,0),MATCH($DX$3,'Summary sales'!$A$7:$CA$7,0))</f>
        <v>853.01999999990221</v>
      </c>
      <c r="DZ29" s="402">
        <f t="shared" si="732"/>
        <v>-407.95419354848536</v>
      </c>
      <c r="EA29" s="532">
        <f t="shared" si="733"/>
        <v>0.67647696865191165</v>
      </c>
      <c r="EB29" s="402">
        <f>INDEX('SO Februari 2026 Rev.2'!$B$6:$BG$49,MATCH(B29,'SO Februari 2026 Rev.2'!$B$6:$B$49,0),MATCH($EB$3,'SO Februari 2026 Rev.2'!$B$5:$XG$5,0))</f>
        <v>10000.047419354845</v>
      </c>
      <c r="EC29" s="402">
        <f>INDEX('Summary sales'!$A$6:$CA$48,MATCH($B29,'Summary sales'!$A$6:$A$48,0),MATCH($EB$3,'Summary sales'!$A$7:$CA$7,0))</f>
        <v>10560.099999999627</v>
      </c>
      <c r="ED29" s="402">
        <f t="shared" si="734"/>
        <v>560.05258064478221</v>
      </c>
      <c r="EE29" s="532">
        <f t="shared" si="735"/>
        <v>1.0560049924924171</v>
      </c>
      <c r="EF29" s="402">
        <f>INDEX('SO Februari 2026 Rev.2'!$B$6:$BG$49,MATCH(B29,'SO Februari 2026 Rev.2'!$B$6:$B$49,0),MATCH($EF$3,'SO Februari 2026 Rev.2'!$B$5:$XG$5,0))</f>
        <v>1519.5448387096778</v>
      </c>
      <c r="EG29" s="402">
        <f>INDEX('Summary sales'!$A$6:$CA$48,MATCH($B29,'Summary sales'!$A$6:$A$48,0),MATCH($EF$3,'Summary sales'!$A$7:$CA$7,0))</f>
        <v>2056.0100000000093</v>
      </c>
      <c r="EH29" s="402">
        <f t="shared" si="736"/>
        <v>536.46516129033148</v>
      </c>
      <c r="EI29" s="532">
        <f t="shared" si="737"/>
        <v>1.3530433243061595</v>
      </c>
      <c r="EJ29" s="402">
        <f>INDEX('SO Februari 2026 Rev.2'!$B$6:$BG$49,MATCH(B29,'SO Februari 2026 Rev.2'!$B$6:$B$49,0),MATCH($EJ$3,'SO Februari 2026 Rev.2'!$B$5:$XG$5,0))</f>
        <v>3999.6741935483842</v>
      </c>
      <c r="EK29" s="402">
        <f>INDEX('Summary sales'!$A$6:$CA$48,MATCH($B29,'Summary sales'!$A$6:$A$48,0),MATCH($EJ$3,'Summary sales'!$A$7:$CA$7,0))</f>
        <v>5341.3500000000931</v>
      </c>
      <c r="EL29" s="402">
        <f t="shared" si="738"/>
        <v>1341.6758064517089</v>
      </c>
      <c r="EM29" s="532">
        <f t="shared" si="739"/>
        <v>1.3354462742530078</v>
      </c>
      <c r="EN29" s="402">
        <f>INDEX('SO Februari 2026 Rev.2'!$B$6:$BG$49,MATCH(B29,'SO Februari 2026 Rev.2'!$B$6:$B$49,0),MATCH($EN$3,'SO Februari 2026 Rev.2'!$B$5:$XG$5,0))</f>
        <v>3500</v>
      </c>
      <c r="EO29" s="402">
        <f>INDEX('Summary sales'!$A$6:$CA$48,MATCH(B29,'Summary sales'!$A$6:$A$48,0),MATCH($EN$3,'Summary sales'!$A$7:$CA$7,0))</f>
        <v>579.40999999991618</v>
      </c>
      <c r="EP29" s="402">
        <f t="shared" si="740"/>
        <v>-2920.5900000000838</v>
      </c>
      <c r="EQ29" s="532">
        <f t="shared" si="741"/>
        <v>0.16554571428569034</v>
      </c>
      <c r="ER29" s="402">
        <f>INDEX('SO Februari 2026 Rev.2'!$B$6:$BG$49,MATCH(B29,'SO Februari 2026 Rev.2'!$B$6:$B$49,0),MATCH($ER$3,'SO Februari 2026 Rev.2'!$B$5:$XG$5,0))</f>
        <v>3999.689677419351</v>
      </c>
      <c r="ES29" s="402">
        <f>INDEX('Summary sales'!$A$6:$CA$48,MATCH($B29,'Summary sales'!$A$6:$A$48,0),MATCH($ER$3,'Summary sales'!$A$7:$CA$7,0))</f>
        <v>4555.2600000000093</v>
      </c>
      <c r="ET29" s="402">
        <f t="shared" si="742"/>
        <v>555.57032258065829</v>
      </c>
      <c r="EU29" s="532">
        <f t="shared" si="743"/>
        <v>1.1389033568572047</v>
      </c>
      <c r="EV29" s="402">
        <f>INDEX('SO Februari 2026 Rev.2'!$B$6:$BG$49,MATCH(B29,'SO Februari 2026 Rev.2'!$B$6:$B$49,0),MATCH($EV$3,'SO Februari 2026 Rev.2'!$B$5:$XG$5,0))</f>
        <v>26500</v>
      </c>
      <c r="EW29" s="402">
        <f>INDEX('Summary sales'!$A$6:$CA$48,MATCH($B29,'Summary sales'!$A$6:$A$48,0),MATCH($EV$3,'Summary sales'!$A$7:$CA$7,0))</f>
        <v>28443.019999999553</v>
      </c>
      <c r="EX29" s="402">
        <f t="shared" si="744"/>
        <v>1943.019999999553</v>
      </c>
      <c r="EY29" s="532">
        <f t="shared" si="745"/>
        <v>1.0733215094339454</v>
      </c>
      <c r="EZ29" s="402">
        <f>INDEX('SO Februari 2026 Rev.2'!$B$6:$BG$49,MATCH(B29,'SO Februari 2026 Rev.2'!$B$6:$B$49,0),MATCH($EZ$3,'SO Februari 2026 Rev.2'!$B$5:$XG$5,0))</f>
        <v>5000</v>
      </c>
      <c r="FA29" s="402">
        <f>INDEX('Summary sales'!$A$6:$CA$48,MATCH(B29,'Summary sales'!$A$6:$A$48,0),MATCH($EZ$3,'Summary sales'!$A$7:$CA$7,0))</f>
        <v>8331.410000000149</v>
      </c>
      <c r="FB29" s="402">
        <f t="shared" si="746"/>
        <v>3331.410000000149</v>
      </c>
      <c r="FC29" s="532">
        <f t="shared" si="747"/>
        <v>1.6662820000000298</v>
      </c>
      <c r="FD29" s="402">
        <f>INDEX('SO Februari 2026 Rev.2'!$B$6:$BG$49,MATCH(B29,'SO Februari 2026 Rev.2'!$B$6:$B$49,0),MATCH($FD$3,'SO Februari 2026 Rev.2'!$B$5:$XG$5,0))</f>
        <v>2105.6477419354865</v>
      </c>
      <c r="FE29" s="402">
        <f>INDEX('Summary sales'!$A$6:$CA$48,MATCH(B29,'Summary sales'!$A$6:$A$48,0),MATCH($FD$3,'Summary sales'!$A$7:$CA$7,0))</f>
        <v>4602.1000000005588</v>
      </c>
      <c r="FF29" s="402">
        <f t="shared" si="748"/>
        <v>2496.4522580650723</v>
      </c>
      <c r="FG29" s="532">
        <f t="shared" si="749"/>
        <v>2.185598240553932</v>
      </c>
      <c r="FH29" s="402">
        <f>INDEX('SO Februari 2026 Rev.2'!$B$6:$BG$49,MATCH(B29,'SO Februari 2026 Rev.2'!$B$6:$B$49,0),MATCH($FH$3,'SO Februari 2026 Rev.2'!$B$5:$XG$5,0))</f>
        <v>726.8151612903232</v>
      </c>
      <c r="FI29" s="402">
        <f>INDEX('Summary sales'!$A$6:$CA$48,MATCH(B29,'Summary sales'!$A$6:$A$48,0),MATCH($FH$3,'Summary sales'!$A$7:$CA$7,0))</f>
        <v>807.47999999998137</v>
      </c>
      <c r="FJ29" s="402">
        <f t="shared" si="750"/>
        <v>80.66483870965817</v>
      </c>
      <c r="FK29" s="532">
        <f t="shared" si="751"/>
        <v>1.1109839791542777</v>
      </c>
      <c r="FL29" s="402">
        <f>INDEX('SO Februari 2026 Rev.2'!$B$6:$BG$49,MATCH(B29,'SO Februari 2026 Rev.2'!$B$6:$B$49,0),MATCH($FL$3,'SO Februari 2026 Rev.2'!$B$5:$XG$5,0))</f>
        <v>3018.0416129032269</v>
      </c>
      <c r="FM29" s="402">
        <f>INDEX('Summary sales'!$A$6:$CA$48,MATCH(B29,'Summary sales'!$A$6:$A$48,0),MATCH($FL$3,'Summary sales'!$A$7:$CA$7,0))</f>
        <v>3091.4499999997206</v>
      </c>
      <c r="FN29" s="402">
        <f t="shared" si="752"/>
        <v>73.408387096493698</v>
      </c>
      <c r="FO29" s="532">
        <f t="shared" si="753"/>
        <v>1.0243231858641864</v>
      </c>
      <c r="FP29" s="402">
        <f>INDEX('SO Februari 2026 Rev.2'!$B$6:$BG$49,MATCH(B29,'SO Februari 2026 Rev.2'!$B$6:$B$49,0),MATCH($FP$3,'SO Februari 2026 Rev.2'!$B$5:$XG$5,0))</f>
        <v>2044.9996774193546</v>
      </c>
      <c r="FQ29" s="402">
        <f>INDEX('Summary sales'!$A$6:$CA$48,MATCH(B29,'Summary sales'!$A$6:$A$48,0),MATCH($FP$3,'Summary sales'!$A$7:$CA$7,0))</f>
        <v>5673.6899999999441</v>
      </c>
      <c r="FR29" s="402">
        <f t="shared" si="754"/>
        <v>3628.6903225805895</v>
      </c>
      <c r="FS29" s="532">
        <f t="shared" si="755"/>
        <v>2.7744209755376299</v>
      </c>
      <c r="FT29" s="402">
        <f>INDEX('SO Februari 2026 Rev.2'!$B$6:$BG$49,MATCH(B29,'SO Februari 2026 Rev.2'!$B$6:$B$49,0),MATCH($FT$3,'SO Februari 2026 Rev.2'!$B$5:$XG$5,0))</f>
        <v>369.61070967741654</v>
      </c>
      <c r="FU29" s="402">
        <f>INDEX('Summary sales'!$A$6:$CA$48,MATCH(B29,'Summary sales'!$A$6:$A$48,0),MATCH($FT$3,'Summary sales'!$A$7:$CA$7,0))</f>
        <v>0</v>
      </c>
      <c r="FV29" s="402">
        <f t="shared" si="756"/>
        <v>-369.61070967741654</v>
      </c>
      <c r="FW29" s="532">
        <f t="shared" si="757"/>
        <v>0</v>
      </c>
      <c r="FX29" s="402">
        <f>INDEX('SO Februari 2026 Rev.2'!$B$6:$BG$49,MATCH(B29,'SO Februari 2026 Rev.2'!$B$6:$B$49,0),MATCH($FX$3,'SO Februari 2026 Rev.2'!$B$5:$XG$5,0))</f>
        <v>13500</v>
      </c>
      <c r="FY29" s="402">
        <f>INDEX('Summary sales'!$A$6:$CA$48,MATCH(B29,'Summary sales'!$A$6:$A$48,0),MATCH($FX$3,'Summary sales'!$A$7:$CA$7,0))</f>
        <v>4283.51</v>
      </c>
      <c r="FZ29" s="402">
        <f t="shared" si="758"/>
        <v>-9216.49</v>
      </c>
      <c r="GA29" s="532">
        <f t="shared" si="759"/>
        <v>0.31729703703703704</v>
      </c>
      <c r="GB29" s="402">
        <f>INDEX('SO Februari 2026 Rev.2'!$B$6:$BG$49,MATCH(B29,'SO Februari 2026 Rev.2'!$B$6:$B$49,0),MATCH($GB$3,'SO Februari 2026 Rev.2'!$B$5:$XG$5,0))</f>
        <v>3500</v>
      </c>
      <c r="GC29" s="402">
        <f>INDEX('Summary sales'!$A$6:$CA$48,MATCH($B29,'Summary sales'!$A$6:$A$48,0),MATCH($GB$3,'Summary sales'!$A$7:$CA$7,0))</f>
        <v>5510.4339999994263</v>
      </c>
      <c r="GD29" s="402">
        <f t="shared" si="760"/>
        <v>2010.4339999994263</v>
      </c>
      <c r="GE29" s="532">
        <f t="shared" si="761"/>
        <v>1.5744097142855504</v>
      </c>
      <c r="GF29" s="402">
        <f>INDEX('SO Februari 2026 Rev.2'!$B$6:$BG$49,MATCH(B29,'SO Februari 2026 Rev.2'!$B$6:$B$49,0),MATCH($GF$3,'SO Februari 2026 Rev.2'!$B$5:$XG$5,0))</f>
        <v>1121.900322580635</v>
      </c>
      <c r="GG29" s="402">
        <f>INDEX('Summary sales'!$A$6:$CA$48,MATCH($B29,'Summary sales'!$A$6:$A$48,0),MATCH($GF$3,'Summary sales'!$A$7:$CA$7,0))</f>
        <v>913.14000000013039</v>
      </c>
      <c r="GH29" s="402">
        <f t="shared" si="762"/>
        <v>-208.76032258050463</v>
      </c>
      <c r="GI29" s="532">
        <f t="shared" si="763"/>
        <v>0.81392257549199498</v>
      </c>
      <c r="GJ29" s="402">
        <f>INDEX('SO Februari 2026 Rev.2'!$B$6:$BG$49,MATCH(B29,'SO Februari 2026 Rev.2'!$B$6:$B$49,0),MATCH($GJ$3,'SO Februari 2026 Rev.2'!$B$5:$XG$5,0))</f>
        <v>1800</v>
      </c>
      <c r="GK29" s="402">
        <f>INDEX('Summary sales'!$A$6:$CA$48,MATCH(B29,'Summary sales'!$A$6:$A$48,0),MATCH($GJ$3,'Summary sales'!$A$7:$CA$7,0))</f>
        <v>1976.2710000000079</v>
      </c>
      <c r="GL29" s="402">
        <f t="shared" si="764"/>
        <v>176.27100000000792</v>
      </c>
      <c r="GM29" s="532">
        <f t="shared" si="765"/>
        <v>1.0979283333333378</v>
      </c>
      <c r="GN29" s="402">
        <f>INDEX('SO Februari 2026 Rev.2'!$B$6:$BG$49,MATCH(B29,'SO Februari 2026 Rev.2'!$B$6:$B$49,0),MATCH($GN$3,'SO Februari 2026 Rev.2'!$B$5:$XG$5,0))</f>
        <v>2499.7025806451697</v>
      </c>
      <c r="GO29" s="402">
        <f>INDEX('Summary sales'!$A$6:$CA$48,MATCH(B29,'Summary sales'!$A$6:$A$48,0),MATCH($GN$3,'Summary sales'!$A$7:$CA$7,0))</f>
        <v>7484.4700000002049</v>
      </c>
      <c r="GP29" s="402">
        <f t="shared" si="766"/>
        <v>4984.7674193550356</v>
      </c>
      <c r="GQ29" s="532">
        <f t="shared" si="767"/>
        <v>2.9941442065753572</v>
      </c>
      <c r="GR29" s="402">
        <f>INDEX('SO Februari 2026 Rev.2'!$B$6:$BG$49,MATCH(B29,'SO Februari 2026 Rev.2'!$B$6:$B$49,0),MATCH($GR$3,'SO Februari 2026 Rev.2'!$B$5:$XG$5,0))</f>
        <v>9000</v>
      </c>
      <c r="GS29" s="402">
        <f>INDEX('Summary sales'!$A$6:$CA$48,MATCH(B29,'Summary sales'!$A$6:$A$48,0),MATCH($GR$3,'Summary sales'!$A$7:$CA$7,0))</f>
        <v>4719.9019999988377</v>
      </c>
      <c r="GT29" s="402">
        <f t="shared" si="768"/>
        <v>-4280.0980000011623</v>
      </c>
      <c r="GU29" s="533">
        <f t="shared" si="769"/>
        <v>0.52443355555542637</v>
      </c>
    </row>
    <row r="30" spans="1:203" ht="15" customHeight="1">
      <c r="A30" s="653"/>
      <c r="B30" s="414">
        <f t="shared" si="670"/>
        <v>46073</v>
      </c>
      <c r="C30" s="414" t="str">
        <f t="shared" si="770"/>
        <v>Jum</v>
      </c>
      <c r="D30" s="402">
        <f t="shared" si="568"/>
        <v>184874.47038709672</v>
      </c>
      <c r="E30" s="402">
        <f t="shared" ca="1" si="569"/>
        <v>158166.19199999864</v>
      </c>
      <c r="F30" s="402">
        <f t="shared" ca="1" si="671"/>
        <v>-26708.278387098078</v>
      </c>
      <c r="G30" s="532">
        <f t="shared" ca="1" si="672"/>
        <v>0.85553290115625302</v>
      </c>
      <c r="H30" s="402">
        <f>INDEX('SO Februari 2026 Rev.2'!$B$6:$BG$49,MATCH(B30,'SO Februari 2026 Rev.2'!$B$6:$B$49,0),MATCH($H$3,'SO Februari 2026 Rev.2'!$B$5:$XG$5,0))</f>
        <v>812.17000000000064</v>
      </c>
      <c r="I30" s="402">
        <f>INDEX('Summary sales'!$A$6:$CA$48,MATCH(B30,'Summary sales'!$A$6:$A$48,0),MATCH($H$3,'Summary sales'!$A$7:$CA$7,0))</f>
        <v>1216.75</v>
      </c>
      <c r="J30" s="402">
        <f t="shared" si="673"/>
        <v>404.57999999999936</v>
      </c>
      <c r="K30" s="532">
        <f t="shared" si="674"/>
        <v>1.498146939680115</v>
      </c>
      <c r="L30" s="402">
        <f>INDEX('SO Februari 2026 Rev.2'!$B$6:$BG$49,MATCH(B30,'SO Februari 2026 Rev.2'!$B$6:$B$49,0),MATCH($L$3,'SO Februari 2026 Rev.2'!$B$5:$XG$5,0))</f>
        <v>2500</v>
      </c>
      <c r="M30" s="402">
        <f>INDEX('Summary sales'!$A$6:$CA$48,MATCH($B30,'Summary sales'!$A$6:$A$48,0),MATCH($L$3,'Summary sales'!$A$7:$CA$7,0))</f>
        <v>1946.0200000014156</v>
      </c>
      <c r="N30" s="402">
        <f t="shared" si="675"/>
        <v>-553.97999999858439</v>
      </c>
      <c r="O30" s="532">
        <f t="shared" si="676"/>
        <v>0.7784080000005662</v>
      </c>
      <c r="P30" s="402">
        <f>INDEX('SO Februari 2026 Rev.2'!$B$6:$BG$49,MATCH(B30,'SO Februari 2026 Rev.2'!$B$6:$B$49,0),MATCH($P$3,'SO Februari 2026 Rev.2'!$B$5:$XG$5,0))</f>
        <v>1129.7312903225857</v>
      </c>
      <c r="Q30" s="402">
        <f>INDEX('Summary sales'!$A$6:$CA$48,MATCH($B30,'Summary sales'!$A$6:$A$48,0),MATCH($P$3,'Summary sales'!$A$7:$CA$7,0))</f>
        <v>1302.6000000000931</v>
      </c>
      <c r="R30" s="402">
        <f t="shared" si="677"/>
        <v>172.86870967750747</v>
      </c>
      <c r="S30" s="532">
        <f t="shared" si="678"/>
        <v>1.1530175459937435</v>
      </c>
      <c r="T30" s="402">
        <f>INDEX('SO Februari 2026 Rev.2'!$B$6:$BG$49,MATCH(B30,'SO Februari 2026 Rev.2'!$B$6:$B$49,0),MATCH($T$3,'SO Februari 2026 Rev.2'!$B$5:$XG$5,0))</f>
        <v>3282.5161290322658</v>
      </c>
      <c r="U30" s="402">
        <f>INDEX('Summary sales'!$A$6:$CA$48,MATCH($B30,'Summary sales'!$A$6:$A$48,0),MATCH($T$3,'Summary sales'!$A$7:$CA$7,0))</f>
        <v>1428.6000000000931</v>
      </c>
      <c r="V30" s="402">
        <f t="shared" si="679"/>
        <v>-1853.9161290321726</v>
      </c>
      <c r="W30" s="532">
        <f t="shared" si="680"/>
        <v>0.43521492167694709</v>
      </c>
      <c r="X30" s="402">
        <f>INDEX('SO Februari 2026 Rev.2'!$B$6:$BG$49,MATCH(B30,'SO Februari 2026 Rev.2'!$B$6:$B$49,0),MATCH($X$3,'SO Februari 2026 Rev.2'!$B$5:$XG$5,0))</f>
        <v>644.02064516129087</v>
      </c>
      <c r="Y30" s="402">
        <f>INDEX('Summary sales'!$A$6:$CA$48,MATCH($B30,'Summary sales'!$A$6:$A$48,0),MATCH($X$3,'Summary sales'!$A$7:$CA$7,0))</f>
        <v>574.70000000006985</v>
      </c>
      <c r="Z30" s="402">
        <f t="shared" si="681"/>
        <v>-69.320645161221023</v>
      </c>
      <c r="AA30" s="532">
        <f t="shared" si="682"/>
        <v>0.89236269724884343</v>
      </c>
      <c r="AB30" s="402">
        <f>INDEX('SO Februari 2026 Rev.2'!$B$6:$BG$49,MATCH(B30,'SO Februari 2026 Rev.2'!$B$6:$B$49,0),MATCH($AB$3,'SO Februari 2026 Rev.2'!$B$5:$XG$5,0))</f>
        <v>2000</v>
      </c>
      <c r="AC30" s="402">
        <f>INDEX('Summary sales'!$A$6:$CA$48,MATCH($B30,'Summary sales'!$A$6:$A$48,0),MATCH($AB$3,'Summary sales'!$A$7:$CA$7,0))</f>
        <v>0</v>
      </c>
      <c r="AD30" s="402">
        <f t="shared" si="683"/>
        <v>-2000</v>
      </c>
      <c r="AE30" s="532">
        <f t="shared" si="684"/>
        <v>0</v>
      </c>
      <c r="AF30" s="402">
        <f>INDEX('SO Februari 2026 Rev.2'!$B$6:$BG$49,MATCH(B30,'SO Februari 2026 Rev.2'!$B$6:$B$49,0),MATCH($AF$3,'SO Februari 2026 Rev.2'!$B$5:$XG$5,0))</f>
        <v>166.97064516129021</v>
      </c>
      <c r="AG30" s="402">
        <f>INDEX('Summary sales'!$A$6:$CA$48,MATCH($B30,'Summary sales'!$A$6:$A$48,0),MATCH($AF$3,'Summary sales'!$A$7:$CA$7,0))</f>
        <v>668.77000000001863</v>
      </c>
      <c r="AH30" s="402">
        <f t="shared" si="685"/>
        <v>501.79935483872839</v>
      </c>
      <c r="AI30" s="532">
        <f t="shared" si="686"/>
        <v>4.0053148225785469</v>
      </c>
      <c r="AJ30" s="402">
        <f>INDEX('SO Februari 2026 Rev.2'!$B$6:$BG$49,MATCH(B30,'SO Februari 2026 Rev.2'!$B$6:$B$49,0),MATCH($AJ$3,'SO Februari 2026 Rev.2'!$B$5:$XG$5,0))</f>
        <v>603.76322580644887</v>
      </c>
      <c r="AK30" s="402">
        <f>INDEX('Summary sales'!$A$6:$CA$48,MATCH($B30,'Summary sales'!$A$6:$A$48,0),MATCH($AJ$3,'Summary sales'!$A$7:$CA$7,0))</f>
        <v>693.43000000005122</v>
      </c>
      <c r="AL30" s="402">
        <f t="shared" si="687"/>
        <v>89.66677419360235</v>
      </c>
      <c r="AM30" s="532">
        <f t="shared" si="688"/>
        <v>1.1485131428364721</v>
      </c>
      <c r="AN30" s="402">
        <f>INDEX('SO Februari 2026 Rev.2'!$B$6:$BG$49,MATCH(B30,'SO Februari 2026 Rev.2'!$B$6:$B$49,0),MATCH($AN$3,'SO Februari 2026 Rev.2'!$B$5:$XG$5,0))</f>
        <v>673.27548387096704</v>
      </c>
      <c r="AO30" s="402">
        <f>INDEX('Summary sales'!$A$6:$CA$48,MATCH($B30,'Summary sales'!$A$6:$A$48,0),MATCH($AN$3,'Summary sales'!$A$7:$CA$7,0))</f>
        <v>401.91999999992549</v>
      </c>
      <c r="AP30" s="402">
        <f t="shared" si="689"/>
        <v>-271.35548387104154</v>
      </c>
      <c r="AQ30" s="532">
        <f t="shared" si="690"/>
        <v>0.59696217912035732</v>
      </c>
      <c r="AR30" s="402">
        <f>INDEX('SO Februari 2026 Rev.2'!$B$6:$BG$49,MATCH(B30,'SO Februari 2026 Rev.2'!$B$6:$B$49,0),MATCH($AR$3,'SO Februari 2026 Rev.2'!$B$5:$XG$5,0))</f>
        <v>5514.1990322580623</v>
      </c>
      <c r="AS30" s="402">
        <f>INDEX('Summary sales'!$A$6:$CA$48,MATCH($B30,'Summary sales'!$A$6:$A$48,0),MATCH($AR$3,'Summary sales'!$A$7:$CA$7,0))</f>
        <v>5492.8099999986589</v>
      </c>
      <c r="AT30" s="402">
        <f t="shared" si="691"/>
        <v>-21.389032259403393</v>
      </c>
      <c r="AU30" s="532">
        <f t="shared" si="692"/>
        <v>0.99612109897842327</v>
      </c>
      <c r="AV30" s="402">
        <f>INDEX('SO Februari 2026 Rev.2'!$B$6:$BG$49,MATCH(B30,'SO Februari 2026 Rev.2'!$B$6:$B$49,0),MATCH($AV$3,'SO Februari 2026 Rev.2'!$B$5:$XG$5,0))</f>
        <v>6000.0622580645213</v>
      </c>
      <c r="AW30" s="402">
        <f ca="1">INDEX('Summary sales'!$A$6:$CA$48,MATCH($B30,'Summary sales'!$A$6:$A$48,0),MATCH($AV$3,'Summary sales'!$A$7:$CA$7,0))</f>
        <v>5898.0100000002421</v>
      </c>
      <c r="AX30" s="402">
        <f t="shared" ca="1" si="693"/>
        <v>-102.05225806427916</v>
      </c>
      <c r="AY30" s="532">
        <f t="shared" ca="1" si="694"/>
        <v>0.98299146680901295</v>
      </c>
      <c r="AZ30" s="402">
        <f>INDEX('SO Februari 2026 Rev.2'!$B$6:$BG$49,MATCH(B30,'SO Februari 2026 Rev.2'!$B$6:$B$49,0),MATCH($AZ$3,'SO Februari 2026 Rev.2'!$B$5:$XG$5,0))</f>
        <v>2874.3264516129029</v>
      </c>
      <c r="BA30" s="402">
        <f>INDEX('Summary sales'!$A$6:$CA$48,MATCH($B30,'Summary sales'!$A$6:$A$48,0),MATCH($AZ$3,'Summary sales'!$A$7:$CA$7,0))</f>
        <v>3260.5699999999488</v>
      </c>
      <c r="BB30" s="402">
        <f t="shared" si="695"/>
        <v>386.24354838704585</v>
      </c>
      <c r="BC30" s="532">
        <f t="shared" si="696"/>
        <v>1.1343770635970416</v>
      </c>
      <c r="BD30" s="402">
        <f>INDEX('SO Februari 2026 Rev.2'!$B$6:$BG$49,MATCH(B30,'SO Februari 2026 Rev.2'!$B$6:$B$49,0),MATCH($BD$3,'SO Februari 2026 Rev.2'!$B$5:$XG$5,0))</f>
        <v>1500</v>
      </c>
      <c r="BE30" s="402">
        <f>INDEX('Summary sales'!$A$6:$CA$48,MATCH($B30,'Summary sales'!$A$6:$A$48,0),MATCH($BD$3,'Summary sales'!$A$7:$CA$7,0))</f>
        <v>263</v>
      </c>
      <c r="BF30" s="402">
        <f t="shared" si="697"/>
        <v>-1237</v>
      </c>
      <c r="BG30" s="532">
        <f t="shared" si="698"/>
        <v>0.17533333333333334</v>
      </c>
      <c r="BH30" s="402">
        <f>INDEX('SO Februari 2026 Rev.2'!$B$6:$BG$49,MATCH(B30,'SO Februari 2026 Rev.2'!$B$6:$B$49,0),MATCH($BH$3,'SO Februari 2026 Rev.2'!$B$5:$XG$5,0))</f>
        <v>1500</v>
      </c>
      <c r="BI30" s="402">
        <f>INDEX('Summary sales'!$A$6:$CA$48,MATCH($B30,'Summary sales'!$A$6:$A$48,0),MATCH($BH$3,'Summary sales'!$A$7:$CA$7,0))</f>
        <v>776.30000000004657</v>
      </c>
      <c r="BJ30" s="402">
        <f t="shared" si="699"/>
        <v>-723.69999999995343</v>
      </c>
      <c r="BK30" s="532">
        <f t="shared" si="700"/>
        <v>0.51753333333336438</v>
      </c>
      <c r="BL30" s="402">
        <f>INDEX('SO Februari 2026 Rev.2'!$B$6:$BG$49,MATCH(B30,'SO Februari 2026 Rev.2'!$B$6:$B$49,0),MATCH($BL$3,'SO Februari 2026 Rev.2'!$B$5:$XG$5,0))</f>
        <v>11000.057096774191</v>
      </c>
      <c r="BM30" s="402">
        <f>INDEX('Summary sales'!$A$6:$CA$48,MATCH($B30,'Summary sales'!$A$6:$A$48,0),MATCH($BL$3,'Summary sales'!$A$7:$CA$7,0))</f>
        <v>12129.990000000224</v>
      </c>
      <c r="BN30" s="402">
        <f t="shared" si="701"/>
        <v>1129.9329032260321</v>
      </c>
      <c r="BO30" s="532">
        <f t="shared" si="702"/>
        <v>1.1027206398371685</v>
      </c>
      <c r="BP30" s="402">
        <f>INDEX('SO Februari 2026 Rev.2'!$B$6:$BG$49,MATCH(B30,'SO Februari 2026 Rev.2'!$B$6:$B$49,0),MATCH($BP$3,'SO Februari 2026 Rev.2'!$B$5:$XG$5,0))</f>
        <v>926.09448387096802</v>
      </c>
      <c r="BQ30" s="402">
        <f>INDEX('Summary sales'!$A$6:$CA$48,MATCH($B30,'Summary sales'!$A$6:$A$48,0),MATCH($BP$3,'Summary sales'!$A$7:$CA$7,0))</f>
        <v>910.94200000003912</v>
      </c>
      <c r="BR30" s="402">
        <f t="shared" si="703"/>
        <v>-15.152483870928904</v>
      </c>
      <c r="BS30" s="532">
        <f t="shared" si="704"/>
        <v>0.98363829594622654</v>
      </c>
      <c r="BT30" s="402">
        <f>INDEX('SO Februari 2026 Rev.2'!$B$6:$BG$49,MATCH(B30,'SO Februari 2026 Rev.2'!$B$6:$B$49,0),MATCH($BT$3,'SO Februari 2026 Rev.2'!$B$5:$XG$5,0))</f>
        <v>4500</v>
      </c>
      <c r="BU30" s="402">
        <f ca="1">INDEX('Summary sales'!$A$6:$CA$48,MATCH($B30,'Summary sales'!$A$6:$A$48,0),MATCH($BT$3,'Summary sales'!$A$7:$CA$7,0))</f>
        <v>3056.91</v>
      </c>
      <c r="BV30" s="402">
        <f t="shared" ca="1" si="705"/>
        <v>-1443.0900000000001</v>
      </c>
      <c r="BW30" s="532">
        <f t="shared" ca="1" si="706"/>
        <v>0.67931333333333332</v>
      </c>
      <c r="BX30" s="402">
        <f>INDEX('SO Februari 2026 Rev.2'!$B$6:$BG$49,MATCH(B30,'SO Februari 2026 Rev.2'!$B$6:$B$49,0),MATCH($BX$3,'SO Februari 2026 Rev.2'!$B$5:$XG$5,0))</f>
        <v>70.054838709677327</v>
      </c>
      <c r="BY30" s="402">
        <f>INDEX('Summary sales'!$A$6:$CA$48,MATCH($B30,'Summary sales'!$A$6:$A$48,0),MATCH($BX$3,'Summary sales'!$A$7:$CA$7,0))</f>
        <v>93</v>
      </c>
      <c r="BZ30" s="402">
        <f t="shared" si="707"/>
        <v>22.945161290322673</v>
      </c>
      <c r="CA30" s="532">
        <f t="shared" si="708"/>
        <v>1.3275314269926803</v>
      </c>
      <c r="CB30" s="402">
        <f>INDEX('SO Februari 2026 Rev.2'!$B$6:$BG$49,MATCH(B30,'SO Februari 2026 Rev.2'!$B$6:$B$49,0),MATCH($CB$3,'SO Februari 2026 Rev.2'!$B$5:$XG$5,0))</f>
        <v>89.451612903225808</v>
      </c>
      <c r="CC30" s="402">
        <f>INDEX('Summary sales'!$A$6:$CA$48,MATCH($B30,'Summary sales'!$A$6:$A$48,0),MATCH($CB$3,'Summary sales'!$A$7:$CA$7,0))</f>
        <v>58</v>
      </c>
      <c r="CD30" s="402">
        <f t="shared" si="709"/>
        <v>-31.451612903225808</v>
      </c>
      <c r="CE30" s="532">
        <f t="shared" si="710"/>
        <v>0.64839523981247749</v>
      </c>
      <c r="CF30" s="402">
        <f>INDEX('SO Februari 2026 Rev.2'!$B$6:$BG$49,MATCH(B30,'SO Februari 2026 Rev.2'!$B$6:$B$49,0),MATCH($CF$3,'SO Februari 2026 Rev.2'!$B$5:$XG$5,0))</f>
        <v>3500</v>
      </c>
      <c r="CG30" s="402">
        <f>INDEX('Summary sales'!$A$6:$CA$48,MATCH($B30,'Summary sales'!$A$6:$A$48,0),MATCH($CF$3,'Summary sales'!$A$7:$CA$7,0))</f>
        <v>3037.7000000001863</v>
      </c>
      <c r="CH30" s="402">
        <f t="shared" si="711"/>
        <v>-462.29999999981374</v>
      </c>
      <c r="CI30" s="532">
        <f t="shared" si="611"/>
        <v>0.86791428571433893</v>
      </c>
      <c r="CJ30" s="402">
        <f>INDEX('SO Februari 2026 Rev.2'!$B$6:$BG$49,MATCH(B30,'SO Februari 2026 Rev.2'!$B$6:$B$49,0),MATCH($CJ$3,'SO Februari 2026 Rev.2'!$B$5:$XG$5,0))</f>
        <v>4000.4806451612722</v>
      </c>
      <c r="CK30" s="402">
        <f>INDEX('Summary sales'!$A$6:$CA$48,MATCH($B30,'Summary sales'!$A$6:$A$48,0),MATCH($CJ$3,'Summary sales'!$A$7:$CA$7,0))</f>
        <v>4505.8999999994412</v>
      </c>
      <c r="CL30" s="402">
        <f t="shared" si="712"/>
        <v>505.41935483816906</v>
      </c>
      <c r="CM30" s="532">
        <f t="shared" si="713"/>
        <v>1.1263396575732698</v>
      </c>
      <c r="CN30" s="402">
        <f>INDEX('SO Februari 2026 Rev.2'!$B$6:$BG$49,MATCH(B30,'SO Februari 2026 Rev.2'!$B$6:$B$49,0),MATCH($CN$3,'SO Februari 2026 Rev.2'!$B$5:$XG$5,0))</f>
        <v>3500</v>
      </c>
      <c r="CO30" s="402">
        <f>INDEX('Summary sales'!$A$6:$CA$48,MATCH($B30,'Summary sales'!$A$6:$A$48,0),MATCH($CN$3,'Summary sales'!$A$7:$CA$7,0))</f>
        <v>3961.5400000000373</v>
      </c>
      <c r="CP30" s="402">
        <f t="shared" si="714"/>
        <v>461.54000000003725</v>
      </c>
      <c r="CQ30" s="532">
        <f t="shared" si="715"/>
        <v>1.1318685714285821</v>
      </c>
      <c r="CR30" s="402">
        <f>INDEX('SO Februari 2026 Rev.2'!$B$6:$BG$49,MATCH(B30,'SO Februari 2026 Rev.2'!$B$6:$B$49,0),MATCH($CR$3,'SO Februari 2026 Rev.2'!$B$5:$XG$5,0))</f>
        <v>0</v>
      </c>
      <c r="CS30" s="402">
        <f>INDEX('Summary sales'!$A$6:$CA$48,MATCH($B30,'Summary sales'!$A$6:$A$48,0),MATCH($CR$3,'Summary sales'!$A$7:$CA$7,0))</f>
        <v>0</v>
      </c>
      <c r="CT30" s="402">
        <f t="shared" si="716"/>
        <v>0</v>
      </c>
      <c r="CU30" s="532" t="e">
        <f t="shared" si="717"/>
        <v>#DIV/0!</v>
      </c>
      <c r="CV30" s="402">
        <f>INDEX('SO Februari 2026 Rev.2'!$B$6:$BG$49,MATCH(B30,'SO Februari 2026 Rev.2'!$B$6:$B$49,0),MATCH($CV$3,'SO Februari 2026 Rev.2'!$B$5:$XG$5,0))</f>
        <v>15659.554548387085</v>
      </c>
      <c r="CW30" s="402">
        <f>INDEX('Summary sales'!$A$6:$CA$48,MATCH($B30,'Summary sales'!$A$6:$A$48,0),MATCH($CV$3,'Summary sales'!$A$7:$CA$7,0))</f>
        <v>14647.63599999994</v>
      </c>
      <c r="CX30" s="402">
        <f t="shared" si="718"/>
        <v>-1011.9185483871443</v>
      </c>
      <c r="CY30" s="532">
        <f t="shared" si="719"/>
        <v>0.93538011919429909</v>
      </c>
      <c r="CZ30" s="402">
        <f>INDEX('SO Februari 2026 Rev.2'!$B$6:$BG$49,MATCH(B30,'SO Februari 2026 Rev.2'!$B$6:$B$49,0),MATCH($CZ$3,'SO Februari 2026 Rev.2'!$B$5:$XG$5,0))</f>
        <v>2020.8603225806426</v>
      </c>
      <c r="DA30" s="402">
        <f>INDEX('Summary sales'!$A$6:$CA$48,MATCH($B30,'Summary sales'!$A$6:$A$48,0),MATCH($CZ$3,'Summary sales'!$A$7:$CA$7,0))</f>
        <v>2082.8300000000745</v>
      </c>
      <c r="DB30" s="402">
        <f t="shared" si="720"/>
        <v>61.969677419431946</v>
      </c>
      <c r="DC30" s="532">
        <f t="shared" si="721"/>
        <v>1.0306649978363158</v>
      </c>
      <c r="DD30" s="402">
        <f>INDEX('SO Februari 2026 Rev.2'!$B$6:$BG$49,MATCH(B30,'SO Februari 2026 Rev.2'!$B$6:$B$49,0),MATCH($DD$3,'SO Februari 2026 Rev.2'!$B$5:$XG$5,0))</f>
        <v>678.69999999999834</v>
      </c>
      <c r="DE30" s="402">
        <f>INDEX('Summary sales'!$A$6:$CA$48,MATCH($B30,'Summary sales'!$A$6:$A$48,0),MATCH($DD$3,'Summary sales'!$A$7:$CA$7,0))</f>
        <v>945.22999999998137</v>
      </c>
      <c r="DF30" s="402">
        <f t="shared" si="722"/>
        <v>266.52999999998303</v>
      </c>
      <c r="DG30" s="532">
        <f t="shared" si="723"/>
        <v>1.3927066450567021</v>
      </c>
      <c r="DH30" s="402">
        <f>INDEX('SO Februari 2026 Rev.2'!$B$6:$BG$49,MATCH(B30,'SO Februari 2026 Rev.2'!$B$6:$B$49,0),MATCH($DH$3,'SO Februari 2026 Rev.2'!$B$5:$XG$5,0))</f>
        <v>7121.8519354838745</v>
      </c>
      <c r="DI30" s="402">
        <f>INDEX('Summary sales'!$A$6:$CA$48,MATCH($B30,'Summary sales'!$A$6:$A$48,0),MATCH($DH$3,'Summary sales'!$A$7:$CA$7,0))</f>
        <v>7392.7400000002235</v>
      </c>
      <c r="DJ30" s="402">
        <f t="shared" si="724"/>
        <v>270.888064516349</v>
      </c>
      <c r="DK30" s="532">
        <f t="shared" si="725"/>
        <v>1.038036183140326</v>
      </c>
      <c r="DL30" s="402">
        <f>INDEX('SO Februari 2026 Rev.2'!$B$6:$BG$49,MATCH(B30,'SO Februari 2026 Rev.2'!$B$6:$B$49,0),MATCH($DL$3,'SO Februari 2026 Rev.2'!$B$5:$XG$5,0))</f>
        <v>3499.876774193548</v>
      </c>
      <c r="DM30" s="402">
        <f>INDEX('Summary sales'!$A$6:$CA$48,MATCH($B30,'Summary sales'!$A$6:$A$48,0),MATCH($DL$3,'Summary sales'!$A$7:$CA$7,0))</f>
        <v>3221.9300000000003</v>
      </c>
      <c r="DN30" s="402">
        <f t="shared" si="726"/>
        <v>-277.94677419354775</v>
      </c>
      <c r="DO30" s="532">
        <f t="shared" si="727"/>
        <v>0.92058383991030857</v>
      </c>
      <c r="DP30" s="402">
        <f>INDEX('SO Februari 2026 Rev.2'!$B$6:$BG$49,MATCH(B30,'SO Februari 2026 Rev.2'!$B$6:$B$49,0),MATCH($DP$3,'SO Februari 2026 Rev.2'!$B$5:$XG$5,0))</f>
        <v>1500.2745161290325</v>
      </c>
      <c r="DQ30" s="402">
        <f>INDEX('Summary sales'!$A$6:$CA$48,MATCH($B30,'Summary sales'!$A$6:$A$48,0),MATCH($DP$3,'Summary sales'!$A$7:$CA$7,0))</f>
        <v>1177.0800000000745</v>
      </c>
      <c r="DR30" s="402">
        <f t="shared" si="728"/>
        <v>-323.19451612895796</v>
      </c>
      <c r="DS30" s="532">
        <f t="shared" si="729"/>
        <v>0.78457641407996737</v>
      </c>
      <c r="DT30" s="402">
        <f>INDEX('SO Februari 2026 Rev.2'!$B$6:$BG$49,MATCH(B30,'SO Februari 2026 Rev.2'!$B$6:$B$49,0),MATCH($DT$3,'SO Februari 2026 Rev.2'!$B$5:$XG$5,0))</f>
        <v>2139.5303225806451</v>
      </c>
      <c r="DU30" s="402">
        <f>INDEX('Summary sales'!$A$6:$CA$48,MATCH($B30,'Summary sales'!$A$6:$A$48,0),MATCH($DT$3,'Summary sales'!$A$7:$CA$7,0))</f>
        <v>2164.6199999999953</v>
      </c>
      <c r="DV30" s="402">
        <f t="shared" si="730"/>
        <v>25.08967741935021</v>
      </c>
      <c r="DW30" s="532">
        <f t="shared" si="731"/>
        <v>1.0117267220541599</v>
      </c>
      <c r="DX30" s="402">
        <f>INDEX('SO Februari 2026 Rev.2'!$B$6:$BG$49,MATCH(B30,'SO Februari 2026 Rev.2'!$B$6:$B$49,0),MATCH($DX$3,'SO Februari 2026 Rev.2'!$B$5:$XG$5,0))</f>
        <v>1260.9741935483876</v>
      </c>
      <c r="DY30" s="402">
        <f>INDEX('Summary sales'!$A$6:$CA$48,MATCH($B30,'Summary sales'!$A$6:$A$48,0),MATCH($DX$3,'Summary sales'!$A$7:$CA$7,0))</f>
        <v>1481.9600000000792</v>
      </c>
      <c r="DZ30" s="402">
        <f t="shared" si="732"/>
        <v>220.98580645169159</v>
      </c>
      <c r="EA30" s="532">
        <f t="shared" si="733"/>
        <v>1.1752500626756179</v>
      </c>
      <c r="EB30" s="402">
        <f>INDEX('SO Februari 2026 Rev.2'!$B$6:$BG$49,MATCH(B30,'SO Februari 2026 Rev.2'!$B$6:$B$49,0),MATCH($EB$3,'SO Februari 2026 Rev.2'!$B$5:$XG$5,0))</f>
        <v>10000.047419354845</v>
      </c>
      <c r="EC30" s="402">
        <f>INDEX('Summary sales'!$A$6:$CA$48,MATCH($B30,'Summary sales'!$A$6:$A$48,0),MATCH($EB$3,'Summary sales'!$A$7:$CA$7,0))</f>
        <v>12180.5</v>
      </c>
      <c r="ED30" s="402">
        <f t="shared" si="734"/>
        <v>2180.4525806451547</v>
      </c>
      <c r="EE30" s="532">
        <f t="shared" si="735"/>
        <v>1.2180442241128719</v>
      </c>
      <c r="EF30" s="402">
        <f>INDEX('SO Februari 2026 Rev.2'!$B$6:$BG$49,MATCH(B30,'SO Februari 2026 Rev.2'!$B$6:$B$49,0),MATCH($EF$3,'SO Februari 2026 Rev.2'!$B$5:$XG$5,0))</f>
        <v>1519.5448387096778</v>
      </c>
      <c r="EG30" s="402">
        <f>INDEX('Summary sales'!$A$6:$CA$48,MATCH($B30,'Summary sales'!$A$6:$A$48,0),MATCH($EF$3,'Summary sales'!$A$7:$CA$7,0))</f>
        <v>2063.4799999999814</v>
      </c>
      <c r="EH30" s="402">
        <f t="shared" si="736"/>
        <v>543.93516129030354</v>
      </c>
      <c r="EI30" s="532">
        <f t="shared" si="737"/>
        <v>1.3579592700615444</v>
      </c>
      <c r="EJ30" s="402">
        <f>INDEX('SO Februari 2026 Rev.2'!$B$6:$BG$49,MATCH(B30,'SO Februari 2026 Rev.2'!$B$6:$B$49,0),MATCH($EJ$3,'SO Februari 2026 Rev.2'!$B$5:$XG$5,0))</f>
        <v>3999.6741935483842</v>
      </c>
      <c r="EK30" s="402">
        <f>INDEX('Summary sales'!$A$6:$CA$48,MATCH($B30,'Summary sales'!$A$6:$A$48,0),MATCH($EJ$3,'Summary sales'!$A$7:$CA$7,0))</f>
        <v>4492.929999999702</v>
      </c>
      <c r="EL30" s="402">
        <f t="shared" si="738"/>
        <v>493.25580645131777</v>
      </c>
      <c r="EM30" s="532">
        <f t="shared" si="739"/>
        <v>1.1233239965512583</v>
      </c>
      <c r="EN30" s="402">
        <f>INDEX('SO Februari 2026 Rev.2'!$B$6:$BG$49,MATCH(B30,'SO Februari 2026 Rev.2'!$B$6:$B$49,0),MATCH($EN$3,'SO Februari 2026 Rev.2'!$B$5:$XG$5,0))</f>
        <v>3500</v>
      </c>
      <c r="EO30" s="402">
        <f>INDEX('Summary sales'!$A$6:$CA$48,MATCH(B30,'Summary sales'!$A$6:$A$48,0),MATCH($EN$3,'Summary sales'!$A$7:$CA$7,0))</f>
        <v>259.76000000000931</v>
      </c>
      <c r="EP30" s="402">
        <f t="shared" si="740"/>
        <v>-3240.2399999999907</v>
      </c>
      <c r="EQ30" s="532">
        <f t="shared" si="741"/>
        <v>7.4217142857145521E-2</v>
      </c>
      <c r="ER30" s="402">
        <f>INDEX('SO Februari 2026 Rev.2'!$B$6:$BG$49,MATCH(B30,'SO Februari 2026 Rev.2'!$B$6:$B$49,0),MATCH($ER$3,'SO Februari 2026 Rev.2'!$B$5:$XG$5,0))</f>
        <v>3999.689677419351</v>
      </c>
      <c r="ES30" s="402">
        <f>INDEX('Summary sales'!$A$6:$CA$48,MATCH($B30,'Summary sales'!$A$6:$A$48,0),MATCH($ER$3,'Summary sales'!$A$7:$CA$7,0))</f>
        <v>3702.7199999999721</v>
      </c>
      <c r="ET30" s="402">
        <f t="shared" si="742"/>
        <v>-296.96967741937897</v>
      </c>
      <c r="EU30" s="532">
        <f t="shared" si="743"/>
        <v>0.92575182042348159</v>
      </c>
      <c r="EV30" s="402">
        <f>INDEX('SO Februari 2026 Rev.2'!$B$6:$BG$49,MATCH(B30,'SO Februari 2026 Rev.2'!$B$6:$B$49,0),MATCH($EV$3,'SO Februari 2026 Rev.2'!$B$5:$XG$5,0))</f>
        <v>26500</v>
      </c>
      <c r="EW30" s="402">
        <f>INDEX('Summary sales'!$A$6:$CA$48,MATCH($B30,'Summary sales'!$A$6:$A$48,0),MATCH($EV$3,'Summary sales'!$A$7:$CA$7,0))</f>
        <v>12809.459999999963</v>
      </c>
      <c r="EX30" s="402">
        <f t="shared" si="744"/>
        <v>-13690.540000000037</v>
      </c>
      <c r="EY30" s="532">
        <f t="shared" si="745"/>
        <v>0.48337584905660236</v>
      </c>
      <c r="EZ30" s="402">
        <f>INDEX('SO Februari 2026 Rev.2'!$B$6:$BG$49,MATCH(B30,'SO Februari 2026 Rev.2'!$B$6:$B$49,0),MATCH($EZ$3,'SO Februari 2026 Rev.2'!$B$5:$XG$5,0))</f>
        <v>5000</v>
      </c>
      <c r="FA30" s="402">
        <f>INDEX('Summary sales'!$A$6:$CA$48,MATCH(B30,'Summary sales'!$A$6:$A$48,0),MATCH($EZ$3,'Summary sales'!$A$7:$CA$7,0))</f>
        <v>5125.5400000000373</v>
      </c>
      <c r="FB30" s="402">
        <f t="shared" si="746"/>
        <v>125.54000000003725</v>
      </c>
      <c r="FC30" s="532">
        <f t="shared" si="747"/>
        <v>1.0251080000000075</v>
      </c>
      <c r="FD30" s="402">
        <f>INDEX('SO Februari 2026 Rev.2'!$B$6:$BG$49,MATCH(B30,'SO Februari 2026 Rev.2'!$B$6:$B$49,0),MATCH($FD$3,'SO Februari 2026 Rev.2'!$B$5:$XG$5,0))</f>
        <v>2105.6477419354865</v>
      </c>
      <c r="FE30" s="402">
        <f>INDEX('Summary sales'!$A$6:$CA$48,MATCH(B30,'Summary sales'!$A$6:$A$48,0),MATCH($FD$3,'Summary sales'!$A$7:$CA$7,0))</f>
        <v>4100.3999999994412</v>
      </c>
      <c r="FF30" s="402">
        <f t="shared" si="748"/>
        <v>1994.7522580639547</v>
      </c>
      <c r="FG30" s="532">
        <f t="shared" si="749"/>
        <v>1.9473342660013977</v>
      </c>
      <c r="FH30" s="402">
        <f>INDEX('SO Februari 2026 Rev.2'!$B$6:$BG$49,MATCH(B30,'SO Februari 2026 Rev.2'!$B$6:$B$49,0),MATCH($FH$3,'SO Februari 2026 Rev.2'!$B$5:$XG$5,0))</f>
        <v>726.8151612903232</v>
      </c>
      <c r="FI30" s="402">
        <f>INDEX('Summary sales'!$A$6:$CA$48,MATCH(B30,'Summary sales'!$A$6:$A$48,0),MATCH($FH$3,'Summary sales'!$A$7:$CA$7,0))</f>
        <v>827.55000000004657</v>
      </c>
      <c r="FJ30" s="402">
        <f t="shared" si="750"/>
        <v>100.73483870972336</v>
      </c>
      <c r="FK30" s="532">
        <f t="shared" si="751"/>
        <v>1.1385976023544799</v>
      </c>
      <c r="FL30" s="402">
        <f>INDEX('SO Februari 2026 Rev.2'!$B$6:$BG$49,MATCH(B30,'SO Februari 2026 Rev.2'!$B$6:$B$49,0),MATCH($FL$3,'SO Februari 2026 Rev.2'!$B$5:$XG$5,0))</f>
        <v>3018.0416129032269</v>
      </c>
      <c r="FM30" s="402">
        <f>INDEX('Summary sales'!$A$6:$CA$48,MATCH(B30,'Summary sales'!$A$6:$A$48,0),MATCH($FL$3,'Summary sales'!$A$7:$CA$7,0))</f>
        <v>3834.4199999999255</v>
      </c>
      <c r="FN30" s="402">
        <f t="shared" si="752"/>
        <v>816.37838709669859</v>
      </c>
      <c r="FO30" s="532">
        <f t="shared" si="753"/>
        <v>1.2704993806600888</v>
      </c>
      <c r="FP30" s="402">
        <f>INDEX('SO Februari 2026 Rev.2'!$B$6:$BG$49,MATCH(B30,'SO Februari 2026 Rev.2'!$B$6:$B$49,0),MATCH($FP$3,'SO Februari 2026 Rev.2'!$B$5:$XG$5,0))</f>
        <v>2044.9996774193546</v>
      </c>
      <c r="FQ30" s="402">
        <f>INDEX('Summary sales'!$A$6:$CA$48,MATCH(B30,'Summary sales'!$A$6:$A$48,0),MATCH($FP$3,'Summary sales'!$A$7:$CA$7,0))</f>
        <v>1289</v>
      </c>
      <c r="FR30" s="402">
        <f t="shared" si="754"/>
        <v>-755.99967741935461</v>
      </c>
      <c r="FS30" s="532">
        <f t="shared" si="755"/>
        <v>0.6303179478378339</v>
      </c>
      <c r="FT30" s="402">
        <f>INDEX('SO Februari 2026 Rev.2'!$B$6:$BG$49,MATCH(B30,'SO Februari 2026 Rev.2'!$B$6:$B$49,0),MATCH($FT$3,'SO Februari 2026 Rev.2'!$B$5:$XG$5,0))</f>
        <v>369.61070967741654</v>
      </c>
      <c r="FU30" s="402">
        <f>INDEX('Summary sales'!$A$6:$CA$48,MATCH(B30,'Summary sales'!$A$6:$A$48,0),MATCH($FT$3,'Summary sales'!$A$7:$CA$7,0))</f>
        <v>1035.5110000000568</v>
      </c>
      <c r="FV30" s="402">
        <f t="shared" si="756"/>
        <v>665.90029032264033</v>
      </c>
      <c r="FW30" s="532">
        <f t="shared" si="757"/>
        <v>2.8016260700449265</v>
      </c>
      <c r="FX30" s="402">
        <f>INDEX('SO Februari 2026 Rev.2'!$B$6:$BG$49,MATCH(B30,'SO Februari 2026 Rev.2'!$B$6:$B$49,0),MATCH($FX$3,'SO Februari 2026 Rev.2'!$B$5:$XG$5,0))</f>
        <v>13500</v>
      </c>
      <c r="FY30" s="402">
        <f>INDEX('Summary sales'!$A$6:$CA$48,MATCH(B30,'Summary sales'!$A$6:$A$48,0),MATCH($FX$3,'Summary sales'!$A$7:$CA$7,0))</f>
        <v>4083.22</v>
      </c>
      <c r="FZ30" s="402">
        <f t="shared" si="758"/>
        <v>-9416.7800000000007</v>
      </c>
      <c r="GA30" s="532">
        <f t="shared" si="759"/>
        <v>0.30246074074074075</v>
      </c>
      <c r="GB30" s="402">
        <f>INDEX('SO Februari 2026 Rev.2'!$B$6:$BG$49,MATCH(B30,'SO Februari 2026 Rev.2'!$B$6:$B$49,0),MATCH($GB$3,'SO Februari 2026 Rev.2'!$B$5:$XG$5,0))</f>
        <v>3500</v>
      </c>
      <c r="GC30" s="402">
        <f>INDEX('Summary sales'!$A$6:$CA$48,MATCH($B30,'Summary sales'!$A$6:$A$48,0),MATCH($GB$3,'Summary sales'!$A$7:$CA$7,0))</f>
        <v>5513.5970000000671</v>
      </c>
      <c r="GD30" s="402">
        <f t="shared" si="760"/>
        <v>2013.5970000000671</v>
      </c>
      <c r="GE30" s="532">
        <f t="shared" si="761"/>
        <v>1.5753134285714476</v>
      </c>
      <c r="GF30" s="402">
        <f>INDEX('SO Februari 2026 Rev.2'!$B$6:$BG$49,MATCH(B30,'SO Februari 2026 Rev.2'!$B$6:$B$49,0),MATCH($GF$3,'SO Februari 2026 Rev.2'!$B$5:$XG$5,0))</f>
        <v>1121.900322580635</v>
      </c>
      <c r="GG30" s="402">
        <f>INDEX('Summary sales'!$A$6:$CA$48,MATCH($B30,'Summary sales'!$A$6:$A$48,0),MATCH($GF$3,'Summary sales'!$A$7:$CA$7,0))</f>
        <v>1487.25</v>
      </c>
      <c r="GH30" s="402">
        <f t="shared" si="762"/>
        <v>365.34967741936498</v>
      </c>
      <c r="GI30" s="532">
        <f t="shared" si="763"/>
        <v>1.3256525290758225</v>
      </c>
      <c r="GJ30" s="402">
        <f>INDEX('SO Februari 2026 Rev.2'!$B$6:$BG$49,MATCH(B30,'SO Februari 2026 Rev.2'!$B$6:$B$49,0),MATCH($GJ$3,'SO Februari 2026 Rev.2'!$B$5:$XG$5,0))</f>
        <v>1800</v>
      </c>
      <c r="GK30" s="402">
        <f>INDEX('Summary sales'!$A$6:$CA$48,MATCH(B30,'Summary sales'!$A$6:$A$48,0),MATCH($GJ$3,'Summary sales'!$A$7:$CA$7,0))</f>
        <v>1994.6329999999725</v>
      </c>
      <c r="GL30" s="402">
        <f t="shared" si="764"/>
        <v>194.63299999997253</v>
      </c>
      <c r="GM30" s="532">
        <f t="shared" si="765"/>
        <v>1.1081294444444292</v>
      </c>
      <c r="GN30" s="402">
        <f>INDEX('SO Februari 2026 Rev.2'!$B$6:$BG$49,MATCH(B30,'SO Februari 2026 Rev.2'!$B$6:$B$49,0),MATCH($GN$3,'SO Februari 2026 Rev.2'!$B$5:$XG$5,0))</f>
        <v>2499.7025806451697</v>
      </c>
      <c r="GO30" s="402">
        <f>INDEX('Summary sales'!$A$6:$CA$48,MATCH(B30,'Summary sales'!$A$6:$A$48,0),MATCH($GN$3,'Summary sales'!$A$7:$CA$7,0))</f>
        <v>4039.9799999999814</v>
      </c>
      <c r="GP30" s="402">
        <f t="shared" si="766"/>
        <v>1540.2774193548116</v>
      </c>
      <c r="GQ30" s="532">
        <f t="shared" si="767"/>
        <v>1.6161842737935919</v>
      </c>
      <c r="GR30" s="402">
        <f>INDEX('SO Februari 2026 Rev.2'!$B$6:$BG$49,MATCH(B30,'SO Februari 2026 Rev.2'!$B$6:$B$49,0),MATCH($GR$3,'SO Februari 2026 Rev.2'!$B$5:$XG$5,0))</f>
        <v>9000</v>
      </c>
      <c r="GS30" s="402">
        <f>INDEX('Summary sales'!$A$6:$CA$48,MATCH(B30,'Summary sales'!$A$6:$A$48,0),MATCH($GR$3,'Summary sales'!$A$7:$CA$7,0))</f>
        <v>4534.7529999986291</v>
      </c>
      <c r="GT30" s="402">
        <f t="shared" si="768"/>
        <v>-4465.2470000013709</v>
      </c>
      <c r="GU30" s="533">
        <f t="shared" si="769"/>
        <v>0.50386144444429215</v>
      </c>
    </row>
    <row r="31" spans="1:203" ht="15" customHeight="1">
      <c r="A31" s="653"/>
      <c r="B31" s="415">
        <f t="shared" si="670"/>
        <v>46074</v>
      </c>
      <c r="C31" s="415" t="str">
        <f t="shared" si="770"/>
        <v>Sab</v>
      </c>
      <c r="D31" s="402">
        <f t="shared" si="568"/>
        <v>173474.59361290318</v>
      </c>
      <c r="E31" s="402">
        <f t="shared" ca="1" si="569"/>
        <v>157006.96100000333</v>
      </c>
      <c r="F31" s="402">
        <f t="shared" ca="1" si="671"/>
        <v>-16467.632612899848</v>
      </c>
      <c r="G31" s="532">
        <f t="shared" ca="1" si="672"/>
        <v>0.90507179022626072</v>
      </c>
      <c r="H31" s="402">
        <f>INDEX('SO Februari 2026 Rev.2'!$B$6:$BG$49,MATCH(B31,'SO Februari 2026 Rev.2'!$B$6:$B$49,0),MATCH($H$3,'SO Februari 2026 Rev.2'!$B$5:$XG$5,0))</f>
        <v>812.17000000000064</v>
      </c>
      <c r="I31" s="402">
        <f>INDEX('Summary sales'!$A$6:$CA$48,MATCH(B31,'Summary sales'!$A$6:$A$48,0),MATCH($H$3,'Summary sales'!$A$7:$CA$7,0))</f>
        <v>1147.6700000001583</v>
      </c>
      <c r="J31" s="402">
        <f t="shared" si="673"/>
        <v>335.50000000015768</v>
      </c>
      <c r="K31" s="532">
        <f t="shared" si="674"/>
        <v>1.4130908553629873</v>
      </c>
      <c r="L31" s="402">
        <f>INDEX('SO Februari 2026 Rev.2'!$B$6:$BG$49,MATCH(B31,'SO Februari 2026 Rev.2'!$B$6:$B$49,0),MATCH($L$3,'SO Februari 2026 Rev.2'!$B$5:$XG$5,0))</f>
        <v>2000</v>
      </c>
      <c r="M31" s="402">
        <f>INDEX('Summary sales'!$A$6:$CA$48,MATCH($B31,'Summary sales'!$A$6:$A$48,0),MATCH($L$3,'Summary sales'!$A$7:$CA$7,0))</f>
        <v>2392.0299999993294</v>
      </c>
      <c r="N31" s="402">
        <f t="shared" si="675"/>
        <v>392.02999999932945</v>
      </c>
      <c r="O31" s="532">
        <f t="shared" si="676"/>
        <v>1.1960149999996648</v>
      </c>
      <c r="P31" s="402">
        <f>INDEX('SO Februari 2026 Rev.2'!$B$6:$BG$49,MATCH(B31,'SO Februari 2026 Rev.2'!$B$6:$B$49,0),MATCH($P$3,'SO Februari 2026 Rev.2'!$B$5:$XG$5,0))</f>
        <v>729.73129032258566</v>
      </c>
      <c r="Q31" s="402">
        <f>INDEX('Summary sales'!$A$6:$CA$48,MATCH($B31,'Summary sales'!$A$6:$A$48,0),MATCH($P$3,'Summary sales'!$A$7:$CA$7,0))</f>
        <v>960.53999999957159</v>
      </c>
      <c r="R31" s="402">
        <f t="shared" si="677"/>
        <v>230.80870967698593</v>
      </c>
      <c r="S31" s="532">
        <f t="shared" si="678"/>
        <v>1.3162927405442</v>
      </c>
      <c r="T31" s="402">
        <f>INDEX('SO Februari 2026 Rev.2'!$B$6:$BG$49,MATCH(B31,'SO Februari 2026 Rev.2'!$B$6:$B$49,0),MATCH($T$3,'SO Februari 2026 Rev.2'!$B$5:$XG$5,0))</f>
        <v>2282.5161290322658</v>
      </c>
      <c r="U31" s="402">
        <f>INDEX('Summary sales'!$A$6:$CA$48,MATCH($B31,'Summary sales'!$A$6:$A$48,0),MATCH($T$3,'Summary sales'!$A$7:$CA$7,0))</f>
        <v>3511.6200000001118</v>
      </c>
      <c r="V31" s="402">
        <f t="shared" si="679"/>
        <v>1229.103870967846</v>
      </c>
      <c r="W31" s="532">
        <f t="shared" si="680"/>
        <v>1.5384863902315371</v>
      </c>
      <c r="X31" s="402">
        <f>INDEX('SO Februari 2026 Rev.2'!$B$6:$BG$49,MATCH(B31,'SO Februari 2026 Rev.2'!$B$6:$B$49,0),MATCH($X$3,'SO Februari 2026 Rev.2'!$B$5:$XG$5,0))</f>
        <v>644.02064516129087</v>
      </c>
      <c r="Y31" s="402">
        <f>INDEX('Summary sales'!$A$6:$CA$48,MATCH($B31,'Summary sales'!$A$6:$A$48,0),MATCH($X$3,'Summary sales'!$A$7:$CA$7,0))</f>
        <v>509.91999999992549</v>
      </c>
      <c r="Z31" s="402">
        <f t="shared" si="681"/>
        <v>-134.10064516136538</v>
      </c>
      <c r="AA31" s="532">
        <f t="shared" si="682"/>
        <v>0.79177585971986852</v>
      </c>
      <c r="AB31" s="402">
        <f>INDEX('SO Februari 2026 Rev.2'!$B$6:$BG$49,MATCH(B31,'SO Februari 2026 Rev.2'!$B$6:$B$49,0),MATCH($AB$3,'SO Februari 2026 Rev.2'!$B$5:$XG$5,0))</f>
        <v>2000</v>
      </c>
      <c r="AC31" s="402">
        <f>INDEX('Summary sales'!$A$6:$CA$48,MATCH($B31,'Summary sales'!$A$6:$A$48,0),MATCH($AB$3,'Summary sales'!$A$7:$CA$7,0))</f>
        <v>0</v>
      </c>
      <c r="AD31" s="402">
        <f t="shared" si="683"/>
        <v>-2000</v>
      </c>
      <c r="AE31" s="532">
        <f t="shared" si="684"/>
        <v>0</v>
      </c>
      <c r="AF31" s="402">
        <f>INDEX('SO Februari 2026 Rev.2'!$B$6:$BG$49,MATCH(B31,'SO Februari 2026 Rev.2'!$B$6:$B$49,0),MATCH($AF$3,'SO Februari 2026 Rev.2'!$B$5:$XG$5,0))</f>
        <v>166.97064516129021</v>
      </c>
      <c r="AG31" s="402">
        <f>INDEX('Summary sales'!$A$6:$CA$48,MATCH($B31,'Summary sales'!$A$6:$A$48,0),MATCH($AF$3,'Summary sales'!$A$7:$CA$7,0))</f>
        <v>548.35999999998603</v>
      </c>
      <c r="AH31" s="402">
        <f t="shared" si="685"/>
        <v>381.38935483869579</v>
      </c>
      <c r="AI31" s="532">
        <f t="shared" si="686"/>
        <v>3.2841700975059513</v>
      </c>
      <c r="AJ31" s="402">
        <f>INDEX('SO Februari 2026 Rev.2'!$B$6:$BG$49,MATCH(B31,'SO Februari 2026 Rev.2'!$B$6:$B$49,0),MATCH($AJ$3,'SO Februari 2026 Rev.2'!$B$5:$XG$5,0))</f>
        <v>603.76322580644887</v>
      </c>
      <c r="AK31" s="402">
        <f>INDEX('Summary sales'!$A$6:$CA$48,MATCH($B31,'Summary sales'!$A$6:$A$48,0),MATCH($AJ$3,'Summary sales'!$A$7:$CA$7,0))</f>
        <v>434.47999999998137</v>
      </c>
      <c r="AL31" s="402">
        <f t="shared" si="687"/>
        <v>-169.2832258064675</v>
      </c>
      <c r="AM31" s="532">
        <f t="shared" si="688"/>
        <v>0.71961984670339063</v>
      </c>
      <c r="AN31" s="402">
        <f>INDEX('SO Februari 2026 Rev.2'!$B$6:$BG$49,MATCH(B31,'SO Februari 2026 Rev.2'!$B$6:$B$49,0),MATCH($AN$3,'SO Februari 2026 Rev.2'!$B$5:$XG$5,0))</f>
        <v>673.27548387096704</v>
      </c>
      <c r="AO31" s="402">
        <f>INDEX('Summary sales'!$A$6:$CA$48,MATCH($B31,'Summary sales'!$A$6:$A$48,0),MATCH($AN$3,'Summary sales'!$A$7:$CA$7,0))</f>
        <v>296.76000000000931</v>
      </c>
      <c r="AP31" s="402">
        <f t="shared" si="689"/>
        <v>-376.51548387095772</v>
      </c>
      <c r="AQ31" s="532">
        <f t="shared" si="690"/>
        <v>0.44077054208746924</v>
      </c>
      <c r="AR31" s="402">
        <f>INDEX('SO Februari 2026 Rev.2'!$B$6:$BG$49,MATCH(B31,'SO Februari 2026 Rev.2'!$B$6:$B$49,0),MATCH($AR$3,'SO Februari 2026 Rev.2'!$B$5:$XG$5,0))</f>
        <v>4514.1990322580623</v>
      </c>
      <c r="AS31" s="402">
        <f>INDEX('Summary sales'!$A$6:$CA$48,MATCH($B31,'Summary sales'!$A$6:$A$48,0),MATCH($AR$3,'Summary sales'!$A$7:$CA$7,0))</f>
        <v>4564.8499999996275</v>
      </c>
      <c r="AT31" s="402">
        <f t="shared" si="691"/>
        <v>50.650967741565182</v>
      </c>
      <c r="AU31" s="532">
        <f t="shared" si="692"/>
        <v>1.0112203665322725</v>
      </c>
      <c r="AV31" s="402">
        <f>INDEX('SO Februari 2026 Rev.2'!$B$6:$BG$49,MATCH(B31,'SO Februari 2026 Rev.2'!$B$6:$B$49,0),MATCH($AV$3,'SO Februari 2026 Rev.2'!$B$5:$XG$5,0))</f>
        <v>6000.0622580645213</v>
      </c>
      <c r="AW31" s="402">
        <f ca="1">INDEX('Summary sales'!$A$6:$CA$48,MATCH($B31,'Summary sales'!$A$6:$A$48,0),MATCH($AV$3,'Summary sales'!$A$7:$CA$7,0))</f>
        <v>4663.8500000000931</v>
      </c>
      <c r="AX31" s="402">
        <f t="shared" ca="1" si="693"/>
        <v>-1336.2122580644282</v>
      </c>
      <c r="AY31" s="532">
        <f t="shared" ca="1" si="694"/>
        <v>0.77730026779831141</v>
      </c>
      <c r="AZ31" s="402">
        <f>INDEX('SO Februari 2026 Rev.2'!$B$6:$BG$49,MATCH(B31,'SO Februari 2026 Rev.2'!$B$6:$B$49,0),MATCH($AZ$3,'SO Februari 2026 Rev.2'!$B$5:$XG$5,0))</f>
        <v>2874.3264516129029</v>
      </c>
      <c r="BA31" s="402">
        <f>INDEX('Summary sales'!$A$6:$CA$48,MATCH($B31,'Summary sales'!$A$6:$A$48,0),MATCH($AZ$3,'Summary sales'!$A$7:$CA$7,0))</f>
        <v>0</v>
      </c>
      <c r="BB31" s="402">
        <f t="shared" si="695"/>
        <v>-2874.3264516129029</v>
      </c>
      <c r="BC31" s="532">
        <f t="shared" si="696"/>
        <v>0</v>
      </c>
      <c r="BD31" s="402">
        <f>INDEX('SO Februari 2026 Rev.2'!$B$6:$BG$49,MATCH(B31,'SO Februari 2026 Rev.2'!$B$6:$B$49,0),MATCH($BD$3,'SO Februari 2026 Rev.2'!$B$5:$XG$5,0))</f>
        <v>1500</v>
      </c>
      <c r="BE31" s="402">
        <f>INDEX('Summary sales'!$A$6:$CA$48,MATCH($B31,'Summary sales'!$A$6:$A$48,0),MATCH($BD$3,'Summary sales'!$A$7:$CA$7,0))</f>
        <v>0</v>
      </c>
      <c r="BF31" s="402">
        <f t="shared" si="697"/>
        <v>-1500</v>
      </c>
      <c r="BG31" s="532">
        <f t="shared" si="698"/>
        <v>0</v>
      </c>
      <c r="BH31" s="402">
        <f>INDEX('SO Februari 2026 Rev.2'!$B$6:$BG$49,MATCH(B31,'SO Februari 2026 Rev.2'!$B$6:$B$49,0),MATCH($BH$3,'SO Februari 2026 Rev.2'!$B$5:$XG$5,0))</f>
        <v>1500</v>
      </c>
      <c r="BI31" s="402">
        <f>INDEX('Summary sales'!$A$6:$CA$48,MATCH($B31,'Summary sales'!$A$6:$A$48,0),MATCH($BH$3,'Summary sales'!$A$7:$CA$7,0))</f>
        <v>752.83000000007451</v>
      </c>
      <c r="BJ31" s="402">
        <f t="shared" si="699"/>
        <v>-747.16999999992549</v>
      </c>
      <c r="BK31" s="532">
        <f t="shared" si="700"/>
        <v>0.50188666666671633</v>
      </c>
      <c r="BL31" s="402">
        <f>INDEX('SO Februari 2026 Rev.2'!$B$6:$BG$49,MATCH(B31,'SO Februari 2026 Rev.2'!$B$6:$B$49,0),MATCH($BL$3,'SO Februari 2026 Rev.2'!$B$5:$XG$5,0))</f>
        <v>9000.0570967741915</v>
      </c>
      <c r="BM31" s="402">
        <f>INDEX('Summary sales'!$A$6:$CA$48,MATCH($B31,'Summary sales'!$A$6:$A$48,0),MATCH($BL$3,'Summary sales'!$A$7:$CA$7,0))</f>
        <v>10182.659999999683</v>
      </c>
      <c r="BN31" s="402">
        <f t="shared" si="701"/>
        <v>1182.6029032254919</v>
      </c>
      <c r="BO31" s="532">
        <f t="shared" si="702"/>
        <v>1.1313994889709491</v>
      </c>
      <c r="BP31" s="402">
        <f>INDEX('SO Februari 2026 Rev.2'!$B$6:$BG$49,MATCH(B31,'SO Februari 2026 Rev.2'!$B$6:$B$49,0),MATCH($BP$3,'SO Februari 2026 Rev.2'!$B$5:$XG$5,0))</f>
        <v>926.09448387096802</v>
      </c>
      <c r="BQ31" s="402">
        <f>INDEX('Summary sales'!$A$6:$CA$48,MATCH($B31,'Summary sales'!$A$6:$A$48,0),MATCH($BP$3,'Summary sales'!$A$7:$CA$7,0))</f>
        <v>0</v>
      </c>
      <c r="BR31" s="402">
        <f t="shared" si="703"/>
        <v>-926.09448387096802</v>
      </c>
      <c r="BS31" s="532">
        <f t="shared" si="704"/>
        <v>0</v>
      </c>
      <c r="BT31" s="402">
        <f>INDEX('SO Februari 2026 Rev.2'!$B$6:$BG$49,MATCH(B31,'SO Februari 2026 Rev.2'!$B$6:$B$49,0),MATCH($BT$3,'SO Februari 2026 Rev.2'!$B$5:$XG$5,0))</f>
        <v>4500</v>
      </c>
      <c r="BU31" s="402">
        <f ca="1">INDEX('Summary sales'!$A$6:$CA$48,MATCH($B31,'Summary sales'!$A$6:$A$48,0),MATCH($BT$3,'Summary sales'!$A$7:$CA$7,0))</f>
        <v>5908.36</v>
      </c>
      <c r="BV31" s="402">
        <f t="shared" ca="1" si="705"/>
        <v>1408.3599999999997</v>
      </c>
      <c r="BW31" s="532">
        <f t="shared" ca="1" si="706"/>
        <v>1.3129688888888889</v>
      </c>
      <c r="BX31" s="402">
        <f>INDEX('SO Februari 2026 Rev.2'!$B$6:$BG$49,MATCH(B31,'SO Februari 2026 Rev.2'!$B$6:$B$49,0),MATCH($BX$3,'SO Februari 2026 Rev.2'!$B$5:$XG$5,0))</f>
        <v>70.054838709677327</v>
      </c>
      <c r="BY31" s="402">
        <f>INDEX('Summary sales'!$A$6:$CA$48,MATCH($B31,'Summary sales'!$A$6:$A$48,0),MATCH($BX$3,'Summary sales'!$A$7:$CA$7,0))</f>
        <v>0</v>
      </c>
      <c r="BZ31" s="402">
        <f t="shared" si="707"/>
        <v>-70.054838709677327</v>
      </c>
      <c r="CA31" s="532">
        <f t="shared" si="708"/>
        <v>0</v>
      </c>
      <c r="CB31" s="402">
        <f>INDEX('SO Februari 2026 Rev.2'!$B$6:$BG$49,MATCH(B31,'SO Februari 2026 Rev.2'!$B$6:$B$49,0),MATCH($CB$3,'SO Februari 2026 Rev.2'!$B$5:$XG$5,0))</f>
        <v>89.451612903225808</v>
      </c>
      <c r="CC31" s="402">
        <f>INDEX('Summary sales'!$A$6:$CA$48,MATCH($B31,'Summary sales'!$A$6:$A$48,0),MATCH($CB$3,'Summary sales'!$A$7:$CA$7,0))</f>
        <v>58</v>
      </c>
      <c r="CD31" s="402">
        <f t="shared" si="709"/>
        <v>-31.451612903225808</v>
      </c>
      <c r="CE31" s="532">
        <f t="shared" si="710"/>
        <v>0.64839523981247749</v>
      </c>
      <c r="CF31" s="402">
        <f>INDEX('SO Februari 2026 Rev.2'!$B$6:$BG$49,MATCH(B31,'SO Februari 2026 Rev.2'!$B$6:$B$49,0),MATCH($CF$3,'SO Februari 2026 Rev.2'!$B$5:$XG$5,0))</f>
        <v>3500</v>
      </c>
      <c r="CG31" s="402">
        <f>INDEX('Summary sales'!$A$6:$CA$48,MATCH($B31,'Summary sales'!$A$6:$A$48,0),MATCH($CF$3,'Summary sales'!$A$7:$CA$7,0))</f>
        <v>3637</v>
      </c>
      <c r="CH31" s="402">
        <f t="shared" si="711"/>
        <v>137</v>
      </c>
      <c r="CI31" s="532">
        <f t="shared" si="611"/>
        <v>1.0391428571428571</v>
      </c>
      <c r="CJ31" s="402">
        <f>INDEX('SO Februari 2026 Rev.2'!$B$6:$BG$49,MATCH(B31,'SO Februari 2026 Rev.2'!$B$6:$B$49,0),MATCH($CJ$3,'SO Februari 2026 Rev.2'!$B$5:$XG$5,0))</f>
        <v>4000.4806451612722</v>
      </c>
      <c r="CK31" s="402">
        <f>INDEX('Summary sales'!$A$6:$CA$48,MATCH($B31,'Summary sales'!$A$6:$A$48,0),MATCH($CJ$3,'Summary sales'!$A$7:$CA$7,0))</f>
        <v>2818.1000000005588</v>
      </c>
      <c r="CL31" s="402">
        <f t="shared" si="712"/>
        <v>-1182.3806451607134</v>
      </c>
      <c r="CM31" s="532">
        <f t="shared" si="713"/>
        <v>0.70444035353830647</v>
      </c>
      <c r="CN31" s="402">
        <f>INDEX('SO Februari 2026 Rev.2'!$B$6:$BG$49,MATCH(B31,'SO Februari 2026 Rev.2'!$B$6:$B$49,0),MATCH($CN$3,'SO Februari 2026 Rev.2'!$B$5:$XG$5,0))</f>
        <v>3500</v>
      </c>
      <c r="CO31" s="402">
        <f>INDEX('Summary sales'!$A$6:$CA$48,MATCH($B31,'Summary sales'!$A$6:$A$48,0),MATCH($CN$3,'Summary sales'!$A$7:$CA$7,0))</f>
        <v>5202.1599999999744</v>
      </c>
      <c r="CP31" s="402">
        <f t="shared" si="714"/>
        <v>1702.1599999999744</v>
      </c>
      <c r="CQ31" s="532">
        <f t="shared" si="715"/>
        <v>1.4863314285714213</v>
      </c>
      <c r="CR31" s="402">
        <f>INDEX('SO Februari 2026 Rev.2'!$B$6:$BG$49,MATCH(B31,'SO Februari 2026 Rev.2'!$B$6:$B$49,0),MATCH($CR$3,'SO Februari 2026 Rev.2'!$B$5:$XG$5,0))</f>
        <v>0</v>
      </c>
      <c r="CS31" s="402">
        <f>INDEX('Summary sales'!$A$6:$CA$48,MATCH($B31,'Summary sales'!$A$6:$A$48,0),MATCH($CR$3,'Summary sales'!$A$7:$CA$7,0))</f>
        <v>0</v>
      </c>
      <c r="CT31" s="402">
        <f t="shared" si="716"/>
        <v>0</v>
      </c>
      <c r="CU31" s="532" t="e">
        <f t="shared" si="717"/>
        <v>#DIV/0!</v>
      </c>
      <c r="CV31" s="402">
        <f>INDEX('SO Februari 2026 Rev.2'!$B$6:$BG$49,MATCH(B31,'SO Februari 2026 Rev.2'!$B$6:$B$49,0),MATCH($CV$3,'SO Februari 2026 Rev.2'!$B$5:$XG$5,0))</f>
        <v>15659.554548387085</v>
      </c>
      <c r="CW31" s="402">
        <f>INDEX('Summary sales'!$A$6:$CA$48,MATCH($B31,'Summary sales'!$A$6:$A$48,0),MATCH($CV$3,'Summary sales'!$A$7:$CA$7,0))</f>
        <v>11341.585000000894</v>
      </c>
      <c r="CX31" s="402">
        <f t="shared" si="718"/>
        <v>-4317.9695483861906</v>
      </c>
      <c r="CY31" s="532">
        <f t="shared" si="719"/>
        <v>0.72425974601998266</v>
      </c>
      <c r="CZ31" s="402">
        <f>INDEX('SO Februari 2026 Rev.2'!$B$6:$BG$49,MATCH(B31,'SO Februari 2026 Rev.2'!$B$6:$B$49,0),MATCH($CZ$3,'SO Februari 2026 Rev.2'!$B$5:$XG$5,0))</f>
        <v>2020.8603225806426</v>
      </c>
      <c r="DA31" s="402">
        <f>INDEX('Summary sales'!$A$6:$CA$48,MATCH($B31,'Summary sales'!$A$6:$A$48,0),MATCH($CZ$3,'Summary sales'!$A$7:$CA$7,0))</f>
        <v>2375.1300000008196</v>
      </c>
      <c r="DB31" s="402">
        <f t="shared" si="720"/>
        <v>354.269677420177</v>
      </c>
      <c r="DC31" s="532">
        <f t="shared" si="721"/>
        <v>1.175306365047424</v>
      </c>
      <c r="DD31" s="402">
        <f>INDEX('SO Februari 2026 Rev.2'!$B$6:$BG$49,MATCH(B31,'SO Februari 2026 Rev.2'!$B$6:$B$49,0),MATCH($DD$3,'SO Februari 2026 Rev.2'!$B$5:$XG$5,0))</f>
        <v>678.69999999999834</v>
      </c>
      <c r="DE31" s="402">
        <f>INDEX('Summary sales'!$A$6:$CA$48,MATCH($B31,'Summary sales'!$A$6:$A$48,0),MATCH($DD$3,'Summary sales'!$A$7:$CA$7,0))</f>
        <v>934.21999999997206</v>
      </c>
      <c r="DF31" s="402">
        <f t="shared" si="722"/>
        <v>255.51999999997372</v>
      </c>
      <c r="DG31" s="532">
        <f t="shared" si="723"/>
        <v>1.3764844555768003</v>
      </c>
      <c r="DH31" s="402">
        <f>INDEX('SO Februari 2026 Rev.2'!$B$6:$BG$49,MATCH(B31,'SO Februari 2026 Rev.2'!$B$6:$B$49,0),MATCH($DH$3,'SO Februari 2026 Rev.2'!$B$5:$XG$5,0))</f>
        <v>4121.8519354838745</v>
      </c>
      <c r="DI31" s="402">
        <f>INDEX('Summary sales'!$A$6:$CA$48,MATCH($B31,'Summary sales'!$A$6:$A$48,0),MATCH($DH$3,'Summary sales'!$A$7:$CA$7,0))</f>
        <v>5089.570000000298</v>
      </c>
      <c r="DJ31" s="402">
        <f t="shared" si="724"/>
        <v>967.71806451642351</v>
      </c>
      <c r="DK31" s="532">
        <f t="shared" si="725"/>
        <v>1.2347774931422471</v>
      </c>
      <c r="DL31" s="402">
        <f>INDEX('SO Februari 2026 Rev.2'!$B$6:$BG$49,MATCH(B31,'SO Februari 2026 Rev.2'!$B$6:$B$49,0),MATCH($DL$3,'SO Februari 2026 Rev.2'!$B$5:$XG$5,0))</f>
        <v>0</v>
      </c>
      <c r="DM31" s="402">
        <f>INDEX('Summary sales'!$A$6:$CA$48,MATCH($B31,'Summary sales'!$A$6:$A$48,0),MATCH($DL$3,'Summary sales'!$A$7:$CA$7,0))</f>
        <v>0</v>
      </c>
      <c r="DN31" s="402">
        <f t="shared" si="726"/>
        <v>0</v>
      </c>
      <c r="DO31" s="532" t="e">
        <f t="shared" si="727"/>
        <v>#DIV/0!</v>
      </c>
      <c r="DP31" s="402">
        <f>INDEX('SO Februari 2026 Rev.2'!$B$6:$BG$49,MATCH(B31,'SO Februari 2026 Rev.2'!$B$6:$B$49,0),MATCH($DP$3,'SO Februari 2026 Rev.2'!$B$5:$XG$5,0))</f>
        <v>1500.2745161290325</v>
      </c>
      <c r="DQ31" s="402">
        <f>INDEX('Summary sales'!$A$6:$CA$48,MATCH($B31,'Summary sales'!$A$6:$A$48,0),MATCH($DP$3,'Summary sales'!$A$7:$CA$7,0))</f>
        <v>1323.0700000000652</v>
      </c>
      <c r="DR31" s="402">
        <f t="shared" si="728"/>
        <v>-177.20451612896727</v>
      </c>
      <c r="DS31" s="532">
        <f t="shared" si="729"/>
        <v>0.88188527217926382</v>
      </c>
      <c r="DT31" s="402">
        <f>INDEX('SO Februari 2026 Rev.2'!$B$6:$BG$49,MATCH(B31,'SO Februari 2026 Rev.2'!$B$6:$B$49,0),MATCH($DT$3,'SO Februari 2026 Rev.2'!$B$5:$XG$5,0))</f>
        <v>2139.5303225806451</v>
      </c>
      <c r="DU31" s="402">
        <f>INDEX('Summary sales'!$A$6:$CA$48,MATCH($B31,'Summary sales'!$A$6:$A$48,0),MATCH($DT$3,'Summary sales'!$A$7:$CA$7,0))</f>
        <v>2229.2299999999814</v>
      </c>
      <c r="DV31" s="402">
        <f t="shared" si="730"/>
        <v>89.69967741933624</v>
      </c>
      <c r="DW31" s="532">
        <f t="shared" si="731"/>
        <v>1.041924938605751</v>
      </c>
      <c r="DX31" s="402">
        <f>INDEX('SO Februari 2026 Rev.2'!$B$6:$BG$49,MATCH(B31,'SO Februari 2026 Rev.2'!$B$6:$B$49,0),MATCH($DX$3,'SO Februari 2026 Rev.2'!$B$5:$XG$5,0))</f>
        <v>1260.9741935483876</v>
      </c>
      <c r="DY31" s="402">
        <f>INDEX('Summary sales'!$A$6:$CA$48,MATCH($B31,'Summary sales'!$A$6:$A$48,0),MATCH($DX$3,'Summary sales'!$A$7:$CA$7,0))</f>
        <v>971.65999999991618</v>
      </c>
      <c r="DZ31" s="402">
        <f t="shared" si="732"/>
        <v>-289.31419354847139</v>
      </c>
      <c r="EA31" s="532">
        <f t="shared" si="733"/>
        <v>0.77056295439771072</v>
      </c>
      <c r="EB31" s="402">
        <f>INDEX('SO Februari 2026 Rev.2'!$B$6:$BG$49,MATCH(B31,'SO Februari 2026 Rev.2'!$B$6:$B$49,0),MATCH($EB$3,'SO Februari 2026 Rev.2'!$B$5:$XG$5,0))</f>
        <v>10000.047419354845</v>
      </c>
      <c r="EC31" s="402">
        <f>INDEX('Summary sales'!$A$6:$CA$48,MATCH($B31,'Summary sales'!$A$6:$A$48,0),MATCH($EB$3,'Summary sales'!$A$7:$CA$7,0))</f>
        <v>10707.720000000671</v>
      </c>
      <c r="ED31" s="402">
        <f t="shared" si="734"/>
        <v>707.67258064582529</v>
      </c>
      <c r="EE31" s="532">
        <f t="shared" si="735"/>
        <v>1.0707669224924017</v>
      </c>
      <c r="EF31" s="402">
        <f>INDEX('SO Februari 2026 Rev.2'!$B$6:$BG$49,MATCH(B31,'SO Februari 2026 Rev.2'!$B$6:$B$49,0),MATCH($EF$3,'SO Februari 2026 Rev.2'!$B$5:$XG$5,0))</f>
        <v>1519.5448387096778</v>
      </c>
      <c r="EG31" s="402">
        <f>INDEX('Summary sales'!$A$6:$CA$48,MATCH($B31,'Summary sales'!$A$6:$A$48,0),MATCH($EF$3,'Summary sales'!$A$7:$CA$7,0))</f>
        <v>2050.7199999999721</v>
      </c>
      <c r="EH31" s="402">
        <f t="shared" si="736"/>
        <v>531.17516129029423</v>
      </c>
      <c r="EI31" s="532">
        <f t="shared" si="737"/>
        <v>1.3495620186774757</v>
      </c>
      <c r="EJ31" s="402">
        <f>INDEX('SO Februari 2026 Rev.2'!$B$6:$BG$49,MATCH(B31,'SO Februari 2026 Rev.2'!$B$6:$B$49,0),MATCH($EJ$3,'SO Februari 2026 Rev.2'!$B$5:$XG$5,0))</f>
        <v>3999.6741935483842</v>
      </c>
      <c r="EK31" s="402">
        <f>INDEX('Summary sales'!$A$6:$CA$48,MATCH($B31,'Summary sales'!$A$6:$A$48,0),MATCH($EJ$3,'Summary sales'!$A$7:$CA$7,0))</f>
        <v>5753.0100000002421</v>
      </c>
      <c r="EL31" s="402">
        <f t="shared" si="738"/>
        <v>1753.3358064518579</v>
      </c>
      <c r="EM31" s="532">
        <f t="shared" si="739"/>
        <v>1.4383696575286185</v>
      </c>
      <c r="EN31" s="402">
        <f>INDEX('SO Februari 2026 Rev.2'!$B$6:$BG$49,MATCH(B31,'SO Februari 2026 Rev.2'!$B$6:$B$49,0),MATCH($EN$3,'SO Februari 2026 Rev.2'!$B$5:$XG$5,0))</f>
        <v>3500</v>
      </c>
      <c r="EO31" s="402">
        <f>INDEX('Summary sales'!$A$6:$CA$48,MATCH(B31,'Summary sales'!$A$6:$A$48,0),MATCH($EN$3,'Summary sales'!$A$7:$CA$7,0))</f>
        <v>0</v>
      </c>
      <c r="EP31" s="402">
        <f t="shared" si="740"/>
        <v>-3500</v>
      </c>
      <c r="EQ31" s="532">
        <f t="shared" si="741"/>
        <v>0</v>
      </c>
      <c r="ER31" s="402">
        <f>INDEX('SO Februari 2026 Rev.2'!$B$6:$BG$49,MATCH(B31,'SO Februari 2026 Rev.2'!$B$6:$B$49,0),MATCH($ER$3,'SO Februari 2026 Rev.2'!$B$5:$XG$5,0))</f>
        <v>3999.689677419351</v>
      </c>
      <c r="ES31" s="402">
        <f>INDEX('Summary sales'!$A$6:$CA$48,MATCH($B31,'Summary sales'!$A$6:$A$48,0),MATCH($ER$3,'Summary sales'!$A$7:$CA$7,0))</f>
        <v>4581.9699999999721</v>
      </c>
      <c r="ET31" s="402">
        <f t="shared" si="742"/>
        <v>582.28032258062103</v>
      </c>
      <c r="EU31" s="532">
        <f t="shared" si="743"/>
        <v>1.1455813749421468</v>
      </c>
      <c r="EV31" s="402">
        <f>INDEX('SO Februari 2026 Rev.2'!$B$6:$BG$49,MATCH(B31,'SO Februari 2026 Rev.2'!$B$6:$B$49,0),MATCH($EV$3,'SO Februari 2026 Rev.2'!$B$5:$XG$5,0))</f>
        <v>26500</v>
      </c>
      <c r="EW31" s="402">
        <f>INDEX('Summary sales'!$A$6:$CA$48,MATCH($B31,'Summary sales'!$A$6:$A$48,0),MATCH($EV$3,'Summary sales'!$A$7:$CA$7,0))</f>
        <v>19224.150000000373</v>
      </c>
      <c r="EX31" s="402">
        <f t="shared" si="744"/>
        <v>-7275.8499999996275</v>
      </c>
      <c r="EY31" s="532">
        <f t="shared" si="745"/>
        <v>0.72543962264152351</v>
      </c>
      <c r="EZ31" s="402">
        <f>INDEX('SO Februari 2026 Rev.2'!$B$6:$BG$49,MATCH(B31,'SO Februari 2026 Rev.2'!$B$6:$B$49,0),MATCH($EZ$3,'SO Februari 2026 Rev.2'!$B$5:$XG$5,0))</f>
        <v>5000</v>
      </c>
      <c r="FA31" s="402">
        <f>INDEX('Summary sales'!$A$6:$CA$48,MATCH(B31,'Summary sales'!$A$6:$A$48,0),MATCH($EZ$3,'Summary sales'!$A$7:$CA$7,0))</f>
        <v>5594.6399999998976</v>
      </c>
      <c r="FB31" s="402">
        <f t="shared" si="746"/>
        <v>594.63999999989755</v>
      </c>
      <c r="FC31" s="532">
        <f t="shared" si="747"/>
        <v>1.1189279999999795</v>
      </c>
      <c r="FD31" s="402">
        <f>INDEX('SO Februari 2026 Rev.2'!$B$6:$BG$49,MATCH(B31,'SO Februari 2026 Rev.2'!$B$6:$B$49,0),MATCH($FD$3,'SO Februari 2026 Rev.2'!$B$5:$XG$5,0))</f>
        <v>2105.6477419354865</v>
      </c>
      <c r="FE31" s="402">
        <f>INDEX('Summary sales'!$A$6:$CA$48,MATCH(B31,'Summary sales'!$A$6:$A$48,0),MATCH($FD$3,'Summary sales'!$A$7:$CA$7,0))</f>
        <v>4533.8000000007451</v>
      </c>
      <c r="FF31" s="402">
        <f t="shared" si="748"/>
        <v>2428.1522580652586</v>
      </c>
      <c r="FG31" s="532">
        <f t="shared" si="749"/>
        <v>2.1531616659837556</v>
      </c>
      <c r="FH31" s="402">
        <f>INDEX('SO Februari 2026 Rev.2'!$B$6:$BG$49,MATCH(B31,'SO Februari 2026 Rev.2'!$B$6:$B$49,0),MATCH($FH$3,'SO Februari 2026 Rev.2'!$B$5:$XG$5,0))</f>
        <v>726.8151612903232</v>
      </c>
      <c r="FI31" s="402">
        <f>INDEX('Summary sales'!$A$6:$CA$48,MATCH(B31,'Summary sales'!$A$6:$A$48,0),MATCH($FH$3,'Summary sales'!$A$7:$CA$7,0))</f>
        <v>859.29000000003725</v>
      </c>
      <c r="FJ31" s="402">
        <f t="shared" si="750"/>
        <v>132.47483870971405</v>
      </c>
      <c r="FK31" s="532">
        <f t="shared" si="751"/>
        <v>1.1822675774601756</v>
      </c>
      <c r="FL31" s="402">
        <f>INDEX('SO Februari 2026 Rev.2'!$B$6:$BG$49,MATCH(B31,'SO Februari 2026 Rev.2'!$B$6:$B$49,0),MATCH($FL$3,'SO Februari 2026 Rev.2'!$B$5:$XG$5,0))</f>
        <v>3018.0416129032269</v>
      </c>
      <c r="FM31" s="402">
        <f>INDEX('Summary sales'!$A$6:$CA$48,MATCH(B31,'Summary sales'!$A$6:$A$48,0),MATCH($FL$3,'Summary sales'!$A$7:$CA$7,0))</f>
        <v>3463.2000000001863</v>
      </c>
      <c r="FN31" s="402">
        <f t="shared" si="752"/>
        <v>445.15838709695936</v>
      </c>
      <c r="FO31" s="532">
        <f t="shared" si="753"/>
        <v>1.1474990885459448</v>
      </c>
      <c r="FP31" s="402">
        <f>INDEX('SO Februari 2026 Rev.2'!$B$6:$BG$49,MATCH(B31,'SO Februari 2026 Rev.2'!$B$6:$B$49,0),MATCH($FP$3,'SO Februari 2026 Rev.2'!$B$5:$XG$5,0))</f>
        <v>2044.9996774193546</v>
      </c>
      <c r="FQ31" s="402">
        <f>INDEX('Summary sales'!$A$6:$CA$48,MATCH(B31,'Summary sales'!$A$6:$A$48,0),MATCH($FP$3,'Summary sales'!$A$7:$CA$7,0))</f>
        <v>3743.1000000000931</v>
      </c>
      <c r="FR31" s="402">
        <f t="shared" si="754"/>
        <v>1698.1003225807385</v>
      </c>
      <c r="FS31" s="532">
        <f t="shared" si="755"/>
        <v>1.8303670368905003</v>
      </c>
      <c r="FT31" s="402">
        <f>INDEX('SO Februari 2026 Rev.2'!$B$6:$BG$49,MATCH(B31,'SO Februari 2026 Rev.2'!$B$6:$B$49,0),MATCH($FT$3,'SO Februari 2026 Rev.2'!$B$5:$XG$5,0))</f>
        <v>369.61070967741654</v>
      </c>
      <c r="FU31" s="402">
        <f>INDEX('Summary sales'!$A$6:$CA$48,MATCH(B31,'Summary sales'!$A$6:$A$48,0),MATCH($FT$3,'Summary sales'!$A$7:$CA$7,0))</f>
        <v>2095.2209999999031</v>
      </c>
      <c r="FV31" s="402">
        <f t="shared" si="756"/>
        <v>1725.6102903224867</v>
      </c>
      <c r="FW31" s="532">
        <f t="shared" si="757"/>
        <v>5.6687237278068583</v>
      </c>
      <c r="FX31" s="402">
        <f>INDEX('SO Februari 2026 Rev.2'!$B$6:$BG$49,MATCH(B31,'SO Februari 2026 Rev.2'!$B$6:$B$49,0),MATCH($FX$3,'SO Februari 2026 Rev.2'!$B$5:$XG$5,0))</f>
        <v>13500</v>
      </c>
      <c r="FY31" s="402">
        <f>INDEX('Summary sales'!$A$6:$CA$48,MATCH(B31,'Summary sales'!$A$6:$A$48,0),MATCH($FX$3,'Summary sales'!$A$7:$CA$7,0))</f>
        <v>9063.44</v>
      </c>
      <c r="FZ31" s="402">
        <f t="shared" si="758"/>
        <v>-4436.5599999999995</v>
      </c>
      <c r="GA31" s="532">
        <f t="shared" si="759"/>
        <v>0.67136592592592592</v>
      </c>
      <c r="GB31" s="402">
        <f>INDEX('SO Februari 2026 Rev.2'!$B$6:$BG$49,MATCH(B31,'SO Februari 2026 Rev.2'!$B$6:$B$49,0),MATCH($GB$3,'SO Februari 2026 Rev.2'!$B$5:$XG$5,0))</f>
        <v>3500</v>
      </c>
      <c r="GC31" s="402">
        <f>INDEX('Summary sales'!$A$6:$CA$48,MATCH($B31,'Summary sales'!$A$6:$A$48,0),MATCH($GB$3,'Summary sales'!$A$7:$CA$7,0))</f>
        <v>1309.3320000004023</v>
      </c>
      <c r="GD31" s="402">
        <f t="shared" si="760"/>
        <v>-2190.6679999995977</v>
      </c>
      <c r="GE31" s="532">
        <f t="shared" si="761"/>
        <v>0.37409485714297208</v>
      </c>
      <c r="GF31" s="402">
        <f>INDEX('SO Februari 2026 Rev.2'!$B$6:$BG$49,MATCH(B31,'SO Februari 2026 Rev.2'!$B$6:$B$49,0),MATCH($GF$3,'SO Februari 2026 Rev.2'!$B$5:$XG$5,0))</f>
        <v>1121.900322580635</v>
      </c>
      <c r="GG31" s="402">
        <f>INDEX('Summary sales'!$A$6:$CA$48,MATCH($B31,'Summary sales'!$A$6:$A$48,0),MATCH($GF$3,'Summary sales'!$A$7:$CA$7,0))</f>
        <v>47.729999999981374</v>
      </c>
      <c r="GH31" s="402">
        <f t="shared" si="762"/>
        <v>-1074.1703225806536</v>
      </c>
      <c r="GI31" s="532">
        <f t="shared" si="763"/>
        <v>4.2543886510515598E-2</v>
      </c>
      <c r="GJ31" s="402">
        <f>INDEX('SO Februari 2026 Rev.2'!$B$6:$BG$49,MATCH(B31,'SO Februari 2026 Rev.2'!$B$6:$B$49,0),MATCH($GJ$3,'SO Februari 2026 Rev.2'!$B$5:$XG$5,0))</f>
        <v>1800</v>
      </c>
      <c r="GK31" s="402">
        <f>INDEX('Summary sales'!$A$6:$CA$48,MATCH(B31,'Summary sales'!$A$6:$A$48,0),MATCH($GJ$3,'Summary sales'!$A$7:$CA$7,0))</f>
        <v>1646.3450000000303</v>
      </c>
      <c r="GL31" s="402">
        <f t="shared" si="764"/>
        <v>-153.65499999996973</v>
      </c>
      <c r="GM31" s="532">
        <f t="shared" si="765"/>
        <v>0.91463611111112797</v>
      </c>
      <c r="GN31" s="402">
        <f>INDEX('SO Februari 2026 Rev.2'!$B$6:$BG$49,MATCH(B31,'SO Februari 2026 Rev.2'!$B$6:$B$49,0),MATCH($GN$3,'SO Februari 2026 Rev.2'!$B$5:$XG$5,0))</f>
        <v>2499.7025806451697</v>
      </c>
      <c r="GO31" s="402">
        <f>INDEX('Summary sales'!$A$6:$CA$48,MATCH(B31,'Summary sales'!$A$6:$A$48,0),MATCH($GN$3,'Summary sales'!$A$7:$CA$7,0))</f>
        <v>5955.1599999996834</v>
      </c>
      <c r="GP31" s="402">
        <f t="shared" si="766"/>
        <v>3455.4574193545136</v>
      </c>
      <c r="GQ31" s="532">
        <f t="shared" si="767"/>
        <v>2.3823474224932251</v>
      </c>
      <c r="GR31" s="402">
        <f>INDEX('SO Februari 2026 Rev.2'!$B$6:$BG$49,MATCH(B31,'SO Februari 2026 Rev.2'!$B$6:$B$49,0),MATCH($GR$3,'SO Februari 2026 Rev.2'!$B$5:$XG$5,0))</f>
        <v>9000</v>
      </c>
      <c r="GS31" s="402">
        <f>INDEX('Summary sales'!$A$6:$CA$48,MATCH(B31,'Summary sales'!$A$6:$A$48,0),MATCH($GR$3,'Summary sales'!$A$7:$CA$7,0))</f>
        <v>4524.4780000001192</v>
      </c>
      <c r="GT31" s="402">
        <f t="shared" si="768"/>
        <v>-4475.5219999998808</v>
      </c>
      <c r="GU31" s="533">
        <f t="shared" si="769"/>
        <v>0.50271977777779098</v>
      </c>
    </row>
    <row r="32" spans="1:203" ht="15" customHeight="1">
      <c r="A32" s="653"/>
      <c r="B32" s="415">
        <f t="shared" si="670"/>
        <v>46075</v>
      </c>
      <c r="C32" s="415" t="str">
        <f t="shared" ref="C32:C33" si="771">TEXT(B32,"ddd")</f>
        <v>Mgg</v>
      </c>
      <c r="D32" s="402">
        <f t="shared" si="568"/>
        <v>163636.42393548379</v>
      </c>
      <c r="E32" s="402">
        <f t="shared" ca="1" si="569"/>
        <v>146545.96399999637</v>
      </c>
      <c r="F32" s="402">
        <f t="shared" ca="1" si="671"/>
        <v>-17090.459935487423</v>
      </c>
      <c r="G32" s="532">
        <f t="shared" ca="1" si="672"/>
        <v>0.89555833888043412</v>
      </c>
      <c r="H32" s="402">
        <f>INDEX('SO Februari 2026 Rev.2'!$B$6:$BG$49,MATCH(B32,'SO Februari 2026 Rev.2'!$B$6:$B$49,0),MATCH($H$3,'SO Februari 2026 Rev.2'!$B$5:$XG$5,0))</f>
        <v>812.17000000000064</v>
      </c>
      <c r="I32" s="402">
        <f>INDEX('Summary sales'!$A$6:$CA$48,MATCH(B32,'Summary sales'!$A$6:$A$48,0),MATCH($H$3,'Summary sales'!$A$7:$CA$7,0))</f>
        <v>1365.3299999998417</v>
      </c>
      <c r="J32" s="402">
        <f t="shared" si="673"/>
        <v>553.15999999984103</v>
      </c>
      <c r="K32" s="532">
        <f t="shared" si="674"/>
        <v>1.6810889345824649</v>
      </c>
      <c r="L32" s="402">
        <f>INDEX('SO Februari 2026 Rev.2'!$B$6:$BG$49,MATCH(B32,'SO Februari 2026 Rev.2'!$B$6:$B$49,0),MATCH($L$3,'SO Februari 2026 Rev.2'!$B$5:$XG$5,0))</f>
        <v>500</v>
      </c>
      <c r="M32" s="402">
        <f>INDEX('Summary sales'!$A$6:$CA$48,MATCH($B32,'Summary sales'!$A$6:$A$48,0),MATCH($L$3,'Summary sales'!$A$7:$CA$7,0))</f>
        <v>841.24000000022352</v>
      </c>
      <c r="N32" s="402">
        <f t="shared" si="675"/>
        <v>341.24000000022352</v>
      </c>
      <c r="O32" s="532">
        <f t="shared" si="676"/>
        <v>1.682480000000447</v>
      </c>
      <c r="P32" s="402">
        <f>INDEX('SO Februari 2026 Rev.2'!$B$6:$BG$49,MATCH(B32,'SO Februari 2026 Rev.2'!$B$6:$B$49,0),MATCH($P$3,'SO Februari 2026 Rev.2'!$B$5:$XG$5,0))</f>
        <v>729.73129032258566</v>
      </c>
      <c r="Q32" s="402">
        <f>INDEX('Summary sales'!$A$6:$CA$48,MATCH($B32,'Summary sales'!$A$6:$A$48,0),MATCH($P$3,'Summary sales'!$A$7:$CA$7,0))</f>
        <v>581.46000000042841</v>
      </c>
      <c r="R32" s="402">
        <f t="shared" si="677"/>
        <v>-148.27129032215726</v>
      </c>
      <c r="S32" s="532">
        <f t="shared" si="678"/>
        <v>0.79681385149784068</v>
      </c>
      <c r="T32" s="402">
        <f>INDEX('SO Februari 2026 Rev.2'!$B$6:$BG$49,MATCH(B32,'SO Februari 2026 Rev.2'!$B$6:$B$49,0),MATCH($T$3,'SO Februari 2026 Rev.2'!$B$5:$XG$5,0))</f>
        <v>999.51612903226578</v>
      </c>
      <c r="U32" s="402">
        <f>INDEX('Summary sales'!$A$6:$CA$48,MATCH($B32,'Summary sales'!$A$6:$A$48,0),MATCH($T$3,'Summary sales'!$A$7:$CA$7,0))</f>
        <v>4254.0200000000186</v>
      </c>
      <c r="V32" s="402">
        <f t="shared" si="679"/>
        <v>3254.5038709677528</v>
      </c>
      <c r="W32" s="532">
        <f t="shared" si="680"/>
        <v>4.2560793932547867</v>
      </c>
      <c r="X32" s="402">
        <f>INDEX('SO Februari 2026 Rev.2'!$B$6:$BG$49,MATCH(B32,'SO Februari 2026 Rev.2'!$B$6:$B$49,0),MATCH($X$3,'SO Februari 2026 Rev.2'!$B$5:$XG$5,0))</f>
        <v>644.02064516129087</v>
      </c>
      <c r="Y32" s="402">
        <f>INDEX('Summary sales'!$A$6:$CA$48,MATCH($B32,'Summary sales'!$A$6:$A$48,0),MATCH($X$3,'Summary sales'!$A$7:$CA$7,0))</f>
        <v>343.25</v>
      </c>
      <c r="Z32" s="402">
        <f t="shared" si="681"/>
        <v>-300.77064516129087</v>
      </c>
      <c r="AA32" s="532">
        <f t="shared" si="682"/>
        <v>0.53297980830107583</v>
      </c>
      <c r="AB32" s="402">
        <f>INDEX('SO Februari 2026 Rev.2'!$B$6:$BG$49,MATCH(B32,'SO Februari 2026 Rev.2'!$B$6:$B$49,0),MATCH($AB$3,'SO Februari 2026 Rev.2'!$B$5:$XG$5,0))</f>
        <v>2000</v>
      </c>
      <c r="AC32" s="402">
        <f>INDEX('Summary sales'!$A$6:$CA$48,MATCH($B32,'Summary sales'!$A$6:$A$48,0),MATCH($AB$3,'Summary sales'!$A$7:$CA$7,0))</f>
        <v>0</v>
      </c>
      <c r="AD32" s="402">
        <f t="shared" si="683"/>
        <v>-2000</v>
      </c>
      <c r="AE32" s="532">
        <f t="shared" si="684"/>
        <v>0</v>
      </c>
      <c r="AF32" s="402">
        <f>INDEX('SO Februari 2026 Rev.2'!$B$6:$BG$49,MATCH(B32,'SO Februari 2026 Rev.2'!$B$6:$B$49,0),MATCH($AF$3,'SO Februari 2026 Rev.2'!$B$5:$XG$5,0))</f>
        <v>0</v>
      </c>
      <c r="AG32" s="402">
        <f>INDEX('Summary sales'!$A$6:$CA$48,MATCH($B32,'Summary sales'!$A$6:$A$48,0),MATCH($AF$3,'Summary sales'!$A$7:$CA$7,0))</f>
        <v>402.93000000002212</v>
      </c>
      <c r="AH32" s="402">
        <f t="shared" si="685"/>
        <v>402.93000000002212</v>
      </c>
      <c r="AI32" s="532" t="e">
        <f t="shared" si="686"/>
        <v>#DIV/0!</v>
      </c>
      <c r="AJ32" s="402">
        <f>INDEX('SO Februari 2026 Rev.2'!$B$6:$BG$49,MATCH(B32,'SO Februari 2026 Rev.2'!$B$6:$B$49,0),MATCH($AJ$3,'SO Februari 2026 Rev.2'!$B$5:$XG$5,0))</f>
        <v>603.76322580644887</v>
      </c>
      <c r="AK32" s="402">
        <f>INDEX('Summary sales'!$A$6:$CA$48,MATCH($B32,'Summary sales'!$A$6:$A$48,0),MATCH($AJ$3,'Summary sales'!$A$7:$CA$7,0))</f>
        <v>429.29999999993015</v>
      </c>
      <c r="AL32" s="402">
        <f t="shared" si="687"/>
        <v>-174.46322580651872</v>
      </c>
      <c r="AM32" s="532">
        <f t="shared" si="688"/>
        <v>0.71104032450222932</v>
      </c>
      <c r="AN32" s="402">
        <f>INDEX('SO Februari 2026 Rev.2'!$B$6:$BG$49,MATCH(B32,'SO Februari 2026 Rev.2'!$B$6:$B$49,0),MATCH($AN$3,'SO Februari 2026 Rev.2'!$B$5:$XG$5,0))</f>
        <v>673.27548387096704</v>
      </c>
      <c r="AO32" s="402">
        <f>INDEX('Summary sales'!$A$6:$CA$48,MATCH($B32,'Summary sales'!$A$6:$A$48,0),MATCH($AN$3,'Summary sales'!$A$7:$CA$7,0))</f>
        <v>184.90000000002328</v>
      </c>
      <c r="AP32" s="402">
        <f t="shared" si="689"/>
        <v>-488.37548387094375</v>
      </c>
      <c r="AQ32" s="532">
        <f t="shared" si="690"/>
        <v>0.27462755503430641</v>
      </c>
      <c r="AR32" s="402">
        <f>INDEX('SO Februari 2026 Rev.2'!$B$6:$BG$49,MATCH(B32,'SO Februari 2026 Rev.2'!$B$6:$B$49,0),MATCH($AR$3,'SO Februari 2026 Rev.2'!$B$5:$XG$5,0))</f>
        <v>0</v>
      </c>
      <c r="AS32" s="402">
        <f>INDEX('Summary sales'!$A$6:$CA$48,MATCH($B32,'Summary sales'!$A$6:$A$48,0),MATCH($AR$3,'Summary sales'!$A$7:$CA$7,0))</f>
        <v>0</v>
      </c>
      <c r="AT32" s="402">
        <f t="shared" si="691"/>
        <v>0</v>
      </c>
      <c r="AU32" s="532" t="e">
        <f t="shared" si="692"/>
        <v>#DIV/0!</v>
      </c>
      <c r="AV32" s="402">
        <f>INDEX('SO Februari 2026 Rev.2'!$B$6:$BG$49,MATCH(B32,'SO Februari 2026 Rev.2'!$B$6:$B$49,0),MATCH($AV$3,'SO Februari 2026 Rev.2'!$B$5:$XG$5,0))</f>
        <v>6000.0622580645213</v>
      </c>
      <c r="AW32" s="402">
        <f ca="1">INDEX('Summary sales'!$A$6:$CA$48,MATCH($B32,'Summary sales'!$A$6:$A$48,0),MATCH($AV$3,'Summary sales'!$A$7:$CA$7,0))</f>
        <v>2682.0400000000373</v>
      </c>
      <c r="AX32" s="402">
        <f t="shared" ca="1" si="693"/>
        <v>-3318.022258064484</v>
      </c>
      <c r="AY32" s="532">
        <f t="shared" ca="1" si="694"/>
        <v>0.44700202841981845</v>
      </c>
      <c r="AZ32" s="402">
        <f>INDEX('SO Februari 2026 Rev.2'!$B$6:$BG$49,MATCH(B32,'SO Februari 2026 Rev.2'!$B$6:$B$49,0),MATCH($AZ$3,'SO Februari 2026 Rev.2'!$B$5:$XG$5,0))</f>
        <v>500.32645161290293</v>
      </c>
      <c r="BA32" s="402">
        <f>INDEX('Summary sales'!$A$6:$CA$48,MATCH($B32,'Summary sales'!$A$6:$A$48,0),MATCH($AZ$3,'Summary sales'!$A$7:$CA$7,0))</f>
        <v>369.5</v>
      </c>
      <c r="BB32" s="402">
        <f t="shared" si="695"/>
        <v>-130.82645161290293</v>
      </c>
      <c r="BC32" s="532">
        <f t="shared" si="696"/>
        <v>0.73851781933344207</v>
      </c>
      <c r="BD32" s="402">
        <f>INDEX('SO Februari 2026 Rev.2'!$B$6:$BG$49,MATCH(B32,'SO Februari 2026 Rev.2'!$B$6:$B$49,0),MATCH($BD$3,'SO Februari 2026 Rev.2'!$B$5:$XG$5,0))</f>
        <v>1500</v>
      </c>
      <c r="BE32" s="402">
        <f>INDEX('Summary sales'!$A$6:$CA$48,MATCH($B32,'Summary sales'!$A$6:$A$48,0),MATCH($BD$3,'Summary sales'!$A$7:$CA$7,0))</f>
        <v>0</v>
      </c>
      <c r="BF32" s="402">
        <f t="shared" si="697"/>
        <v>-1500</v>
      </c>
      <c r="BG32" s="532">
        <f t="shared" si="698"/>
        <v>0</v>
      </c>
      <c r="BH32" s="402">
        <f>INDEX('SO Februari 2026 Rev.2'!$B$6:$BG$49,MATCH(B32,'SO Februari 2026 Rev.2'!$B$6:$B$49,0),MATCH($BH$3,'SO Februari 2026 Rev.2'!$B$5:$XG$5,0))</f>
        <v>1500</v>
      </c>
      <c r="BI32" s="402">
        <f>INDEX('Summary sales'!$A$6:$CA$48,MATCH($B32,'Summary sales'!$A$6:$A$48,0),MATCH($BH$3,'Summary sales'!$A$7:$CA$7,0))</f>
        <v>775.56999999983236</v>
      </c>
      <c r="BJ32" s="402">
        <f t="shared" si="699"/>
        <v>-724.43000000016764</v>
      </c>
      <c r="BK32" s="532">
        <f t="shared" si="700"/>
        <v>0.51704666666655485</v>
      </c>
      <c r="BL32" s="402">
        <f>INDEX('SO Februari 2026 Rev.2'!$B$6:$BG$49,MATCH(B32,'SO Februari 2026 Rev.2'!$B$6:$B$49,0),MATCH($BL$3,'SO Februari 2026 Rev.2'!$B$5:$XG$5,0))</f>
        <v>6000.0570967741915</v>
      </c>
      <c r="BM32" s="402">
        <f>INDEX('Summary sales'!$A$6:$CA$48,MATCH($B32,'Summary sales'!$A$6:$A$48,0),MATCH($BL$3,'Summary sales'!$A$7:$CA$7,0))</f>
        <v>6351.3700000001118</v>
      </c>
      <c r="BN32" s="402">
        <f t="shared" si="701"/>
        <v>351.31290322592031</v>
      </c>
      <c r="BO32" s="532">
        <f t="shared" si="702"/>
        <v>1.058551593353136</v>
      </c>
      <c r="BP32" s="402">
        <f>INDEX('SO Februari 2026 Rev.2'!$B$6:$BG$49,MATCH(B32,'SO Februari 2026 Rev.2'!$B$6:$B$49,0),MATCH($BP$3,'SO Februari 2026 Rev.2'!$B$5:$XG$5,0))</f>
        <v>926.09448387096802</v>
      </c>
      <c r="BQ32" s="402">
        <f>INDEX('Summary sales'!$A$6:$CA$48,MATCH($B32,'Summary sales'!$A$6:$A$48,0),MATCH($BP$3,'Summary sales'!$A$7:$CA$7,0))</f>
        <v>0</v>
      </c>
      <c r="BR32" s="402">
        <f t="shared" si="703"/>
        <v>-926.09448387096802</v>
      </c>
      <c r="BS32" s="532">
        <f t="shared" si="704"/>
        <v>0</v>
      </c>
      <c r="BT32" s="402">
        <f>INDEX('SO Februari 2026 Rev.2'!$B$6:$BG$49,MATCH(B32,'SO Februari 2026 Rev.2'!$B$6:$B$49,0),MATCH($BT$3,'SO Februari 2026 Rev.2'!$B$5:$XG$5,0))</f>
        <v>2500</v>
      </c>
      <c r="BU32" s="402">
        <f ca="1">INDEX('Summary sales'!$A$6:$CA$48,MATCH($B32,'Summary sales'!$A$6:$A$48,0),MATCH($BT$3,'Summary sales'!$A$7:$CA$7,0))</f>
        <v>0</v>
      </c>
      <c r="BV32" s="402">
        <f t="shared" ca="1" si="705"/>
        <v>-2500</v>
      </c>
      <c r="BW32" s="532">
        <f t="shared" ca="1" si="706"/>
        <v>0</v>
      </c>
      <c r="BX32" s="402">
        <f>INDEX('SO Februari 2026 Rev.2'!$B$6:$BG$49,MATCH(B32,'SO Februari 2026 Rev.2'!$B$6:$B$49,0),MATCH($BX$3,'SO Februari 2026 Rev.2'!$B$5:$XG$5,0))</f>
        <v>70.054838709677327</v>
      </c>
      <c r="BY32" s="402">
        <f>INDEX('Summary sales'!$A$6:$CA$48,MATCH($B32,'Summary sales'!$A$6:$A$48,0),MATCH($BX$3,'Summary sales'!$A$7:$CA$7,0))</f>
        <v>0</v>
      </c>
      <c r="BZ32" s="402">
        <f t="shared" si="707"/>
        <v>-70.054838709677327</v>
      </c>
      <c r="CA32" s="532">
        <f t="shared" si="708"/>
        <v>0</v>
      </c>
      <c r="CB32" s="402">
        <f>INDEX('SO Februari 2026 Rev.2'!$B$6:$BG$49,MATCH(B32,'SO Februari 2026 Rev.2'!$B$6:$B$49,0),MATCH($CB$3,'SO Februari 2026 Rev.2'!$B$5:$XG$5,0))</f>
        <v>89.451612903225808</v>
      </c>
      <c r="CC32" s="402">
        <f>INDEX('Summary sales'!$A$6:$CA$48,MATCH($B32,'Summary sales'!$A$6:$A$48,0),MATCH($CB$3,'Summary sales'!$A$7:$CA$7,0))</f>
        <v>41</v>
      </c>
      <c r="CD32" s="402">
        <f t="shared" si="709"/>
        <v>-48.451612903225808</v>
      </c>
      <c r="CE32" s="532">
        <f t="shared" si="710"/>
        <v>0.45834835917778577</v>
      </c>
      <c r="CF32" s="402">
        <f>INDEX('SO Februari 2026 Rev.2'!$B$6:$BG$49,MATCH(B32,'SO Februari 2026 Rev.2'!$B$6:$B$49,0),MATCH($CF$3,'SO Februari 2026 Rev.2'!$B$5:$XG$5,0))</f>
        <v>3500</v>
      </c>
      <c r="CG32" s="402">
        <f>INDEX('Summary sales'!$A$6:$CA$48,MATCH($B32,'Summary sales'!$A$6:$A$48,0),MATCH($CF$3,'Summary sales'!$A$7:$CA$7,0))</f>
        <v>3332.6999999997206</v>
      </c>
      <c r="CH32" s="402">
        <f t="shared" si="711"/>
        <v>-167.3000000002794</v>
      </c>
      <c r="CI32" s="532">
        <f t="shared" si="611"/>
        <v>0.95219999999992022</v>
      </c>
      <c r="CJ32" s="402">
        <f>INDEX('SO Februari 2026 Rev.2'!$B$6:$BG$49,MATCH(B32,'SO Februari 2026 Rev.2'!$B$6:$B$49,0),MATCH($CJ$3,'SO Februari 2026 Rev.2'!$B$5:$XG$5,0))</f>
        <v>1000.4806451612722</v>
      </c>
      <c r="CK32" s="402">
        <f>INDEX('Summary sales'!$A$6:$CA$48,MATCH($B32,'Summary sales'!$A$6:$A$48,0),MATCH($CJ$3,'Summary sales'!$A$7:$CA$7,0))</f>
        <v>0</v>
      </c>
      <c r="CL32" s="402">
        <f t="shared" si="712"/>
        <v>-1000.4806451612722</v>
      </c>
      <c r="CM32" s="532">
        <f t="shared" si="713"/>
        <v>0</v>
      </c>
      <c r="CN32" s="402">
        <f>INDEX('SO Februari 2026 Rev.2'!$B$6:$BG$49,MATCH(B32,'SO Februari 2026 Rev.2'!$B$6:$B$49,0),MATCH($CN$3,'SO Februari 2026 Rev.2'!$B$5:$XG$5,0))</f>
        <v>3500</v>
      </c>
      <c r="CO32" s="402">
        <f>INDEX('Summary sales'!$A$6:$CA$48,MATCH($B32,'Summary sales'!$A$6:$A$48,0),MATCH($CN$3,'Summary sales'!$A$7:$CA$7,0))</f>
        <v>3466.3300000000163</v>
      </c>
      <c r="CP32" s="402">
        <f t="shared" si="714"/>
        <v>-33.669999999983702</v>
      </c>
      <c r="CQ32" s="532">
        <f t="shared" si="715"/>
        <v>0.9903800000000047</v>
      </c>
      <c r="CR32" s="402">
        <f>INDEX('SO Februari 2026 Rev.2'!$B$6:$BG$49,MATCH(B32,'SO Februari 2026 Rev.2'!$B$6:$B$49,0),MATCH($CR$3,'SO Februari 2026 Rev.2'!$B$5:$XG$5,0))</f>
        <v>0</v>
      </c>
      <c r="CS32" s="402">
        <f>INDEX('Summary sales'!$A$6:$CA$48,MATCH($B32,'Summary sales'!$A$6:$A$48,0),MATCH($CR$3,'Summary sales'!$A$7:$CA$7,0))</f>
        <v>0</v>
      </c>
      <c r="CT32" s="402">
        <f t="shared" si="716"/>
        <v>0</v>
      </c>
      <c r="CU32" s="532" t="e">
        <f t="shared" si="717"/>
        <v>#DIV/0!</v>
      </c>
      <c r="CV32" s="402">
        <f>INDEX('SO Februari 2026 Rev.2'!$B$6:$BG$49,MATCH(B32,'SO Februari 2026 Rev.2'!$B$6:$B$49,0),MATCH($CV$3,'SO Februari 2026 Rev.2'!$B$5:$XG$5,0))</f>
        <v>6659.5545483870847</v>
      </c>
      <c r="CW32" s="402">
        <f>INDEX('Summary sales'!$A$6:$CA$48,MATCH($B32,'Summary sales'!$A$6:$A$48,0),MATCH($CV$3,'Summary sales'!$A$7:$CA$7,0))</f>
        <v>10177.346000000834</v>
      </c>
      <c r="CX32" s="402">
        <f t="shared" si="718"/>
        <v>3517.7914516137498</v>
      </c>
      <c r="CY32" s="532">
        <f t="shared" si="719"/>
        <v>1.5282322452731834</v>
      </c>
      <c r="CZ32" s="402">
        <f>INDEX('SO Februari 2026 Rev.2'!$B$6:$BG$49,MATCH(B32,'SO Februari 2026 Rev.2'!$B$6:$B$49,0),MATCH($CZ$3,'SO Februari 2026 Rev.2'!$B$5:$XG$5,0))</f>
        <v>2020.8603225806426</v>
      </c>
      <c r="DA32" s="402">
        <f>INDEX('Summary sales'!$A$6:$CA$48,MATCH($B32,'Summary sales'!$A$6:$A$48,0),MATCH($CZ$3,'Summary sales'!$A$7:$CA$7,0))</f>
        <v>1663.5599999995902</v>
      </c>
      <c r="DB32" s="402">
        <f t="shared" si="720"/>
        <v>-357.30032258105234</v>
      </c>
      <c r="DC32" s="532">
        <f t="shared" si="721"/>
        <v>0.82319395428340192</v>
      </c>
      <c r="DD32" s="402">
        <f>INDEX('SO Februari 2026 Rev.2'!$B$6:$BG$49,MATCH(B32,'SO Februari 2026 Rev.2'!$B$6:$B$49,0),MATCH($DD$3,'SO Februari 2026 Rev.2'!$B$5:$XG$5,0))</f>
        <v>678.69999999999834</v>
      </c>
      <c r="DE32" s="402">
        <f>INDEX('Summary sales'!$A$6:$CA$48,MATCH($B32,'Summary sales'!$A$6:$A$48,0),MATCH($DD$3,'Summary sales'!$A$7:$CA$7,0))</f>
        <v>0</v>
      </c>
      <c r="DF32" s="402">
        <f t="shared" si="722"/>
        <v>-678.69999999999834</v>
      </c>
      <c r="DG32" s="532">
        <f t="shared" si="723"/>
        <v>0</v>
      </c>
      <c r="DH32" s="402">
        <f>INDEX('SO Februari 2026 Rev.2'!$B$6:$BG$49,MATCH(B32,'SO Februari 2026 Rev.2'!$B$6:$B$49,0),MATCH($DH$3,'SO Februari 2026 Rev.2'!$B$5:$XG$5,0))</f>
        <v>2121.8519354838745</v>
      </c>
      <c r="DI32" s="402">
        <f>INDEX('Summary sales'!$A$6:$CA$48,MATCH($B32,'Summary sales'!$A$6:$A$48,0),MATCH($DH$3,'Summary sales'!$A$7:$CA$7,0))</f>
        <v>2620.429999999702</v>
      </c>
      <c r="DJ32" s="402">
        <f t="shared" si="724"/>
        <v>498.57806451582746</v>
      </c>
      <c r="DK32" s="532">
        <f t="shared" si="725"/>
        <v>1.2349730705418567</v>
      </c>
      <c r="DL32" s="402">
        <f>INDEX('SO Februari 2026 Rev.2'!$B$6:$BG$49,MATCH(B32,'SO Februari 2026 Rev.2'!$B$6:$B$49,0),MATCH($DL$3,'SO Februari 2026 Rev.2'!$B$5:$XG$5,0))</f>
        <v>0</v>
      </c>
      <c r="DM32" s="402">
        <f>INDEX('Summary sales'!$A$6:$CA$48,MATCH($B32,'Summary sales'!$A$6:$A$48,0),MATCH($DL$3,'Summary sales'!$A$7:$CA$7,0))</f>
        <v>0</v>
      </c>
      <c r="DN32" s="402">
        <f t="shared" si="726"/>
        <v>0</v>
      </c>
      <c r="DO32" s="532" t="e">
        <f t="shared" si="727"/>
        <v>#DIV/0!</v>
      </c>
      <c r="DP32" s="402">
        <f>INDEX('SO Februari 2026 Rev.2'!$B$6:$BG$49,MATCH(B32,'SO Februari 2026 Rev.2'!$B$6:$B$49,0),MATCH($DP$3,'SO Februari 2026 Rev.2'!$B$5:$XG$5,0))</f>
        <v>1500.2745161290325</v>
      </c>
      <c r="DQ32" s="402">
        <f>INDEX('Summary sales'!$A$6:$CA$48,MATCH($B32,'Summary sales'!$A$6:$A$48,0),MATCH($DP$3,'Summary sales'!$A$7:$CA$7,0))</f>
        <v>1365.2899999998044</v>
      </c>
      <c r="DR32" s="402">
        <f t="shared" si="728"/>
        <v>-134.98451612922804</v>
      </c>
      <c r="DS32" s="532">
        <f t="shared" si="729"/>
        <v>0.91002678864564635</v>
      </c>
      <c r="DT32" s="402">
        <f>INDEX('SO Februari 2026 Rev.2'!$B$6:$BG$49,MATCH(B32,'SO Februari 2026 Rev.2'!$B$6:$B$49,0),MATCH($DT$3,'SO Februari 2026 Rev.2'!$B$5:$XG$5,0))</f>
        <v>2139.5303225806451</v>
      </c>
      <c r="DU32" s="402">
        <f>INDEX('Summary sales'!$A$6:$CA$48,MATCH($B32,'Summary sales'!$A$6:$A$48,0),MATCH($DT$3,'Summary sales'!$A$7:$CA$7,0))</f>
        <v>2165.0600000000559</v>
      </c>
      <c r="DV32" s="402">
        <f t="shared" si="730"/>
        <v>25.529677419410746</v>
      </c>
      <c r="DW32" s="532">
        <f t="shared" si="731"/>
        <v>1.0119323746665192</v>
      </c>
      <c r="DX32" s="402">
        <f>INDEX('SO Februari 2026 Rev.2'!$B$6:$BG$49,MATCH(B32,'SO Februari 2026 Rev.2'!$B$6:$B$49,0),MATCH($DX$3,'SO Februari 2026 Rev.2'!$B$5:$XG$5,0))</f>
        <v>1260.9741935483876</v>
      </c>
      <c r="DY32" s="402">
        <f>INDEX('Summary sales'!$A$6:$CA$48,MATCH($B32,'Summary sales'!$A$6:$A$48,0),MATCH($DX$3,'Summary sales'!$A$7:$CA$7,0))</f>
        <v>19.060000000055879</v>
      </c>
      <c r="DZ32" s="402">
        <f t="shared" si="732"/>
        <v>-1241.9141935483317</v>
      </c>
      <c r="EA32" s="532">
        <f t="shared" si="733"/>
        <v>1.5115297440323458E-2</v>
      </c>
      <c r="EB32" s="402">
        <f>INDEX('SO Februari 2026 Rev.2'!$B$6:$BG$49,MATCH(B32,'SO Februari 2026 Rev.2'!$B$6:$B$49,0),MATCH($EB$3,'SO Februari 2026 Rev.2'!$B$5:$XG$5,0))</f>
        <v>10000.047419354845</v>
      </c>
      <c r="EC32" s="402">
        <f>INDEX('Summary sales'!$A$6:$CA$48,MATCH($B32,'Summary sales'!$A$6:$A$48,0),MATCH($EB$3,'Summary sales'!$A$7:$CA$7,0))</f>
        <v>10302.849999999627</v>
      </c>
      <c r="ED32" s="402">
        <f t="shared" si="734"/>
        <v>302.80258064478221</v>
      </c>
      <c r="EE32" s="532">
        <f t="shared" si="735"/>
        <v>1.0302801144781288</v>
      </c>
      <c r="EF32" s="402">
        <f>INDEX('SO Februari 2026 Rev.2'!$B$6:$BG$49,MATCH(B32,'SO Februari 2026 Rev.2'!$B$6:$B$49,0),MATCH($EF$3,'SO Februari 2026 Rev.2'!$B$5:$XG$5,0))</f>
        <v>1519.5448387096778</v>
      </c>
      <c r="EG32" s="402">
        <f>INDEX('Summary sales'!$A$6:$CA$48,MATCH($B32,'Summary sales'!$A$6:$A$48,0),MATCH($EF$3,'Summary sales'!$A$7:$CA$7,0))</f>
        <v>1609.4899999999907</v>
      </c>
      <c r="EH32" s="402">
        <f t="shared" si="736"/>
        <v>89.945161290312853</v>
      </c>
      <c r="EI32" s="532">
        <f t="shared" si="737"/>
        <v>1.0591921732080574</v>
      </c>
      <c r="EJ32" s="402">
        <f>INDEX('SO Februari 2026 Rev.2'!$B$6:$BG$49,MATCH(B32,'SO Februari 2026 Rev.2'!$B$6:$B$49,0),MATCH($EJ$3,'SO Februari 2026 Rev.2'!$B$5:$XG$5,0))</f>
        <v>3999.6741935483842</v>
      </c>
      <c r="EK32" s="402">
        <f>INDEX('Summary sales'!$A$6:$CA$48,MATCH($B32,'Summary sales'!$A$6:$A$48,0),MATCH($EJ$3,'Summary sales'!$A$7:$CA$7,0))</f>
        <v>9654.2700000000186</v>
      </c>
      <c r="EL32" s="402">
        <f t="shared" si="738"/>
        <v>5654.5958064516344</v>
      </c>
      <c r="EM32" s="532">
        <f t="shared" si="739"/>
        <v>2.4137641049795251</v>
      </c>
      <c r="EN32" s="402">
        <f>INDEX('SO Februari 2026 Rev.2'!$B$6:$BG$49,MATCH(B32,'SO Februari 2026 Rev.2'!$B$6:$B$49,0),MATCH($EN$3,'SO Februari 2026 Rev.2'!$B$5:$XG$5,0))</f>
        <v>3500</v>
      </c>
      <c r="EO32" s="402">
        <f>INDEX('Summary sales'!$A$6:$CA$48,MATCH(B32,'Summary sales'!$A$6:$A$48,0),MATCH($EN$3,'Summary sales'!$A$7:$CA$7,0))</f>
        <v>0</v>
      </c>
      <c r="EP32" s="402">
        <f t="shared" si="740"/>
        <v>-3500</v>
      </c>
      <c r="EQ32" s="532">
        <f t="shared" si="741"/>
        <v>0</v>
      </c>
      <c r="ER32" s="402">
        <f>INDEX('SO Februari 2026 Rev.2'!$B$6:$BG$49,MATCH(B32,'SO Februari 2026 Rev.2'!$B$6:$B$49,0),MATCH($ER$3,'SO Februari 2026 Rev.2'!$B$5:$XG$5,0))</f>
        <v>3999.689677419351</v>
      </c>
      <c r="ES32" s="402">
        <f>INDEX('Summary sales'!$A$6:$CA$48,MATCH($B32,'Summary sales'!$A$6:$A$48,0),MATCH($ER$3,'Summary sales'!$A$7:$CA$7,0))</f>
        <v>4701.4199999999255</v>
      </c>
      <c r="ET32" s="402">
        <f t="shared" si="742"/>
        <v>701.73032258057447</v>
      </c>
      <c r="EU32" s="532">
        <f t="shared" si="743"/>
        <v>1.1754461918739005</v>
      </c>
      <c r="EV32" s="402">
        <f>INDEX('SO Februari 2026 Rev.2'!$B$6:$BG$49,MATCH(B32,'SO Februari 2026 Rev.2'!$B$6:$B$49,0),MATCH($EV$3,'SO Februari 2026 Rev.2'!$B$5:$XG$5,0))</f>
        <v>45500</v>
      </c>
      <c r="EW32" s="402">
        <f>INDEX('Summary sales'!$A$6:$CA$48,MATCH($B32,'Summary sales'!$A$6:$A$48,0),MATCH($EV$3,'Summary sales'!$A$7:$CA$7,0))</f>
        <v>31198.899999999441</v>
      </c>
      <c r="EX32" s="402">
        <f t="shared" si="744"/>
        <v>-14301.100000000559</v>
      </c>
      <c r="EY32" s="532">
        <f t="shared" si="745"/>
        <v>0.6856901098900976</v>
      </c>
      <c r="EZ32" s="402">
        <f>INDEX('SO Februari 2026 Rev.2'!$B$6:$BG$49,MATCH(B32,'SO Februari 2026 Rev.2'!$B$6:$B$49,0),MATCH($EZ$3,'SO Februari 2026 Rev.2'!$B$5:$XG$5,0))</f>
        <v>5000</v>
      </c>
      <c r="FA32" s="402">
        <f>INDEX('Summary sales'!$A$6:$CA$48,MATCH(B32,'Summary sales'!$A$6:$A$48,0),MATCH($EZ$3,'Summary sales'!$A$7:$CA$7,0))</f>
        <v>6366.8899999998976</v>
      </c>
      <c r="FB32" s="402">
        <f t="shared" si="746"/>
        <v>1366.8899999998976</v>
      </c>
      <c r="FC32" s="532">
        <f t="shared" si="747"/>
        <v>1.2733779999999795</v>
      </c>
      <c r="FD32" s="402">
        <f>INDEX('SO Februari 2026 Rev.2'!$B$6:$BG$49,MATCH(B32,'SO Februari 2026 Rev.2'!$B$6:$B$49,0),MATCH($FD$3,'SO Februari 2026 Rev.2'!$B$5:$XG$5,0))</f>
        <v>2105.6477419354865</v>
      </c>
      <c r="FE32" s="402">
        <f>INDEX('Summary sales'!$A$6:$CA$48,MATCH(B32,'Summary sales'!$A$6:$A$48,0),MATCH($FD$3,'Summary sales'!$A$7:$CA$7,0))</f>
        <v>4897.5999999996275</v>
      </c>
      <c r="FF32" s="402">
        <f t="shared" si="748"/>
        <v>2791.952258064141</v>
      </c>
      <c r="FG32" s="532">
        <f t="shared" si="749"/>
        <v>2.3259351041774021</v>
      </c>
      <c r="FH32" s="402">
        <f>INDEX('SO Februari 2026 Rev.2'!$B$6:$BG$49,MATCH(B32,'SO Februari 2026 Rev.2'!$B$6:$B$49,0),MATCH($FH$3,'SO Februari 2026 Rev.2'!$B$5:$XG$5,0))</f>
        <v>726.8151612903232</v>
      </c>
      <c r="FI32" s="402">
        <f>INDEX('Summary sales'!$A$6:$CA$48,MATCH(B32,'Summary sales'!$A$6:$A$48,0),MATCH($FH$3,'Summary sales'!$A$7:$CA$7,0))</f>
        <v>770.13999999989755</v>
      </c>
      <c r="FJ32" s="402">
        <f t="shared" si="750"/>
        <v>43.324838709574351</v>
      </c>
      <c r="FK32" s="532">
        <f t="shared" si="751"/>
        <v>1.059609156518776</v>
      </c>
      <c r="FL32" s="402">
        <f>INDEX('SO Februari 2026 Rev.2'!$B$6:$BG$49,MATCH(B32,'SO Februari 2026 Rev.2'!$B$6:$B$49,0),MATCH($FL$3,'SO Februari 2026 Rev.2'!$B$5:$XG$5,0))</f>
        <v>3018.0416129032269</v>
      </c>
      <c r="FM32" s="402">
        <f>INDEX('Summary sales'!$A$6:$CA$48,MATCH(B32,'Summary sales'!$A$6:$A$48,0),MATCH($FL$3,'Summary sales'!$A$7:$CA$7,0))</f>
        <v>3426.5</v>
      </c>
      <c r="FN32" s="402">
        <f t="shared" si="752"/>
        <v>408.45838709677309</v>
      </c>
      <c r="FO32" s="532">
        <f t="shared" si="753"/>
        <v>1.135338885106973</v>
      </c>
      <c r="FP32" s="402">
        <f>INDEX('SO Februari 2026 Rev.2'!$B$6:$BG$49,MATCH(B32,'SO Februari 2026 Rev.2'!$B$6:$B$49,0),MATCH($FP$3,'SO Februari 2026 Rev.2'!$B$5:$XG$5,0))</f>
        <v>2044.9996774193546</v>
      </c>
      <c r="FQ32" s="402">
        <f>INDEX('Summary sales'!$A$6:$CA$48,MATCH(B32,'Summary sales'!$A$6:$A$48,0),MATCH($FP$3,'Summary sales'!$A$7:$CA$7,0))</f>
        <v>0</v>
      </c>
      <c r="FR32" s="402">
        <f t="shared" si="754"/>
        <v>-2044.9996774193546</v>
      </c>
      <c r="FS32" s="532">
        <f t="shared" si="755"/>
        <v>0</v>
      </c>
      <c r="FT32" s="402">
        <f>INDEX('SO Februari 2026 Rev.2'!$B$6:$BG$49,MATCH(B32,'SO Februari 2026 Rev.2'!$B$6:$B$49,0),MATCH($FT$3,'SO Februari 2026 Rev.2'!$B$5:$XG$5,0))</f>
        <v>369.61070967741654</v>
      </c>
      <c r="FU32" s="402">
        <f>INDEX('Summary sales'!$A$6:$CA$48,MATCH(B32,'Summary sales'!$A$6:$A$48,0),MATCH($FT$3,'Summary sales'!$A$7:$CA$7,0))</f>
        <v>2889.0900000000838</v>
      </c>
      <c r="FV32" s="402">
        <f t="shared" si="756"/>
        <v>2519.4792903226671</v>
      </c>
      <c r="FW32" s="532">
        <f t="shared" si="757"/>
        <v>7.8165754518357486</v>
      </c>
      <c r="FX32" s="402">
        <f>INDEX('SO Februari 2026 Rev.2'!$B$6:$BG$49,MATCH(B32,'SO Februari 2026 Rev.2'!$B$6:$B$49,0),MATCH($FX$3,'SO Februari 2026 Rev.2'!$B$5:$XG$5,0))</f>
        <v>13500</v>
      </c>
      <c r="FY32" s="402">
        <f>INDEX('Summary sales'!$A$6:$CA$48,MATCH(B32,'Summary sales'!$A$6:$A$48,0),MATCH($FX$3,'Summary sales'!$A$7:$CA$7,0))</f>
        <v>13593.86</v>
      </c>
      <c r="FZ32" s="402">
        <f t="shared" si="758"/>
        <v>93.860000000000582</v>
      </c>
      <c r="GA32" s="532">
        <f t="shared" si="759"/>
        <v>1.0069525925925926</v>
      </c>
      <c r="GB32" s="402">
        <f>INDEX('SO Februari 2026 Rev.2'!$B$6:$BG$49,MATCH(B32,'SO Februari 2026 Rev.2'!$B$6:$B$49,0),MATCH($GB$3,'SO Februari 2026 Rev.2'!$B$5:$XG$5,0))</f>
        <v>3500</v>
      </c>
      <c r="GC32" s="402">
        <f>INDEX('Summary sales'!$A$6:$CA$48,MATCH($B32,'Summary sales'!$A$6:$A$48,0),MATCH($GB$3,'Summary sales'!$A$7:$CA$7,0))</f>
        <v>43.212999999523163</v>
      </c>
      <c r="GD32" s="402">
        <f t="shared" si="760"/>
        <v>-3456.7870000004768</v>
      </c>
      <c r="GE32" s="532">
        <f t="shared" si="761"/>
        <v>1.2346571428435189E-2</v>
      </c>
      <c r="GF32" s="402">
        <f>INDEX('SO Februari 2026 Rev.2'!$B$6:$BG$49,MATCH(B32,'SO Februari 2026 Rev.2'!$B$6:$B$49,0),MATCH($GF$3,'SO Februari 2026 Rev.2'!$B$5:$XG$5,0))</f>
        <v>1121.900322580635</v>
      </c>
      <c r="GG32" s="402">
        <f>INDEX('Summary sales'!$A$6:$CA$48,MATCH($B32,'Summary sales'!$A$6:$A$48,0),MATCH($GF$3,'Summary sales'!$A$7:$CA$7,0))</f>
        <v>0</v>
      </c>
      <c r="GH32" s="402">
        <f t="shared" si="762"/>
        <v>-1121.900322580635</v>
      </c>
      <c r="GI32" s="532">
        <f t="shared" si="763"/>
        <v>0</v>
      </c>
      <c r="GJ32" s="402">
        <f>INDEX('SO Februari 2026 Rev.2'!$B$6:$BG$49,MATCH(B32,'SO Februari 2026 Rev.2'!$B$6:$B$49,0),MATCH($GJ$3,'SO Februari 2026 Rev.2'!$B$5:$XG$5,0))</f>
        <v>1800</v>
      </c>
      <c r="GK32" s="402">
        <f>INDEX('Summary sales'!$A$6:$CA$48,MATCH(B32,'Summary sales'!$A$6:$A$48,0),MATCH($GJ$3,'Summary sales'!$A$7:$CA$7,0))</f>
        <v>1751.4220000000205</v>
      </c>
      <c r="GL32" s="402">
        <f t="shared" si="764"/>
        <v>-48.577999999979511</v>
      </c>
      <c r="GM32" s="532">
        <f t="shared" si="765"/>
        <v>0.9730122222222336</v>
      </c>
      <c r="GN32" s="402">
        <f>INDEX('SO Februari 2026 Rev.2'!$B$6:$BG$49,MATCH(B32,'SO Februari 2026 Rev.2'!$B$6:$B$49,0),MATCH($GN$3,'SO Februari 2026 Rev.2'!$B$5:$XG$5,0))</f>
        <v>2499.7025806451697</v>
      </c>
      <c r="GO32" s="402">
        <f>INDEX('Summary sales'!$A$6:$CA$48,MATCH(B32,'Summary sales'!$A$6:$A$48,0),MATCH($GN$3,'Summary sales'!$A$7:$CA$7,0))</f>
        <v>2740.5200000000186</v>
      </c>
      <c r="GP32" s="402">
        <f t="shared" si="766"/>
        <v>240.81741935484888</v>
      </c>
      <c r="GQ32" s="532">
        <f t="shared" si="767"/>
        <v>1.0963384289072879</v>
      </c>
      <c r="GR32" s="402">
        <f>INDEX('SO Februari 2026 Rev.2'!$B$6:$BG$49,MATCH(B32,'SO Februari 2026 Rev.2'!$B$6:$B$49,0),MATCH($GR$3,'SO Februari 2026 Rev.2'!$B$5:$XG$5,0))</f>
        <v>9000</v>
      </c>
      <c r="GS32" s="402">
        <f>INDEX('Summary sales'!$A$6:$CA$48,MATCH(B32,'Summary sales'!$A$6:$A$48,0),MATCH($GR$3,'Summary sales'!$A$7:$CA$7,0))</f>
        <v>9168.112999998033</v>
      </c>
      <c r="GT32" s="402">
        <f t="shared" si="768"/>
        <v>168.11299999803305</v>
      </c>
      <c r="GU32" s="533">
        <f t="shared" si="769"/>
        <v>1.0186792222220036</v>
      </c>
    </row>
    <row r="33" spans="1:203" ht="15" customHeight="1">
      <c r="A33" s="655"/>
      <c r="B33" s="414" t="s">
        <v>18</v>
      </c>
      <c r="C33" s="414" t="str">
        <f t="shared" si="771"/>
        <v>Sub Total</v>
      </c>
      <c r="D33" s="534">
        <f>SUM(D26:D32)</f>
        <v>1183976.911096774</v>
      </c>
      <c r="E33" s="534">
        <f t="shared" ref="E33:F33" ca="1" si="772">SUM(E26:E32)</f>
        <v>1147105.0559761887</v>
      </c>
      <c r="F33" s="534">
        <f t="shared" ca="1" si="772"/>
        <v>-36871.855120585329</v>
      </c>
      <c r="G33" s="535">
        <f ca="1">AVERAGE(G26:G32)</f>
        <v>0.97159327151798336</v>
      </c>
      <c r="H33" s="534">
        <f>SUM(H26:H32)</f>
        <v>5685.1900000000051</v>
      </c>
      <c r="I33" s="534">
        <f t="shared" ref="I33:J33" si="773">SUM(I26:I32)</f>
        <v>8777.3899999998976</v>
      </c>
      <c r="J33" s="534">
        <f t="shared" si="773"/>
        <v>3092.1999999998934</v>
      </c>
      <c r="K33" s="535">
        <f>AVERAGE(K26:K32)</f>
        <v>1.5439044253577965</v>
      </c>
      <c r="L33" s="534">
        <f t="shared" ref="L33:N33" si="774">SUM(L26:L32)</f>
        <v>11000</v>
      </c>
      <c r="M33" s="534">
        <f t="shared" si="774"/>
        <v>12399.550000000745</v>
      </c>
      <c r="N33" s="534">
        <f t="shared" si="774"/>
        <v>1399.5500000007451</v>
      </c>
      <c r="O33" s="535">
        <f>AVERAGE(O26:O32)</f>
        <v>1.6516798571430944</v>
      </c>
      <c r="P33" s="534">
        <f t="shared" ref="P33:R33" si="775">SUM(P26:P32)</f>
        <v>6108.1190322580997</v>
      </c>
      <c r="Q33" s="534">
        <f t="shared" si="775"/>
        <v>7067.7000000001863</v>
      </c>
      <c r="R33" s="534">
        <f t="shared" si="775"/>
        <v>959.58096774208661</v>
      </c>
      <c r="S33" s="535">
        <f>AVERAGE(S26:S32)</f>
        <v>1.1808261812420555</v>
      </c>
      <c r="T33" s="534">
        <f t="shared" ref="T33:V33" si="776">SUM(T26:T32)</f>
        <v>13129.580645161328</v>
      </c>
      <c r="U33" s="534">
        <f t="shared" si="776"/>
        <v>11873.350000000093</v>
      </c>
      <c r="V33" s="534">
        <f t="shared" si="776"/>
        <v>-1256.2306451612358</v>
      </c>
      <c r="W33" s="535" t="e">
        <f>AVERAGE(W26:W32)</f>
        <v>#DIV/0!</v>
      </c>
      <c r="X33" s="534">
        <f t="shared" ref="X33:Z33" si="777">SUM(X26:X32)</f>
        <v>4508.1445161290358</v>
      </c>
      <c r="Y33" s="534">
        <f t="shared" si="777"/>
        <v>3634.8799999998882</v>
      </c>
      <c r="Z33" s="534">
        <f t="shared" si="777"/>
        <v>-873.26451612914786</v>
      </c>
      <c r="AA33" s="535">
        <f>AVERAGE(AA26:AA32)</f>
        <v>0.80629180963369262</v>
      </c>
      <c r="AB33" s="534">
        <f t="shared" ref="AB33:AD33" si="778">SUM(AB26:AB32)</f>
        <v>10000</v>
      </c>
      <c r="AC33" s="534">
        <f t="shared" si="778"/>
        <v>3291.2199999997392</v>
      </c>
      <c r="AD33" s="534">
        <f t="shared" si="778"/>
        <v>-6708.7800000002608</v>
      </c>
      <c r="AE33" s="535" t="e">
        <f>AVERAGE(AE26:AE32)</f>
        <v>#DIV/0!</v>
      </c>
      <c r="AF33" s="534">
        <f t="shared" ref="AF33:AH33" si="779">SUM(AF26:AF32)</f>
        <v>667.88258064516083</v>
      </c>
      <c r="AG33" s="534">
        <f t="shared" si="779"/>
        <v>2512.3100000000268</v>
      </c>
      <c r="AH33" s="534">
        <f t="shared" si="779"/>
        <v>1844.4274193548658</v>
      </c>
      <c r="AI33" s="535" t="e">
        <f>AVERAGE(AI26:AI32)</f>
        <v>#DIV/0!</v>
      </c>
      <c r="AJ33" s="534">
        <f t="shared" ref="AJ33:AL33" si="780">SUM(AJ26:AJ32)</f>
        <v>4226.3425806451414</v>
      </c>
      <c r="AK33" s="534">
        <f t="shared" si="780"/>
        <v>4502.859999999986</v>
      </c>
      <c r="AL33" s="534">
        <f t="shared" si="780"/>
        <v>276.51741935484392</v>
      </c>
      <c r="AM33" s="535">
        <f>AVERAGE(AM26:AM32)</f>
        <v>1.065427119093747</v>
      </c>
      <c r="AN33" s="534">
        <f t="shared" ref="AN33:AP33" si="781">SUM(AN26:AN32)</f>
        <v>4712.9283870967693</v>
      </c>
      <c r="AO33" s="534">
        <f t="shared" si="781"/>
        <v>2564.0999999999767</v>
      </c>
      <c r="AP33" s="534">
        <f t="shared" si="781"/>
        <v>-2148.8283870967925</v>
      </c>
      <c r="AQ33" s="535">
        <f>AVERAGE(AQ26:AQ32)</f>
        <v>0.5440566436400911</v>
      </c>
      <c r="AR33" s="534">
        <f t="shared" ref="AR33:AT33" si="782">SUM(AR26:AR32)</f>
        <v>21056.796129032249</v>
      </c>
      <c r="AS33" s="534">
        <f t="shared" si="782"/>
        <v>27749.389999998733</v>
      </c>
      <c r="AT33" s="534">
        <f t="shared" si="782"/>
        <v>6692.5938709664842</v>
      </c>
      <c r="AU33" s="535" t="e">
        <f>AVERAGE(AU26:AU32)</f>
        <v>#DIV/0!</v>
      </c>
      <c r="AV33" s="534">
        <f t="shared" ref="AV33:AX33" si="783">SUM(AV26:AV32)</f>
        <v>42000.435806451649</v>
      </c>
      <c r="AW33" s="534">
        <f t="shared" ca="1" si="783"/>
        <v>33600.990000000224</v>
      </c>
      <c r="AX33" s="534">
        <f t="shared" ca="1" si="783"/>
        <v>-8399.4458064514256</v>
      </c>
      <c r="AY33" s="535">
        <f ca="1">AVERAGE(AY26:AY32)</f>
        <v>0.80001527019485863</v>
      </c>
      <c r="AZ33" s="534">
        <f t="shared" ref="AZ33:BB33" si="784">SUM(AZ26:AZ32)</f>
        <v>13746.285161290318</v>
      </c>
      <c r="BA33" s="534">
        <f t="shared" si="784"/>
        <v>18232.29999999993</v>
      </c>
      <c r="BB33" s="534">
        <f t="shared" si="784"/>
        <v>4486.0148387096096</v>
      </c>
      <c r="BC33" s="535">
        <f>AVERAGE(BC26:BC32)</f>
        <v>1.7674284904668693</v>
      </c>
      <c r="BD33" s="534">
        <f t="shared" ref="BD33:BF33" si="785">SUM(BD26:BD32)</f>
        <v>9000</v>
      </c>
      <c r="BE33" s="534">
        <f t="shared" si="785"/>
        <v>3694.0099999999993</v>
      </c>
      <c r="BF33" s="534">
        <f t="shared" si="785"/>
        <v>-5305.9900000000007</v>
      </c>
      <c r="BG33" s="535" t="e">
        <f>AVERAGE(BG26:BG32)</f>
        <v>#DIV/0!</v>
      </c>
      <c r="BH33" s="534">
        <f t="shared" ref="BH33:BJ33" si="786">SUM(BH26:BH32)</f>
        <v>10500</v>
      </c>
      <c r="BI33" s="534">
        <f t="shared" si="786"/>
        <v>6701.1499999999069</v>
      </c>
      <c r="BJ33" s="534">
        <f t="shared" si="786"/>
        <v>-3798.8500000000931</v>
      </c>
      <c r="BK33" s="535">
        <f>AVERAGE(BK26:BK32)</f>
        <v>0.63820476190475295</v>
      </c>
      <c r="BL33" s="534">
        <f t="shared" ref="BL33:BN33" si="787">SUM(BL26:BL32)</f>
        <v>60000.399677419351</v>
      </c>
      <c r="BM33" s="534">
        <f t="shared" si="787"/>
        <v>65633.35999999987</v>
      </c>
      <c r="BN33" s="534">
        <f t="shared" si="787"/>
        <v>5632.9603225805295</v>
      </c>
      <c r="BO33" s="535">
        <f>AVERAGE(BO26:BO32)</f>
        <v>1.1150155941610931</v>
      </c>
      <c r="BP33" s="534">
        <f t="shared" ref="BP33:BR33" si="788">SUM(BP26:BP32)</f>
        <v>6482.6613870967767</v>
      </c>
      <c r="BQ33" s="534">
        <f t="shared" si="788"/>
        <v>4803.6230000000214</v>
      </c>
      <c r="BR33" s="534">
        <f t="shared" si="788"/>
        <v>-1679.0383870967548</v>
      </c>
      <c r="BS33" s="535">
        <f>AVERAGE(BS26:BS32)</f>
        <v>0.74099551297885957</v>
      </c>
      <c r="BT33" s="534">
        <f t="shared" ref="BT33:BV33" si="789">SUM(BT26:BT32)</f>
        <v>29500</v>
      </c>
      <c r="BU33" s="534">
        <f t="shared" ca="1" si="789"/>
        <v>29145.827976190474</v>
      </c>
      <c r="BV33" s="534">
        <f t="shared" ca="1" si="789"/>
        <v>-354.17202380952449</v>
      </c>
      <c r="BW33" s="535">
        <f ca="1">AVERAGE(BW26:BW32)</f>
        <v>0.92526438019652291</v>
      </c>
      <c r="BX33" s="534">
        <f t="shared" ref="BX33:BZ33" si="790">SUM(BX26:BX32)</f>
        <v>490.38387096774125</v>
      </c>
      <c r="BY33" s="534">
        <f t="shared" si="790"/>
        <v>491</v>
      </c>
      <c r="BZ33" s="534">
        <f t="shared" si="790"/>
        <v>0.61612903225872628</v>
      </c>
      <c r="CA33" s="535">
        <f>AVERAGE(CA26:CA32)</f>
        <v>1.0012564218946329</v>
      </c>
      <c r="CB33" s="534">
        <f t="shared" ref="CB33:CD33" si="791">SUM(CB26:CB32)</f>
        <v>626.16129032258073</v>
      </c>
      <c r="CC33" s="534">
        <f t="shared" si="791"/>
        <v>431.63000000000466</v>
      </c>
      <c r="CD33" s="534">
        <f t="shared" si="791"/>
        <v>-194.53129032257601</v>
      </c>
      <c r="CE33" s="535">
        <f>AVERAGE(CE26:CE32)</f>
        <v>0.68932718561641049</v>
      </c>
      <c r="CF33" s="534">
        <f t="shared" ref="CF33:CH33" si="792">SUM(CF26:CF32)</f>
        <v>17500</v>
      </c>
      <c r="CG33" s="534">
        <f t="shared" si="792"/>
        <v>17116.899999999907</v>
      </c>
      <c r="CH33" s="534">
        <f t="shared" si="792"/>
        <v>-383.10000000009313</v>
      </c>
      <c r="CI33" s="535" t="e">
        <f>AVERAGE(CI26:CI32)</f>
        <v>#DIV/0!</v>
      </c>
      <c r="CJ33" s="534">
        <f t="shared" ref="CJ33:CL33" si="793">SUM(CJ26:CJ32)</f>
        <v>17002.40322580636</v>
      </c>
      <c r="CK33" s="534">
        <f t="shared" si="793"/>
        <v>15332</v>
      </c>
      <c r="CL33" s="534">
        <f t="shared" si="793"/>
        <v>-1670.4032258063608</v>
      </c>
      <c r="CM33" s="535" t="e">
        <f>AVERAGE(CM26:CM32)</f>
        <v>#DIV/0!</v>
      </c>
      <c r="CN33" s="534">
        <f t="shared" ref="CN33:CP33" si="794">SUM(CN26:CN32)</f>
        <v>24500</v>
      </c>
      <c r="CO33" s="534">
        <f t="shared" si="794"/>
        <v>23724.010000000009</v>
      </c>
      <c r="CP33" s="534">
        <f t="shared" si="794"/>
        <v>-775.98999999999069</v>
      </c>
      <c r="CQ33" s="535">
        <f>AVERAGE(CQ26:CQ32)</f>
        <v>0.96832693877551068</v>
      </c>
      <c r="CR33" s="534">
        <f t="shared" ref="CR33:CT33" si="795">SUM(CR26:CR32)</f>
        <v>0</v>
      </c>
      <c r="CS33" s="534">
        <f t="shared" si="795"/>
        <v>0</v>
      </c>
      <c r="CT33" s="534">
        <f t="shared" si="795"/>
        <v>0</v>
      </c>
      <c r="CU33" s="535" t="e">
        <f>AVERAGE(CU26:CU32)</f>
        <v>#DIV/0!</v>
      </c>
      <c r="CV33" s="534">
        <f t="shared" ref="CV33:CX33" si="796">SUM(CV26:CV32)</f>
        <v>92616.881838709582</v>
      </c>
      <c r="CW33" s="534">
        <f t="shared" si="796"/>
        <v>93936.490000002086</v>
      </c>
      <c r="CX33" s="534">
        <f t="shared" si="796"/>
        <v>1319.6081612924936</v>
      </c>
      <c r="CY33" s="535">
        <f>AVERAGE(CY26:CY32)</f>
        <v>1.059835838851463</v>
      </c>
      <c r="CZ33" s="534">
        <f t="shared" ref="CZ33:DB33" si="797">SUM(CZ26:CZ32)</f>
        <v>12125.161935483855</v>
      </c>
      <c r="DA33" s="534">
        <f t="shared" si="797"/>
        <v>14801.459999999963</v>
      </c>
      <c r="DB33" s="534">
        <f t="shared" si="797"/>
        <v>2676.2980645161069</v>
      </c>
      <c r="DC33" s="535" t="e">
        <f>AVERAGE(DC26:DC32)</f>
        <v>#DIV/0!</v>
      </c>
      <c r="DD33" s="534">
        <f t="shared" ref="DD33:DF33" si="798">SUM(DD26:DD32)</f>
        <v>4072.1999999999903</v>
      </c>
      <c r="DE33" s="534">
        <f t="shared" si="798"/>
        <v>3487.890000000014</v>
      </c>
      <c r="DF33" s="534">
        <f t="shared" si="798"/>
        <v>-584.30999999997607</v>
      </c>
      <c r="DG33" s="535" t="e">
        <f>AVERAGE(DG26:DG32)</f>
        <v>#DIV/0!</v>
      </c>
      <c r="DH33" s="534">
        <f t="shared" ref="DH33:DJ33" si="799">SUM(DH26:DH32)</f>
        <v>27609.259677419373</v>
      </c>
      <c r="DI33" s="534">
        <f t="shared" si="799"/>
        <v>32609.139999999665</v>
      </c>
      <c r="DJ33" s="534">
        <f t="shared" si="799"/>
        <v>4999.8803225802922</v>
      </c>
      <c r="DK33" s="535" t="e">
        <f>AVERAGE(DK26:DK32)</f>
        <v>#DIV/0!</v>
      </c>
      <c r="DL33" s="534">
        <f t="shared" ref="DL33:DN33" si="800">SUM(DL26:DL32)</f>
        <v>15387.38387096774</v>
      </c>
      <c r="DM33" s="534">
        <f t="shared" si="800"/>
        <v>10653.86</v>
      </c>
      <c r="DN33" s="534">
        <f t="shared" si="800"/>
        <v>-4733.5238709677396</v>
      </c>
      <c r="DO33" s="535" t="e">
        <f>AVERAGE(DO26:DO32)</f>
        <v>#DIV/0!</v>
      </c>
      <c r="DP33" s="534">
        <f t="shared" ref="DP33:DR33" si="801">SUM(DP26:DP32)</f>
        <v>10501.921612903228</v>
      </c>
      <c r="DQ33" s="534">
        <f t="shared" si="801"/>
        <v>9539.9599999999627</v>
      </c>
      <c r="DR33" s="534">
        <f t="shared" si="801"/>
        <v>-961.96161290326449</v>
      </c>
      <c r="DS33" s="535">
        <f>AVERAGE(DS26:DS32)</f>
        <v>0.90840137182881386</v>
      </c>
      <c r="DT33" s="534">
        <f t="shared" ref="DT33:DV33" si="802">SUM(DT26:DT32)</f>
        <v>10697.651612903226</v>
      </c>
      <c r="DU33" s="534">
        <f t="shared" si="802"/>
        <v>13085.010000000009</v>
      </c>
      <c r="DV33" s="534">
        <f t="shared" si="802"/>
        <v>2387.3583870967836</v>
      </c>
      <c r="DW33" s="535" t="e">
        <f>AVERAGE(DW26:DW32)</f>
        <v>#DIV/0!</v>
      </c>
      <c r="DX33" s="534">
        <f t="shared" ref="DX33:DZ33" si="803">SUM(DX26:DX32)</f>
        <v>6826.8193548387117</v>
      </c>
      <c r="DY33" s="534">
        <f t="shared" si="803"/>
        <v>4062.179999999993</v>
      </c>
      <c r="DZ33" s="534">
        <f t="shared" si="803"/>
        <v>-2764.6393548387196</v>
      </c>
      <c r="EA33" s="535">
        <f>AVERAGE(EA26:EA32)</f>
        <v>0.48383298598841379</v>
      </c>
      <c r="EB33" s="534">
        <f t="shared" ref="EB33:ED33" si="804">SUM(EB26:EB32)</f>
        <v>70000.331935483919</v>
      </c>
      <c r="EC33" s="534">
        <f t="shared" si="804"/>
        <v>73877.629999999888</v>
      </c>
      <c r="ED33" s="534">
        <f t="shared" si="804"/>
        <v>3877.2980645159714</v>
      </c>
      <c r="EE33" s="535">
        <f>AVERAGE(EE26:EE32)</f>
        <v>1.0553897096957983</v>
      </c>
      <c r="EF33" s="534">
        <f t="shared" ref="EF33:EH33" si="805">SUM(EF26:EF32)</f>
        <v>10636.813870967746</v>
      </c>
      <c r="EG33" s="534">
        <f t="shared" si="805"/>
        <v>14132.969999999972</v>
      </c>
      <c r="EH33" s="534">
        <f t="shared" si="805"/>
        <v>3496.1561290322279</v>
      </c>
      <c r="EI33" s="535">
        <f>AVERAGE(EI26:EI32)</f>
        <v>1.3286845263481275</v>
      </c>
      <c r="EJ33" s="534">
        <f t="shared" ref="EJ33:EL33" si="806">SUM(EJ26:EJ32)</f>
        <v>27997.719354838689</v>
      </c>
      <c r="EK33" s="534">
        <f t="shared" si="806"/>
        <v>28243.39000000013</v>
      </c>
      <c r="EL33" s="534">
        <f t="shared" si="806"/>
        <v>245.67064516144092</v>
      </c>
      <c r="EM33" s="535">
        <f>AVERAGE(EM26:EM32)</f>
        <v>1.0087746663236332</v>
      </c>
      <c r="EN33" s="534">
        <f t="shared" ref="EN33:EP33" si="807">SUM(EN26:EN32)</f>
        <v>21000</v>
      </c>
      <c r="EO33" s="534">
        <f t="shared" si="807"/>
        <v>1164.0100000000093</v>
      </c>
      <c r="EP33" s="534">
        <f t="shared" si="807"/>
        <v>-19835.989999999991</v>
      </c>
      <c r="EQ33" s="535" t="e">
        <f>AVERAGE(EQ26:EQ32)</f>
        <v>#DIV/0!</v>
      </c>
      <c r="ER33" s="534">
        <f t="shared" ref="ER33:ET33" si="808">SUM(ER26:ER32)</f>
        <v>27997.82774193546</v>
      </c>
      <c r="ES33" s="534">
        <f t="shared" si="808"/>
        <v>31090.34999999986</v>
      </c>
      <c r="ET33" s="534">
        <f t="shared" si="808"/>
        <v>3092.5222580644031</v>
      </c>
      <c r="EU33" s="535">
        <f>AVERAGE(EU26:EU32)</f>
        <v>1.1104557927339624</v>
      </c>
      <c r="EV33" s="534">
        <f t="shared" ref="EV33:EX33" si="809">SUM(EV26:EV32)</f>
        <v>223500</v>
      </c>
      <c r="EW33" s="534">
        <f t="shared" si="809"/>
        <v>221466.26999999955</v>
      </c>
      <c r="EX33" s="534">
        <f t="shared" si="809"/>
        <v>-2033.730000000447</v>
      </c>
      <c r="EY33" s="535">
        <f>AVERAGE(EY26:EY32)</f>
        <v>1.0020842752074208</v>
      </c>
      <c r="EZ33" s="534">
        <f t="shared" ref="EZ33:FB33" si="810">SUM(EZ26:EZ32)</f>
        <v>35000</v>
      </c>
      <c r="FA33" s="534">
        <f t="shared" si="810"/>
        <v>52434.809999999823</v>
      </c>
      <c r="FB33" s="534">
        <f t="shared" si="810"/>
        <v>17434.809999999823</v>
      </c>
      <c r="FC33" s="535">
        <f>AVERAGE(FC26:FC32)</f>
        <v>1.4981374285714235</v>
      </c>
      <c r="FD33" s="534">
        <f t="shared" ref="FD33:FF33" si="811">SUM(FD26:FD32)</f>
        <v>14739.534193548407</v>
      </c>
      <c r="FE33" s="534">
        <f t="shared" si="811"/>
        <v>31720.700000000186</v>
      </c>
      <c r="FF33" s="534">
        <f t="shared" si="811"/>
        <v>16981.16580645178</v>
      </c>
      <c r="FG33" s="535">
        <f>AVERAGE(FG26:FG32)</f>
        <v>2.1520829344718746</v>
      </c>
      <c r="FH33" s="534">
        <f t="shared" ref="FH33:FJ33" si="812">SUM(FH26:FH32)</f>
        <v>5087.7061290322617</v>
      </c>
      <c r="FI33" s="534">
        <f t="shared" si="812"/>
        <v>5631.4099999999162</v>
      </c>
      <c r="FJ33" s="534">
        <f t="shared" si="812"/>
        <v>543.70387096765376</v>
      </c>
      <c r="FK33" s="535">
        <f>AVERAGE(FK26:FK32)</f>
        <v>1.1068662098750328</v>
      </c>
      <c r="FL33" s="534">
        <f t="shared" ref="FL33:FN33" si="813">SUM(FL26:FL32)</f>
        <v>21126.291290322588</v>
      </c>
      <c r="FM33" s="534">
        <f t="shared" si="813"/>
        <v>19059.680000000168</v>
      </c>
      <c r="FN33" s="534">
        <f t="shared" si="813"/>
        <v>-2066.6112903224207</v>
      </c>
      <c r="FO33" s="535">
        <f>AVERAGE(FO26:FO32)</f>
        <v>0.90217822608225207</v>
      </c>
      <c r="FP33" s="534">
        <f t="shared" ref="FP33:FR33" si="814">SUM(FP26:FP32)</f>
        <v>14314.997741935484</v>
      </c>
      <c r="FQ33" s="534">
        <f t="shared" si="814"/>
        <v>15300.5</v>
      </c>
      <c r="FR33" s="534">
        <f t="shared" si="814"/>
        <v>985.50225806451772</v>
      </c>
      <c r="FS33" s="535">
        <f>AVERAGE(FS26:FS32)</f>
        <v>1.0688440386670484</v>
      </c>
      <c r="FT33" s="534">
        <f t="shared" ref="FT33:FV33" si="815">SUM(FT26:FT32)</f>
        <v>2587.274967741916</v>
      </c>
      <c r="FU33" s="534">
        <f t="shared" si="815"/>
        <v>6019.8220000000438</v>
      </c>
      <c r="FV33" s="534">
        <f t="shared" si="815"/>
        <v>3432.5470322581277</v>
      </c>
      <c r="FW33" s="535">
        <f>AVERAGE(FW26:FW32)</f>
        <v>2.3267036070982194</v>
      </c>
      <c r="FX33" s="534">
        <f t="shared" ref="FX33:FZ33" si="816">SUM(FX26:FX32)</f>
        <v>94500</v>
      </c>
      <c r="FY33" s="534">
        <f t="shared" si="816"/>
        <v>43996.91</v>
      </c>
      <c r="FZ33" s="534">
        <f t="shared" si="816"/>
        <v>-50503.09</v>
      </c>
      <c r="GA33" s="535">
        <f>AVERAGE(GA26:GA32)</f>
        <v>0.46557576719576715</v>
      </c>
      <c r="GB33" s="534">
        <f t="shared" ref="GB33:GD33" si="817">SUM(GB26:GB32)</f>
        <v>24500</v>
      </c>
      <c r="GC33" s="534">
        <f t="shared" si="817"/>
        <v>27747.450999999419</v>
      </c>
      <c r="GD33" s="534">
        <f t="shared" si="817"/>
        <v>3247.4509999994189</v>
      </c>
      <c r="GE33" s="535">
        <f>AVERAGE(GE26:GE32)</f>
        <v>1.1325490204081397</v>
      </c>
      <c r="GF33" s="534">
        <f t="shared" ref="GF33:GH33" si="818">SUM(GF26:GF32)</f>
        <v>5609.5016129031756</v>
      </c>
      <c r="GG33" s="534">
        <f t="shared" si="818"/>
        <v>3596.0600000000559</v>
      </c>
      <c r="GH33" s="534">
        <f t="shared" si="818"/>
        <v>-2013.4416129031192</v>
      </c>
      <c r="GI33" s="535" t="e">
        <f>AVERAGE(GI26:GI32)</f>
        <v>#DIV/0!</v>
      </c>
      <c r="GJ33" s="534">
        <f t="shared" ref="GJ33:GL33" si="819">SUM(GJ26:GJ32)</f>
        <v>12600</v>
      </c>
      <c r="GK33" s="534">
        <f t="shared" si="819"/>
        <v>12937.184999999998</v>
      </c>
      <c r="GL33" s="534">
        <f t="shared" si="819"/>
        <v>337.18499999999767</v>
      </c>
      <c r="GM33" s="535">
        <f>AVERAGE(GM26:GM32)</f>
        <v>1.0267607142857142</v>
      </c>
      <c r="GN33" s="534">
        <f t="shared" ref="GN33:GP33" si="820">SUM(GN26:GN32)</f>
        <v>17497.918064516187</v>
      </c>
      <c r="GO33" s="534">
        <f t="shared" si="820"/>
        <v>36425.069999999832</v>
      </c>
      <c r="GP33" s="534">
        <f t="shared" si="820"/>
        <v>18927.151935483642</v>
      </c>
      <c r="GQ33" s="535">
        <f>AVERAGE(GQ26:GQ32)</f>
        <v>2.0816802242242622</v>
      </c>
      <c r="GR33" s="534">
        <f t="shared" ref="GR33:GT33" si="821">SUM(GR26:GR32)</f>
        <v>63000</v>
      </c>
      <c r="GS33" s="534">
        <f t="shared" si="821"/>
        <v>36805.296999998391</v>
      </c>
      <c r="GT33" s="534">
        <f t="shared" si="821"/>
        <v>-26194.703000001609</v>
      </c>
      <c r="GU33" s="535">
        <f>AVERAGE(GU26:GU32)</f>
        <v>0.58421106349203789</v>
      </c>
    </row>
    <row r="34" spans="1:203" s="403" customFormat="1" ht="15" customHeight="1">
      <c r="A34" s="557"/>
      <c r="B34" s="415"/>
      <c r="C34" s="415"/>
      <c r="D34" s="402"/>
      <c r="E34" s="402"/>
      <c r="F34" s="402"/>
      <c r="G34" s="532"/>
      <c r="H34" s="402"/>
      <c r="I34" s="402"/>
      <c r="J34" s="402"/>
      <c r="K34" s="532"/>
      <c r="L34" s="402"/>
      <c r="M34" s="402"/>
      <c r="N34" s="402"/>
      <c r="O34" s="532"/>
      <c r="P34" s="402"/>
      <c r="Q34" s="402"/>
      <c r="R34" s="402"/>
      <c r="S34" s="532"/>
      <c r="T34" s="402"/>
      <c r="U34" s="402"/>
      <c r="V34" s="402"/>
      <c r="W34" s="532"/>
      <c r="X34" s="402"/>
      <c r="Y34" s="402"/>
      <c r="Z34" s="402"/>
      <c r="AA34" s="532"/>
      <c r="AB34" s="402"/>
      <c r="AC34" s="402"/>
      <c r="AD34" s="402"/>
      <c r="AE34" s="532"/>
      <c r="AF34" s="402"/>
      <c r="AG34" s="402"/>
      <c r="AH34" s="402"/>
      <c r="AI34" s="532"/>
      <c r="AJ34" s="402"/>
      <c r="AK34" s="402"/>
      <c r="AL34" s="402"/>
      <c r="AM34" s="532"/>
      <c r="AN34" s="402"/>
      <c r="AO34" s="402"/>
      <c r="AP34" s="402"/>
      <c r="AQ34" s="532"/>
      <c r="AR34" s="402"/>
      <c r="AS34" s="402"/>
      <c r="AT34" s="402"/>
      <c r="AU34" s="532"/>
      <c r="AV34" s="402"/>
      <c r="AW34" s="402"/>
      <c r="AX34" s="402"/>
      <c r="AY34" s="532"/>
      <c r="AZ34" s="402"/>
      <c r="BA34" s="402"/>
      <c r="BB34" s="402"/>
      <c r="BC34" s="532"/>
      <c r="BD34" s="402"/>
      <c r="BE34" s="402"/>
      <c r="BF34" s="402"/>
      <c r="BG34" s="532"/>
      <c r="BH34" s="402"/>
      <c r="BI34" s="402"/>
      <c r="BJ34" s="402"/>
      <c r="BK34" s="532"/>
      <c r="BL34" s="402"/>
      <c r="BM34" s="402"/>
      <c r="BN34" s="402"/>
      <c r="BO34" s="532"/>
      <c r="BP34" s="402"/>
      <c r="BQ34" s="402"/>
      <c r="BR34" s="402"/>
      <c r="BS34" s="532"/>
      <c r="BT34" s="402"/>
      <c r="BU34" s="402"/>
      <c r="BV34" s="402"/>
      <c r="BW34" s="532"/>
      <c r="BX34" s="402"/>
      <c r="BY34" s="402"/>
      <c r="BZ34" s="402"/>
      <c r="CA34" s="532"/>
      <c r="CB34" s="402"/>
      <c r="CC34" s="402"/>
      <c r="CD34" s="402"/>
      <c r="CE34" s="532"/>
      <c r="CF34" s="402"/>
      <c r="CG34" s="402"/>
      <c r="CH34" s="402"/>
      <c r="CI34" s="532"/>
      <c r="CJ34" s="402"/>
      <c r="CK34" s="402"/>
      <c r="CL34" s="402"/>
      <c r="CM34" s="532"/>
      <c r="CN34" s="402"/>
      <c r="CO34" s="402"/>
      <c r="CP34" s="402"/>
      <c r="CQ34" s="532"/>
      <c r="CR34" s="402"/>
      <c r="CS34" s="402"/>
      <c r="CT34" s="402"/>
      <c r="CU34" s="532"/>
      <c r="CV34" s="402"/>
      <c r="CW34" s="402"/>
      <c r="CX34" s="402"/>
      <c r="CY34" s="532"/>
      <c r="CZ34" s="402"/>
      <c r="DA34" s="402"/>
      <c r="DB34" s="402"/>
      <c r="DC34" s="532"/>
      <c r="DD34" s="402"/>
      <c r="DE34" s="402"/>
      <c r="DF34" s="402"/>
      <c r="DG34" s="532"/>
      <c r="DH34" s="402"/>
      <c r="DI34" s="402"/>
      <c r="DJ34" s="402"/>
      <c r="DK34" s="532"/>
      <c r="DL34" s="402"/>
      <c r="DM34" s="402"/>
      <c r="DN34" s="402"/>
      <c r="DO34" s="532"/>
      <c r="DP34" s="402"/>
      <c r="DQ34" s="402"/>
      <c r="DR34" s="402"/>
      <c r="DS34" s="532"/>
      <c r="DT34" s="402"/>
      <c r="DU34" s="402"/>
      <c r="DV34" s="402"/>
      <c r="DW34" s="532"/>
      <c r="DX34" s="402"/>
      <c r="DY34" s="402"/>
      <c r="DZ34" s="402"/>
      <c r="EA34" s="532"/>
      <c r="EB34" s="402"/>
      <c r="EC34" s="402"/>
      <c r="ED34" s="402"/>
      <c r="EE34" s="532"/>
      <c r="EF34" s="402"/>
      <c r="EG34" s="402"/>
      <c r="EH34" s="402"/>
      <c r="EI34" s="532"/>
      <c r="EJ34" s="402"/>
      <c r="EK34" s="402"/>
      <c r="EL34" s="402"/>
      <c r="EM34" s="532"/>
      <c r="EN34" s="402"/>
      <c r="EO34" s="402"/>
      <c r="EP34" s="402"/>
      <c r="EQ34" s="532"/>
      <c r="ER34" s="402"/>
      <c r="ES34" s="402"/>
      <c r="ET34" s="402"/>
      <c r="EU34" s="532"/>
      <c r="EV34" s="402"/>
      <c r="EW34" s="402"/>
      <c r="EX34" s="402"/>
      <c r="EY34" s="532"/>
      <c r="EZ34" s="402"/>
      <c r="FA34" s="402"/>
      <c r="FB34" s="402"/>
      <c r="FC34" s="532"/>
      <c r="FD34" s="402"/>
      <c r="FE34" s="402"/>
      <c r="FF34" s="402"/>
      <c r="FG34" s="532"/>
      <c r="FH34" s="402"/>
      <c r="FI34" s="402"/>
      <c r="FJ34" s="402"/>
      <c r="FK34" s="532"/>
      <c r="FL34" s="402"/>
      <c r="FM34" s="402"/>
      <c r="FN34" s="402"/>
      <c r="FO34" s="532"/>
      <c r="FP34" s="402"/>
      <c r="FQ34" s="402"/>
      <c r="FR34" s="402"/>
      <c r="FS34" s="532"/>
      <c r="FT34" s="402"/>
      <c r="FU34" s="402"/>
      <c r="FV34" s="402"/>
      <c r="FW34" s="532"/>
      <c r="FX34" s="402"/>
      <c r="FY34" s="402"/>
      <c r="FZ34" s="402"/>
      <c r="GA34" s="532"/>
      <c r="GB34" s="402"/>
      <c r="GC34" s="402"/>
      <c r="GD34" s="402"/>
      <c r="GE34" s="532"/>
      <c r="GF34" s="402"/>
      <c r="GG34" s="402"/>
      <c r="GH34" s="402"/>
      <c r="GI34" s="532"/>
      <c r="GJ34" s="402"/>
      <c r="GK34" s="402"/>
      <c r="GL34" s="402"/>
      <c r="GM34" s="532"/>
      <c r="GN34" s="402"/>
      <c r="GO34" s="402"/>
      <c r="GP34" s="402"/>
      <c r="GQ34" s="532"/>
      <c r="GR34" s="402"/>
      <c r="GS34" s="402"/>
      <c r="GT34" s="402"/>
      <c r="GU34" s="533"/>
    </row>
    <row r="35" spans="1:203" s="403" customFormat="1" ht="15" customHeight="1">
      <c r="A35" s="654">
        <f>A26+1</f>
        <v>10</v>
      </c>
      <c r="B35" s="415">
        <f>B32+1</f>
        <v>46076</v>
      </c>
      <c r="C35" s="414" t="str">
        <f t="shared" ref="C35:C37" si="822">TEXT(B35,"ddd")</f>
        <v>Sen</v>
      </c>
      <c r="D35" s="402">
        <f t="shared" ref="D35:D40" si="823">SUMIF($H$4:$GT$4,$D$4,H35:GT35)</f>
        <v>188374.47038709672</v>
      </c>
      <c r="E35" s="402">
        <f t="shared" ref="E35:E40" ca="1" si="824">SUMIF($H$4:$GT$4,$E$4,H35:GT35)</f>
        <v>184892.88100000561</v>
      </c>
      <c r="F35" s="402">
        <f t="shared" ref="F35" ca="1" si="825">E35-D35</f>
        <v>-3481.5893870911095</v>
      </c>
      <c r="G35" s="532">
        <f t="shared" ref="G35" ca="1" si="826">E35/D35</f>
        <v>0.98151772169585039</v>
      </c>
      <c r="H35" s="402">
        <f>INDEX('SO Februari 2026 Rev.2'!$B$6:$BG$49,MATCH(B35,'SO Februari 2026 Rev.2'!$B$6:$B$49,0),MATCH($H$3,'SO Februari 2026 Rev.2'!$B$5:$XG$5,0))</f>
        <v>812.17000000000064</v>
      </c>
      <c r="I35" s="402">
        <f>INDEX('Summary sales'!$A$6:$CA$48,MATCH(B35,'Summary sales'!$A$6:$A$48,0),MATCH($H$3,'Summary sales'!$A$7:$CA$7,0))</f>
        <v>903.14000000013039</v>
      </c>
      <c r="J35" s="402">
        <f t="shared" ref="J35" si="827">I35-H35</f>
        <v>90.970000000129744</v>
      </c>
      <c r="K35" s="532">
        <f t="shared" ref="K35" si="828">I35/H35</f>
        <v>1.1120085696345958</v>
      </c>
      <c r="L35" s="402">
        <f>INDEX('SO Februari 2026 Rev.2'!$B$6:$BG$49,MATCH(B35,'SO Februari 2026 Rev.2'!$B$6:$B$49,0),MATCH($L$3,'SO Februari 2026 Rev.2'!$B$5:$XG$5,0))</f>
        <v>2500</v>
      </c>
      <c r="M35" s="402">
        <f>INDEX('Summary sales'!$A$6:$CA$48,MATCH($B35,'Summary sales'!$A$6:$A$48,0),MATCH($L$3,'Summary sales'!$A$7:$CA$7,0))</f>
        <v>2633.3499999996275</v>
      </c>
      <c r="N35" s="402">
        <f t="shared" ref="N35" si="829">M35-L35</f>
        <v>133.34999999962747</v>
      </c>
      <c r="O35" s="532">
        <f t="shared" ref="O35" si="830">M35/L35</f>
        <v>1.053339999999851</v>
      </c>
      <c r="P35" s="402">
        <f>INDEX('SO Februari 2026 Rev.2'!$B$6:$BG$49,MATCH(B35,'SO Februari 2026 Rev.2'!$B$6:$B$49,0),MATCH($P$3,'SO Februari 2026 Rev.2'!$B$5:$XG$5,0))</f>
        <v>1129.7312903225857</v>
      </c>
      <c r="Q35" s="402">
        <f>INDEX('Summary sales'!$A$6:$CA$48,MATCH($B35,'Summary sales'!$A$6:$A$48,0),MATCH($P$3,'Summary sales'!$A$7:$CA$7,0))</f>
        <v>1055.6199999996461</v>
      </c>
      <c r="R35" s="402">
        <f t="shared" ref="R35" si="831">Q35-P35</f>
        <v>-74.111290322939567</v>
      </c>
      <c r="S35" s="532">
        <f t="shared" ref="S35" si="832">Q35/P35</f>
        <v>0.93439918770261055</v>
      </c>
      <c r="T35" s="402">
        <f>INDEX('SO Februari 2026 Rev.2'!$B$6:$BG$49,MATCH(B35,'SO Februari 2026 Rev.2'!$B$6:$B$49,0),MATCH($T$3,'SO Februari 2026 Rev.2'!$B$5:$XG$5,0))</f>
        <v>3282.5161290322658</v>
      </c>
      <c r="U35" s="402">
        <f>INDEX('Summary sales'!$A$6:$CA$48,MATCH($B35,'Summary sales'!$A$6:$A$48,0),MATCH($T$3,'Summary sales'!$A$7:$CA$7,0))</f>
        <v>4277.1699999999255</v>
      </c>
      <c r="V35" s="402">
        <f t="shared" ref="V35" si="833">U35-T35</f>
        <v>994.65387096765971</v>
      </c>
      <c r="W35" s="532">
        <f t="shared" ref="W35" si="834">U35/T35</f>
        <v>1.3030156842704985</v>
      </c>
      <c r="X35" s="402">
        <f>INDEX('SO Februari 2026 Rev.2'!$B$6:$BG$49,MATCH(B35,'SO Februari 2026 Rev.2'!$B$6:$B$49,0),MATCH($X$3,'SO Februari 2026 Rev.2'!$B$5:$XG$5,0))</f>
        <v>644.02064516129087</v>
      </c>
      <c r="Y35" s="402">
        <f>INDEX('Summary sales'!$A$6:$CA$48,MATCH($B35,'Summary sales'!$A$6:$A$48,0),MATCH($X$3,'Summary sales'!$A$7:$CA$7,0))</f>
        <v>558.14000000001397</v>
      </c>
      <c r="Z35" s="402">
        <f t="shared" ref="Z35" si="835">Y35-X35</f>
        <v>-85.880645161276902</v>
      </c>
      <c r="AA35" s="532">
        <f t="shared" ref="AA35" si="836">Y35/X35</f>
        <v>0.866649235849002</v>
      </c>
      <c r="AB35" s="402">
        <f>INDEX('SO Februari 2026 Rev.2'!$B$6:$BG$49,MATCH(B35,'SO Februari 2026 Rev.2'!$B$6:$B$49,0),MATCH($AB$3,'SO Februari 2026 Rev.2'!$B$5:$XG$5,0))</f>
        <v>5500</v>
      </c>
      <c r="AC35" s="402">
        <f>INDEX('Summary sales'!$A$6:$CA$48,MATCH($B35,'Summary sales'!$A$6:$A$48,0),MATCH($AB$3,'Summary sales'!$A$7:$CA$7,0))</f>
        <v>0</v>
      </c>
      <c r="AD35" s="402">
        <f t="shared" ref="AD35" si="837">AC35-AB35</f>
        <v>-5500</v>
      </c>
      <c r="AE35" s="532">
        <f t="shared" ref="AE35" si="838">AC35/AB35</f>
        <v>0</v>
      </c>
      <c r="AF35" s="402">
        <f>INDEX('SO Februari 2026 Rev.2'!$B$6:$BG$49,MATCH(B35,'SO Februari 2026 Rev.2'!$B$6:$B$49,0),MATCH($AF$3,'SO Februari 2026 Rev.2'!$B$5:$XG$5,0))</f>
        <v>166.97064516129021</v>
      </c>
      <c r="AG35" s="402">
        <f>INDEX('Summary sales'!$A$6:$CA$48,MATCH($B35,'Summary sales'!$A$6:$A$48,0),MATCH($AF$3,'Summary sales'!$A$7:$CA$7,0))</f>
        <v>508.95999999999185</v>
      </c>
      <c r="AH35" s="402">
        <f t="shared" ref="AH35" si="839">AG35-AF35</f>
        <v>341.98935483870162</v>
      </c>
      <c r="AI35" s="532">
        <f t="shared" ref="AI35" si="840">AG35/AF35</f>
        <v>3.0482004756485606</v>
      </c>
      <c r="AJ35" s="402">
        <f>INDEX('SO Februari 2026 Rev.2'!$B$6:$BG$49,MATCH(B35,'SO Februari 2026 Rev.2'!$B$6:$B$49,0),MATCH($AJ$3,'SO Februari 2026 Rev.2'!$B$5:$XG$5,0))</f>
        <v>603.76322580644887</v>
      </c>
      <c r="AK35" s="402">
        <f>INDEX('Summary sales'!$A$6:$CA$48,MATCH($B35,'Summary sales'!$A$6:$A$48,0),MATCH($AJ$3,'Summary sales'!$A$7:$CA$7,0))</f>
        <v>1013.5400000000373</v>
      </c>
      <c r="AL35" s="402">
        <f t="shared" ref="AL35" si="841">AK35-AJ35</f>
        <v>409.77677419358838</v>
      </c>
      <c r="AM35" s="532">
        <f t="shared" ref="AM35" si="842">AK35/AJ35</f>
        <v>1.6787044269651368</v>
      </c>
      <c r="AN35" s="402">
        <f>INDEX('SO Februari 2026 Rev.2'!$B$6:$BG$49,MATCH(B35,'SO Februari 2026 Rev.2'!$B$6:$B$49,0),MATCH($AN$3,'SO Februari 2026 Rev.2'!$B$5:$XG$5,0))</f>
        <v>673.27548387096704</v>
      </c>
      <c r="AO35" s="402">
        <f>INDEX('Summary sales'!$A$6:$CA$48,MATCH($B35,'Summary sales'!$A$6:$A$48,0),MATCH($AN$3,'Summary sales'!$A$7:$CA$7,0))</f>
        <v>434.53000000002794</v>
      </c>
      <c r="AP35" s="402">
        <f t="shared" ref="AP35" si="843">AO35-AN35</f>
        <v>-238.7454838709391</v>
      </c>
      <c r="AQ35" s="532">
        <f t="shared" ref="AQ35" si="844">AO35/AN35</f>
        <v>0.6453970334724165</v>
      </c>
      <c r="AR35" s="402">
        <f>INDEX('SO Februari 2026 Rev.2'!$B$6:$BG$49,MATCH(B35,'SO Februari 2026 Rev.2'!$B$6:$B$49,0),MATCH($AR$3,'SO Februari 2026 Rev.2'!$B$5:$XG$5,0))</f>
        <v>5514.1990322580623</v>
      </c>
      <c r="AS35" s="402">
        <f>INDEX('Summary sales'!$A$6:$CA$48,MATCH($B35,'Summary sales'!$A$6:$A$48,0),MATCH($AR$3,'Summary sales'!$A$7:$CA$7,0))</f>
        <v>6158.0900000017136</v>
      </c>
      <c r="AT35" s="402">
        <f t="shared" ref="AT35" si="845">AS35-AR35</f>
        <v>643.89096774365134</v>
      </c>
      <c r="AU35" s="532">
        <f t="shared" ref="AU35" si="846">AS35/AR35</f>
        <v>1.1167696276425441</v>
      </c>
      <c r="AV35" s="402">
        <f>INDEX('SO Februari 2026 Rev.2'!$B$6:$BG$49,MATCH(B35,'SO Februari 2026 Rev.2'!$B$6:$B$49,0),MATCH($AV$3,'SO Februari 2026 Rev.2'!$B$5:$XG$5,0))</f>
        <v>6000.0622580645213</v>
      </c>
      <c r="AW35" s="402">
        <f ca="1">INDEX('Summary sales'!$A$6:$CA$48,MATCH($B35,'Summary sales'!$A$6:$A$48,0),MATCH($AV$3,'Summary sales'!$A$7:$CA$7,0))</f>
        <v>5953.0299999997951</v>
      </c>
      <c r="AX35" s="402">
        <f t="shared" ref="AX35" ca="1" si="847">AW35-AV35</f>
        <v>-47.032258064726193</v>
      </c>
      <c r="AY35" s="532">
        <f t="shared" ref="AY35" ca="1" si="848">AW35/AV35</f>
        <v>0.99216137165885043</v>
      </c>
      <c r="AZ35" s="402">
        <f>INDEX('SO Februari 2026 Rev.2'!$B$6:$BG$49,MATCH(B35,'SO Februari 2026 Rev.2'!$B$6:$B$49,0),MATCH($AZ$3,'SO Februari 2026 Rev.2'!$B$5:$XG$5,0))</f>
        <v>2874.3264516129029</v>
      </c>
      <c r="BA35" s="402">
        <f>INDEX('Summary sales'!$A$6:$CA$48,MATCH($B35,'Summary sales'!$A$6:$A$48,0),MATCH($AZ$3,'Summary sales'!$A$7:$CA$7,0))</f>
        <v>3892.3300000000745</v>
      </c>
      <c r="BB35" s="402">
        <f t="shared" ref="BB35" si="849">BA35-AZ35</f>
        <v>1018.0035483871716</v>
      </c>
      <c r="BC35" s="532">
        <f t="shared" ref="BC35" si="850">BA35/AZ35</f>
        <v>1.3541711651492918</v>
      </c>
      <c r="BD35" s="402">
        <f>INDEX('SO Februari 2026 Rev.2'!$B$6:$BG$49,MATCH(B35,'SO Februari 2026 Rev.2'!$B$6:$B$49,0),MATCH($BD$3,'SO Februari 2026 Rev.2'!$B$5:$XG$5,0))</f>
        <v>1500</v>
      </c>
      <c r="BE35" s="402">
        <f>INDEX('Summary sales'!$A$6:$CA$48,MATCH($B35,'Summary sales'!$A$6:$A$48,0),MATCH($BD$3,'Summary sales'!$A$7:$CA$7,0))</f>
        <v>169.69000000000051</v>
      </c>
      <c r="BF35" s="402">
        <f t="shared" ref="BF35" si="851">BE35-BD35</f>
        <v>-1330.3099999999995</v>
      </c>
      <c r="BG35" s="532">
        <f t="shared" ref="BG35" si="852">BE35/BD35</f>
        <v>0.113126666666667</v>
      </c>
      <c r="BH35" s="402">
        <f>INDEX('SO Februari 2026 Rev.2'!$B$6:$BG$49,MATCH(B35,'SO Februari 2026 Rev.2'!$B$6:$B$49,0),MATCH($BH$3,'SO Februari 2026 Rev.2'!$B$5:$XG$5,0))</f>
        <v>1500</v>
      </c>
      <c r="BI35" s="402">
        <f>INDEX('Summary sales'!$A$6:$CA$48,MATCH($B35,'Summary sales'!$A$6:$A$48,0),MATCH($BH$3,'Summary sales'!$A$7:$CA$7,0))</f>
        <v>798.86000000010245</v>
      </c>
      <c r="BJ35" s="402">
        <f t="shared" ref="BJ35" si="853">BI35-BH35</f>
        <v>-701.13999999989755</v>
      </c>
      <c r="BK35" s="532">
        <f t="shared" ref="BK35" si="854">BI35/BH35</f>
        <v>0.53257333333340162</v>
      </c>
      <c r="BL35" s="402">
        <f>INDEX('SO Februari 2026 Rev.2'!$B$6:$BG$49,MATCH(B35,'SO Februari 2026 Rev.2'!$B$6:$B$49,0),MATCH($BL$3,'SO Februari 2026 Rev.2'!$B$5:$XG$5,0))</f>
        <v>11000.057096774191</v>
      </c>
      <c r="BM35" s="402">
        <f>INDEX('Summary sales'!$A$6:$CA$48,MATCH($B35,'Summary sales'!$A$6:$A$48,0),MATCH($BL$3,'Summary sales'!$A$7:$CA$7,0))</f>
        <v>12280.160000000149</v>
      </c>
      <c r="BN35" s="402">
        <f t="shared" ref="BN35" si="855">BM35-BL35</f>
        <v>1280.1029032259576</v>
      </c>
      <c r="BO35" s="532">
        <f t="shared" ref="BO35" si="856">BM35/BL35</f>
        <v>1.1163723871580042</v>
      </c>
      <c r="BP35" s="402">
        <f>INDEX('SO Februari 2026 Rev.2'!$B$6:$BG$49,MATCH(B35,'SO Februari 2026 Rev.2'!$B$6:$B$49,0),MATCH($BP$3,'SO Februari 2026 Rev.2'!$B$5:$XG$5,0))</f>
        <v>926.09448387096802</v>
      </c>
      <c r="BQ35" s="402">
        <f>INDEX('Summary sales'!$A$6:$CA$48,MATCH($B35,'Summary sales'!$A$6:$A$48,0),MATCH($BP$3,'Summary sales'!$A$7:$CA$7,0))</f>
        <v>1569.3129999999655</v>
      </c>
      <c r="BR35" s="402">
        <f t="shared" ref="BR35" si="857">BQ35-BP35</f>
        <v>643.21851612899752</v>
      </c>
      <c r="BS35" s="532">
        <f t="shared" ref="BS35" si="858">BQ35/BP35</f>
        <v>1.6945495598250606</v>
      </c>
      <c r="BT35" s="402">
        <f>INDEX('SO Februari 2026 Rev.2'!$B$6:$BG$49,MATCH(B35,'SO Februari 2026 Rev.2'!$B$6:$B$49,0),MATCH($BT$3,'SO Februari 2026 Rev.2'!$B$5:$XG$5,0))</f>
        <v>4500</v>
      </c>
      <c r="BU35" s="402">
        <f ca="1">INDEX('Summary sales'!$A$6:$CA$48,MATCH($B35,'Summary sales'!$A$6:$A$48,0),MATCH($BT$3,'Summary sales'!$A$7:$CA$7,0))</f>
        <v>3050.98</v>
      </c>
      <c r="BV35" s="402">
        <f t="shared" ref="BV35" ca="1" si="859">BU35-BT35</f>
        <v>-1449.02</v>
      </c>
      <c r="BW35" s="532">
        <f t="shared" ref="BW35" ca="1" si="860">BU35/BT35</f>
        <v>0.67799555555555557</v>
      </c>
      <c r="BX35" s="402">
        <f>INDEX('SO Februari 2026 Rev.2'!$B$6:$BG$49,MATCH(B35,'SO Februari 2026 Rev.2'!$B$6:$B$49,0),MATCH($BX$3,'SO Februari 2026 Rev.2'!$B$5:$XG$5,0))</f>
        <v>70.054838709677327</v>
      </c>
      <c r="BY35" s="402">
        <f>INDEX('Summary sales'!$A$6:$CA$48,MATCH($B35,'Summary sales'!$A$6:$A$48,0),MATCH($BX$3,'Summary sales'!$A$7:$CA$7,0))</f>
        <v>201.60000000000582</v>
      </c>
      <c r="BZ35" s="402">
        <f t="shared" ref="BZ35" si="861">BY35-BX35</f>
        <v>131.54516129032851</v>
      </c>
      <c r="CA35" s="532">
        <f t="shared" ref="CA35" si="862">BY35/BX35</f>
        <v>2.8777455449648612</v>
      </c>
      <c r="CB35" s="402">
        <f>INDEX('SO Februari 2026 Rev.2'!$B$6:$BG$49,MATCH(B35,'SO Februari 2026 Rev.2'!$B$6:$B$49,0),MATCH($CB$3,'SO Februari 2026 Rev.2'!$B$5:$XG$5,0))</f>
        <v>89.451612903225808</v>
      </c>
      <c r="CC35" s="402">
        <f>INDEX('Summary sales'!$A$6:$CA$48,MATCH($B35,'Summary sales'!$A$6:$A$48,0),MATCH($CB$3,'Summary sales'!$A$7:$CA$7,0))</f>
        <v>49</v>
      </c>
      <c r="CD35" s="402">
        <f t="shared" ref="CD35" si="863">CC35-CB35</f>
        <v>-40.451612903225808</v>
      </c>
      <c r="CE35" s="532">
        <f t="shared" ref="CE35" si="864">CC35/CB35</f>
        <v>0.54778218535881718</v>
      </c>
      <c r="CF35" s="402">
        <f>INDEX('SO Februari 2026 Rev.2'!$B$6:$BG$49,MATCH(B35,'SO Februari 2026 Rev.2'!$B$6:$B$49,0),MATCH($CF$3,'SO Februari 2026 Rev.2'!$B$5:$XG$5,0))</f>
        <v>3500</v>
      </c>
      <c r="CG35" s="402">
        <f>INDEX('Summary sales'!$A$6:$CA$48,MATCH($B35,'Summary sales'!$A$6:$A$48,0),MATCH($CF$3,'Summary sales'!$A$7:$CA$7,0))</f>
        <v>2990.5</v>
      </c>
      <c r="CH35" s="402">
        <f t="shared" ref="CH35" si="865">CG35-CF35</f>
        <v>-509.5</v>
      </c>
      <c r="CI35" s="532">
        <f t="shared" ref="CI35" si="866">CG35/CF35</f>
        <v>0.85442857142857143</v>
      </c>
      <c r="CJ35" s="402">
        <f>INDEX('SO Februari 2026 Rev.2'!$B$6:$BG$49,MATCH(B35,'SO Februari 2026 Rev.2'!$B$6:$B$49,0),MATCH($CJ$3,'SO Februari 2026 Rev.2'!$B$5:$XG$5,0))</f>
        <v>4000.4806451612722</v>
      </c>
      <c r="CK35" s="402">
        <f>INDEX('Summary sales'!$A$6:$CA$48,MATCH($B35,'Summary sales'!$A$6:$A$48,0),MATCH($CJ$3,'Summary sales'!$A$7:$CA$7,0))</f>
        <v>4128.2000000001863</v>
      </c>
      <c r="CL35" s="402">
        <f t="shared" ref="CL35" si="867">CK35-CJ35</f>
        <v>127.71935483891411</v>
      </c>
      <c r="CM35" s="532">
        <f t="shared" ref="CM35" si="868">CK35/CJ35</f>
        <v>1.0319260024400807</v>
      </c>
      <c r="CN35" s="402">
        <f>INDEX('SO Februari 2026 Rev.2'!$B$6:$BG$49,MATCH(B35,'SO Februari 2026 Rev.2'!$B$6:$B$49,0),MATCH($CN$3,'SO Februari 2026 Rev.2'!$B$5:$XG$5,0))</f>
        <v>3500</v>
      </c>
      <c r="CO35" s="402">
        <f>INDEX('Summary sales'!$A$6:$CA$48,MATCH($B35,'Summary sales'!$A$6:$A$48,0),MATCH($CN$3,'Summary sales'!$A$7:$CA$7,0))</f>
        <v>4194.5900000000256</v>
      </c>
      <c r="CP35" s="402">
        <f t="shared" ref="CP35" si="869">CO35-CN35</f>
        <v>694.59000000002561</v>
      </c>
      <c r="CQ35" s="532">
        <f t="shared" ref="CQ35" si="870">CO35/CN35</f>
        <v>1.198454285714293</v>
      </c>
      <c r="CR35" s="402">
        <f>INDEX('SO Februari 2026 Rev.2'!$B$6:$BG$49,MATCH(B35,'SO Februari 2026 Rev.2'!$B$6:$B$49,0),MATCH($CR$3,'SO Februari 2026 Rev.2'!$B$5:$XG$5,0))</f>
        <v>0</v>
      </c>
      <c r="CS35" s="402">
        <f>INDEX('Summary sales'!$A$6:$CA$48,MATCH($B35,'Summary sales'!$A$6:$A$48,0),MATCH($CR$3,'Summary sales'!$A$7:$CA$7,0))</f>
        <v>0</v>
      </c>
      <c r="CT35" s="402">
        <f t="shared" ref="CT35" si="871">CS35-CR35</f>
        <v>0</v>
      </c>
      <c r="CU35" s="532" t="e">
        <f t="shared" ref="CU35" si="872">CS35/CR35</f>
        <v>#DIV/0!</v>
      </c>
      <c r="CV35" s="402">
        <f>INDEX('SO Februari 2026 Rev.2'!$B$6:$BG$49,MATCH(B35,'SO Februari 2026 Rev.2'!$B$6:$B$49,0),MATCH($CV$3,'SO Februari 2026 Rev.2'!$B$5:$XG$5,0))</f>
        <v>15659.554548387085</v>
      </c>
      <c r="CW35" s="402">
        <f>INDEX('Summary sales'!$A$6:$CA$48,MATCH($B35,'Summary sales'!$A$6:$A$48,0),MATCH($CV$3,'Summary sales'!$A$7:$CA$7,0))</f>
        <v>12566.586000002921</v>
      </c>
      <c r="CX35" s="402">
        <f t="shared" ref="CX35" si="873">CW35-CV35</f>
        <v>-3092.968548384164</v>
      </c>
      <c r="CY35" s="532">
        <f t="shared" ref="CY35" si="874">CW35/CV35</f>
        <v>0.80248681156114132</v>
      </c>
      <c r="CZ35" s="402">
        <f>INDEX('SO Februari 2026 Rev.2'!$B$6:$BG$49,MATCH(B35,'SO Februari 2026 Rev.2'!$B$6:$B$49,0),MATCH($CZ$3,'SO Februari 2026 Rev.2'!$B$5:$XG$5,0))</f>
        <v>2020.8603225806426</v>
      </c>
      <c r="DA35" s="402">
        <f>INDEX('Summary sales'!$A$6:$CA$48,MATCH($B35,'Summary sales'!$A$6:$A$48,0),MATCH($CZ$3,'Summary sales'!$A$7:$CA$7,0))</f>
        <v>1238.7599999997765</v>
      </c>
      <c r="DB35" s="402">
        <f t="shared" ref="DB35" si="875">DA35-CZ35</f>
        <v>-782.10032258086608</v>
      </c>
      <c r="DC35" s="532">
        <f t="shared" ref="DC35" si="876">DA35/CZ35</f>
        <v>0.61298645243223815</v>
      </c>
      <c r="DD35" s="402">
        <f>INDEX('SO Februari 2026 Rev.2'!$B$6:$BG$49,MATCH(B35,'SO Februari 2026 Rev.2'!$B$6:$B$49,0),MATCH($DD$3,'SO Februari 2026 Rev.2'!$B$5:$XG$5,0))</f>
        <v>678.69999999999834</v>
      </c>
      <c r="DE35" s="402">
        <f>INDEX('Summary sales'!$A$6:$CA$48,MATCH($B35,'Summary sales'!$A$6:$A$48,0),MATCH($DD$3,'Summary sales'!$A$7:$CA$7,0))</f>
        <v>0</v>
      </c>
      <c r="DF35" s="402">
        <f t="shared" ref="DF35" si="877">DE35-DD35</f>
        <v>-678.69999999999834</v>
      </c>
      <c r="DG35" s="532">
        <f t="shared" ref="DG35" si="878">DE35/DD35</f>
        <v>0</v>
      </c>
      <c r="DH35" s="402">
        <f>INDEX('SO Februari 2026 Rev.2'!$B$6:$BG$49,MATCH(B35,'SO Februari 2026 Rev.2'!$B$6:$B$49,0),MATCH($DH$3,'SO Februari 2026 Rev.2'!$B$5:$XG$5,0))</f>
        <v>7121.8519354838745</v>
      </c>
      <c r="DI35" s="402">
        <f>INDEX('Summary sales'!$A$6:$CA$48,MATCH($B35,'Summary sales'!$A$6:$A$48,0),MATCH($DH$3,'Summary sales'!$A$7:$CA$7,0))</f>
        <v>7471.8899999996647</v>
      </c>
      <c r="DJ35" s="402">
        <f t="shared" ref="DJ35" si="879">DI35-DH35</f>
        <v>350.03806451579021</v>
      </c>
      <c r="DK35" s="532">
        <f t="shared" ref="DK35" si="880">DI35/DH35</f>
        <v>1.0491498654685254</v>
      </c>
      <c r="DL35" s="402">
        <f>INDEX('SO Februari 2026 Rev.2'!$B$6:$BG$49,MATCH(B35,'SO Februari 2026 Rev.2'!$B$6:$B$49,0),MATCH($DL$3,'SO Februari 2026 Rev.2'!$B$5:$XG$5,0))</f>
        <v>3499.876774193548</v>
      </c>
      <c r="DM35" s="402">
        <f>INDEX('Summary sales'!$A$6:$CA$48,MATCH($B35,'Summary sales'!$A$6:$A$48,0),MATCH($DL$3,'Summary sales'!$A$7:$CA$7,0))</f>
        <v>2653.9599999999991</v>
      </c>
      <c r="DN35" s="402">
        <f t="shared" ref="DN35" si="881">DM35-DL35</f>
        <v>-845.91677419354892</v>
      </c>
      <c r="DO35" s="532">
        <f t="shared" ref="DO35" si="882">DM35/DL35</f>
        <v>0.75830098350006403</v>
      </c>
      <c r="DP35" s="402">
        <f>INDEX('SO Februari 2026 Rev.2'!$B$6:$BG$49,MATCH(B35,'SO Februari 2026 Rev.2'!$B$6:$B$49,0),MATCH($DP$3,'SO Februari 2026 Rev.2'!$B$5:$XG$5,0))</f>
        <v>1500.2745161290325</v>
      </c>
      <c r="DQ35" s="402">
        <f>INDEX('Summary sales'!$A$6:$CA$48,MATCH($B35,'Summary sales'!$A$6:$A$48,0),MATCH($DP$3,'Summary sales'!$A$7:$CA$7,0))</f>
        <v>1389.6400000001304</v>
      </c>
      <c r="DR35" s="402">
        <f t="shared" ref="DR35" si="883">DQ35-DP35</f>
        <v>-110.63451612890208</v>
      </c>
      <c r="DS35" s="532">
        <f t="shared" ref="DS35" si="884">DQ35/DP35</f>
        <v>0.92625715164824751</v>
      </c>
      <c r="DT35" s="402">
        <f>INDEX('SO Februari 2026 Rev.2'!$B$6:$BG$49,MATCH(B35,'SO Februari 2026 Rev.2'!$B$6:$B$49,0),MATCH($DT$3,'SO Februari 2026 Rev.2'!$B$5:$XG$5,0))</f>
        <v>2139.5303225806451</v>
      </c>
      <c r="DU35" s="402">
        <f>INDEX('Summary sales'!$A$6:$CA$48,MATCH($B35,'Summary sales'!$A$6:$A$48,0),MATCH($DT$3,'Summary sales'!$A$7:$CA$7,0))</f>
        <v>2070.1699999999255</v>
      </c>
      <c r="DV35" s="402">
        <f t="shared" ref="DV35" si="885">DU35-DT35</f>
        <v>-69.36032258071964</v>
      </c>
      <c r="DW35" s="532">
        <f t="shared" ref="DW35" si="886">DU35/DT35</f>
        <v>0.96758151924808478</v>
      </c>
      <c r="DX35" s="402">
        <f>INDEX('SO Februari 2026 Rev.2'!$B$6:$BG$49,MATCH(B35,'SO Februari 2026 Rev.2'!$B$6:$B$49,0),MATCH($DX$3,'SO Februari 2026 Rev.2'!$B$5:$XG$5,0))</f>
        <v>1260.9741935483876</v>
      </c>
      <c r="DY35" s="402">
        <f>INDEX('Summary sales'!$A$6:$CA$48,MATCH($B35,'Summary sales'!$A$6:$A$48,0),MATCH($DX$3,'Summary sales'!$A$7:$CA$7,0))</f>
        <v>1694.7600000000093</v>
      </c>
      <c r="DZ35" s="402">
        <f t="shared" ref="DZ35" si="887">DY35-DX35</f>
        <v>433.78580645162174</v>
      </c>
      <c r="EA35" s="532">
        <f t="shared" ref="EA35" si="888">DY35/DX35</f>
        <v>1.3440084727118375</v>
      </c>
      <c r="EB35" s="402">
        <f>INDEX('SO Februari 2026 Rev.2'!$B$6:$BG$49,MATCH(B35,'SO Februari 2026 Rev.2'!$B$6:$B$49,0),MATCH($EB$3,'SO Februari 2026 Rev.2'!$B$5:$XG$5,0))</f>
        <v>10000.047419354845</v>
      </c>
      <c r="EC35" s="402">
        <f>INDEX('Summary sales'!$A$6:$CA$48,MATCH($B35,'Summary sales'!$A$6:$A$48,0),MATCH($EB$3,'Summary sales'!$A$7:$CA$7,0))</f>
        <v>11284.05999999959</v>
      </c>
      <c r="ED35" s="402">
        <f t="shared" ref="ED35" si="889">EC35-EB35</f>
        <v>1284.012580644745</v>
      </c>
      <c r="EE35" s="532">
        <f t="shared" ref="EE35" si="890">EC35/EB35</f>
        <v>1.1284006491968799</v>
      </c>
      <c r="EF35" s="402">
        <f>INDEX('SO Februari 2026 Rev.2'!$B$6:$BG$49,MATCH(B35,'SO Februari 2026 Rev.2'!$B$6:$B$49,0),MATCH($EF$3,'SO Februari 2026 Rev.2'!$B$5:$XG$5,0))</f>
        <v>1519.5448387096778</v>
      </c>
      <c r="EG35" s="402">
        <f>INDEX('Summary sales'!$A$6:$CA$48,MATCH($B35,'Summary sales'!$A$6:$A$48,0),MATCH($EF$3,'Summary sales'!$A$7:$CA$7,0))</f>
        <v>2016.0300000000279</v>
      </c>
      <c r="EH35" s="402">
        <f t="shared" ref="EH35" si="891">EG35-EF35</f>
        <v>496.48516129035011</v>
      </c>
      <c r="EI35" s="532">
        <f t="shared" ref="EI35" si="892">EG35/EF35</f>
        <v>1.326732814091844</v>
      </c>
      <c r="EJ35" s="402">
        <f>INDEX('SO Februari 2026 Rev.2'!$B$6:$BG$49,MATCH(B35,'SO Februari 2026 Rev.2'!$B$6:$B$49,0),MATCH($EJ$3,'SO Februari 2026 Rev.2'!$B$5:$XG$5,0))</f>
        <v>3999.6741935483842</v>
      </c>
      <c r="EK35" s="402">
        <f>INDEX('Summary sales'!$A$6:$CA$48,MATCH($B35,'Summary sales'!$A$6:$A$48,0),MATCH($EJ$3,'Summary sales'!$A$7:$CA$7,0))</f>
        <v>4302.8599999998696</v>
      </c>
      <c r="EL35" s="402">
        <f t="shared" ref="EL35" si="893">EK35-EJ35</f>
        <v>303.1858064514854</v>
      </c>
      <c r="EM35" s="532">
        <f t="shared" ref="EM35" si="894">EK35/EJ35</f>
        <v>1.0758026258590099</v>
      </c>
      <c r="EN35" s="402">
        <f>INDEX('SO Februari 2026 Rev.2'!$B$6:$BG$49,MATCH(B35,'SO Februari 2026 Rev.2'!$B$6:$B$49,0),MATCH($EN$3,'SO Februari 2026 Rev.2'!$B$5:$XG$5,0))</f>
        <v>3500</v>
      </c>
      <c r="EO35" s="402">
        <f>INDEX('Summary sales'!$A$6:$CA$48,MATCH(B35,'Summary sales'!$A$6:$A$48,0),MATCH($EN$3,'Summary sales'!$A$7:$CA$7,0))</f>
        <v>0</v>
      </c>
      <c r="EP35" s="402">
        <f t="shared" ref="EP35" si="895">EO35-EN35</f>
        <v>-3500</v>
      </c>
      <c r="EQ35" s="532">
        <f t="shared" ref="EQ35" si="896">EO35/EN35</f>
        <v>0</v>
      </c>
      <c r="ER35" s="402">
        <f>INDEX('SO Februari 2026 Rev.2'!$B$6:$BG$49,MATCH(B35,'SO Februari 2026 Rev.2'!$B$6:$B$49,0),MATCH($ER$3,'SO Februari 2026 Rev.2'!$B$5:$XG$5,0))</f>
        <v>3999.689677419351</v>
      </c>
      <c r="ES35" s="402">
        <f>INDEX('Summary sales'!$A$6:$CA$48,MATCH($B35,'Summary sales'!$A$6:$A$48,0),MATCH($ER$3,'Summary sales'!$A$7:$CA$7,0))</f>
        <v>4915.7299999999814</v>
      </c>
      <c r="ET35" s="402">
        <f t="shared" ref="ET35" si="897">ES35-ER35</f>
        <v>916.04032258063035</v>
      </c>
      <c r="EU35" s="532">
        <f t="shared" ref="EU35" si="898">ES35/ER35</f>
        <v>1.2290278487734256</v>
      </c>
      <c r="EV35" s="402">
        <f>INDEX('SO Februari 2026 Rev.2'!$B$6:$BG$49,MATCH(B35,'SO Februari 2026 Rev.2'!$B$6:$B$49,0),MATCH($EV$3,'SO Februari 2026 Rev.2'!$B$5:$XG$5,0))</f>
        <v>26500</v>
      </c>
      <c r="EW35" s="402">
        <f>INDEX('Summary sales'!$A$6:$CA$48,MATCH($B35,'Summary sales'!$A$6:$A$48,0),MATCH($EV$3,'Summary sales'!$A$7:$CA$7,0))</f>
        <v>34580.980000000447</v>
      </c>
      <c r="EX35" s="402">
        <f t="shared" ref="EX35" si="899">EW35-EV35</f>
        <v>8080.980000000447</v>
      </c>
      <c r="EY35" s="532">
        <f t="shared" ref="EY35" si="900">EW35/EV35</f>
        <v>1.3049426415094509</v>
      </c>
      <c r="EZ35" s="402">
        <f>INDEX('SO Februari 2026 Rev.2'!$B$6:$BG$49,MATCH(B35,'SO Februari 2026 Rev.2'!$B$6:$B$49,0),MATCH($EZ$3,'SO Februari 2026 Rev.2'!$B$5:$XG$5,0))</f>
        <v>5000</v>
      </c>
      <c r="FA35" s="402">
        <f>INDEX('Summary sales'!$A$6:$CA$48,MATCH(B35,'Summary sales'!$A$6:$A$48,0),MATCH($EZ$3,'Summary sales'!$A$7:$CA$7,0))</f>
        <v>4548.1300000001211</v>
      </c>
      <c r="FB35" s="402">
        <f t="shared" ref="FB35" si="901">FA35-EZ35</f>
        <v>-451.86999999987893</v>
      </c>
      <c r="FC35" s="532">
        <f t="shared" ref="FC35" si="902">FA35/EZ35</f>
        <v>0.90962600000002425</v>
      </c>
      <c r="FD35" s="402">
        <f>INDEX('SO Februari 2026 Rev.2'!$B$6:$BG$49,MATCH(B35,'SO Februari 2026 Rev.2'!$B$6:$B$49,0),MATCH($FD$3,'SO Februari 2026 Rev.2'!$B$5:$XG$5,0))</f>
        <v>2105.6477419354865</v>
      </c>
      <c r="FE35" s="402">
        <f>INDEX('Summary sales'!$A$6:$CA$48,MATCH(B35,'Summary sales'!$A$6:$A$48,0),MATCH($FD$3,'Summary sales'!$A$7:$CA$7,0))</f>
        <v>5021.4000000003725</v>
      </c>
      <c r="FF35" s="402">
        <f t="shared" ref="FF35" si="903">FE35-FD35</f>
        <v>2915.7522580648861</v>
      </c>
      <c r="FG35" s="532">
        <f t="shared" ref="FG35" si="904">FE35/FD35</f>
        <v>2.3847293637941362</v>
      </c>
      <c r="FH35" s="402">
        <f>INDEX('SO Februari 2026 Rev.2'!$B$6:$BG$49,MATCH(B35,'SO Februari 2026 Rev.2'!$B$6:$B$49,0),MATCH($FH$3,'SO Februari 2026 Rev.2'!$B$5:$XG$5,0))</f>
        <v>726.8151612903232</v>
      </c>
      <c r="FI35" s="402">
        <f>INDEX('Summary sales'!$A$6:$CA$48,MATCH(B35,'Summary sales'!$A$6:$A$48,0),MATCH($FH$3,'Summary sales'!$A$7:$CA$7,0))</f>
        <v>804.5</v>
      </c>
      <c r="FJ35" s="402">
        <f t="shared" ref="FJ35" si="905">FI35-FH35</f>
        <v>77.684838709676796</v>
      </c>
      <c r="FK35" s="532">
        <f t="shared" ref="FK35" si="906">FI35/FH35</f>
        <v>1.1068838995760106</v>
      </c>
      <c r="FL35" s="402">
        <f>INDEX('SO Februari 2026 Rev.2'!$B$6:$BG$49,MATCH(B35,'SO Februari 2026 Rev.2'!$B$6:$B$49,0),MATCH($FL$3,'SO Februari 2026 Rev.2'!$B$5:$XG$5,0))</f>
        <v>3018.0416129032269</v>
      </c>
      <c r="FM35" s="402">
        <f>INDEX('Summary sales'!$A$6:$CA$48,MATCH(B35,'Summary sales'!$A$6:$A$48,0),MATCH($FL$3,'Summary sales'!$A$7:$CA$7,0))</f>
        <v>3494.1499999999069</v>
      </c>
      <c r="FN35" s="402">
        <f t="shared" ref="FN35" si="907">FM35-FL35</f>
        <v>476.10838709667996</v>
      </c>
      <c r="FO35" s="532">
        <f t="shared" ref="FO35" si="908">FM35/FL35</f>
        <v>1.1577540829991022</v>
      </c>
      <c r="FP35" s="402">
        <f>INDEX('SO Februari 2026 Rev.2'!$B$6:$BG$49,MATCH(B35,'SO Februari 2026 Rev.2'!$B$6:$B$49,0),MATCH($FP$3,'SO Februari 2026 Rev.2'!$B$5:$XG$5,0))</f>
        <v>2044.9996774193546</v>
      </c>
      <c r="FQ35" s="402">
        <f>INDEX('Summary sales'!$A$6:$CA$48,MATCH(B35,'Summary sales'!$A$6:$A$48,0),MATCH($FP$3,'Summary sales'!$A$7:$CA$7,0))</f>
        <v>1145.9799999999814</v>
      </c>
      <c r="FR35" s="402">
        <f t="shared" ref="FR35" si="909">FQ35-FP35</f>
        <v>-899.01967741937324</v>
      </c>
      <c r="FS35" s="532">
        <f t="shared" ref="FS35" si="910">FQ35/FP35</f>
        <v>0.56038150648812191</v>
      </c>
      <c r="FT35" s="402">
        <f>INDEX('SO Februari 2026 Rev.2'!$B$6:$BG$49,MATCH(B35,'SO Februari 2026 Rev.2'!$B$6:$B$49,0),MATCH($FT$3,'SO Februari 2026 Rev.2'!$B$5:$XG$5,0))</f>
        <v>369.61070967741654</v>
      </c>
      <c r="FU35" s="402">
        <f>INDEX('Summary sales'!$A$6:$CA$48,MATCH(B35,'Summary sales'!$A$6:$A$48,0),MATCH($FT$3,'Summary sales'!$A$7:$CA$7,0))</f>
        <v>3462.4020000000019</v>
      </c>
      <c r="FV35" s="402">
        <f t="shared" ref="FV35" si="911">FU35-FT35</f>
        <v>3092.7912903225852</v>
      </c>
      <c r="FW35" s="532">
        <f t="shared" ref="FW35" si="912">FU35/FT35</f>
        <v>9.3676993370183101</v>
      </c>
      <c r="FX35" s="402">
        <f>INDEX('SO Februari 2026 Rev.2'!$B$6:$BG$49,MATCH(B35,'SO Februari 2026 Rev.2'!$B$6:$B$49,0),MATCH($FX$3,'SO Februari 2026 Rev.2'!$B$5:$XG$5,0))</f>
        <v>13500</v>
      </c>
      <c r="FY35" s="402">
        <f>INDEX('Summary sales'!$A$6:$CA$48,MATCH(B35,'Summary sales'!$A$6:$A$48,0),MATCH($FX$3,'Summary sales'!$A$7:$CA$7,0))</f>
        <v>4653.92</v>
      </c>
      <c r="FZ35" s="402">
        <f t="shared" ref="FZ35" si="913">FY35-FX35</f>
        <v>-8846.08</v>
      </c>
      <c r="GA35" s="532">
        <f t="shared" ref="GA35" si="914">FY35/FX35</f>
        <v>0.34473481481481483</v>
      </c>
      <c r="GB35" s="402">
        <f>INDEX('SO Februari 2026 Rev.2'!$B$6:$BG$49,MATCH(B35,'SO Februari 2026 Rev.2'!$B$6:$B$49,0),MATCH($GB$3,'SO Februari 2026 Rev.2'!$B$5:$XG$5,0))</f>
        <v>3500</v>
      </c>
      <c r="GC35" s="402">
        <f>INDEX('Summary sales'!$A$6:$CA$48,MATCH($B35,'Summary sales'!$A$6:$A$48,0),MATCH($GB$3,'Summary sales'!$A$7:$CA$7,0))</f>
        <v>4484.6170000005513</v>
      </c>
      <c r="GD35" s="402">
        <f t="shared" ref="GD35" si="915">GC35-GB35</f>
        <v>984.61700000055134</v>
      </c>
      <c r="GE35" s="532">
        <f t="shared" ref="GE35" si="916">GC35/GB35</f>
        <v>1.2813191428573003</v>
      </c>
      <c r="GF35" s="402">
        <f>INDEX('SO Februari 2026 Rev.2'!$B$6:$BG$49,MATCH(B35,'SO Februari 2026 Rev.2'!$B$6:$B$49,0),MATCH($GF$3,'SO Februari 2026 Rev.2'!$B$5:$XG$5,0))</f>
        <v>1121.900322580635</v>
      </c>
      <c r="GG35" s="402">
        <f>INDEX('Summary sales'!$A$6:$CA$48,MATCH($B35,'Summary sales'!$A$6:$A$48,0),MATCH($GF$3,'Summary sales'!$A$7:$CA$7,0))</f>
        <v>1393.0299999997951</v>
      </c>
      <c r="GH35" s="402">
        <f t="shared" ref="GH35" si="917">GG35-GF35</f>
        <v>271.12967741916009</v>
      </c>
      <c r="GI35" s="532">
        <f t="shared" ref="GI35" si="918">GG35/GF35</f>
        <v>1.2416700235859617</v>
      </c>
      <c r="GJ35" s="402">
        <f>INDEX('SO Februari 2026 Rev.2'!$B$6:$BG$49,MATCH(B35,'SO Februari 2026 Rev.2'!$B$6:$B$49,0),MATCH($GJ$3,'SO Februari 2026 Rev.2'!$B$5:$XG$5,0))</f>
        <v>1800</v>
      </c>
      <c r="GK35" s="402">
        <f>INDEX('Summary sales'!$A$6:$CA$48,MATCH(B35,'Summary sales'!$A$6:$A$48,0),MATCH($GJ$3,'Summary sales'!$A$7:$CA$7,0))</f>
        <v>1821.9780000000028</v>
      </c>
      <c r="GL35" s="402">
        <f t="shared" ref="GL35" si="919">GK35-GJ35</f>
        <v>21.978000000002794</v>
      </c>
      <c r="GM35" s="532">
        <f t="shared" ref="GM35" si="920">GK35/GJ35</f>
        <v>1.0122100000000016</v>
      </c>
      <c r="GN35" s="402">
        <f>INDEX('SO Februari 2026 Rev.2'!$B$6:$BG$49,MATCH(B35,'SO Februari 2026 Rev.2'!$B$6:$B$49,0),MATCH($GN$3,'SO Februari 2026 Rev.2'!$B$5:$XG$5,0))</f>
        <v>2499.7025806451697</v>
      </c>
      <c r="GO35" s="402">
        <f>INDEX('Summary sales'!$A$6:$CA$48,MATCH(B35,'Summary sales'!$A$6:$A$48,0),MATCH($GN$3,'Summary sales'!$A$7:$CA$7,0))</f>
        <v>1655.3100000000559</v>
      </c>
      <c r="GP35" s="402">
        <f t="shared" ref="GP35" si="921">GO35-GN35</f>
        <v>-844.39258064511387</v>
      </c>
      <c r="GQ35" s="532">
        <f t="shared" ref="GQ35" si="922">GO35/GN35</f>
        <v>0.66220278076955164</v>
      </c>
      <c r="GR35" s="402">
        <f>INDEX('SO Februari 2026 Rev.2'!$B$6:$BG$49,MATCH(B35,'SO Februari 2026 Rev.2'!$B$6:$B$49,0),MATCH($GR$3,'SO Februari 2026 Rev.2'!$B$5:$XG$5,0))</f>
        <v>9000</v>
      </c>
      <c r="GS35" s="402">
        <f>INDEX('Summary sales'!$A$6:$CA$48,MATCH(B35,'Summary sales'!$A$6:$A$48,0),MATCH($GR$3,'Summary sales'!$A$7:$CA$7,0))</f>
        <v>9401.2450000010431</v>
      </c>
      <c r="GT35" s="402">
        <f t="shared" ref="GT35" si="923">GS35-GR35</f>
        <v>401.24500000104308</v>
      </c>
      <c r="GU35" s="533">
        <f t="shared" ref="GU35" si="924">GS35/GR35</f>
        <v>1.0445827777778938</v>
      </c>
    </row>
    <row r="36" spans="1:203" ht="15" customHeight="1">
      <c r="A36" s="653"/>
      <c r="B36" s="416">
        <f t="shared" ref="B36:B40" si="925">B35+1</f>
        <v>46077</v>
      </c>
      <c r="C36" s="414" t="str">
        <f t="shared" si="822"/>
        <v>Sel</v>
      </c>
      <c r="D36" s="402">
        <f t="shared" si="823"/>
        <v>188374.47038709672</v>
      </c>
      <c r="E36" s="402">
        <f t="shared" ca="1" si="824"/>
        <v>193878.24099999375</v>
      </c>
      <c r="F36" s="402">
        <f t="shared" ref="F36:F40" ca="1" si="926">E36-D36</f>
        <v>5503.7706128970312</v>
      </c>
      <c r="G36" s="532">
        <f t="shared" ref="G36:G40" ca="1" si="927">E36/D36</f>
        <v>1.0292171789605415</v>
      </c>
      <c r="H36" s="402">
        <f>INDEX('SO Februari 2026 Rev.2'!$B$6:$BG$49,MATCH(B36,'SO Februari 2026 Rev.2'!$B$6:$B$49,0),MATCH($H$3,'SO Februari 2026 Rev.2'!$B$5:$XG$5,0))</f>
        <v>812.17000000000064</v>
      </c>
      <c r="I36" s="402">
        <f>INDEX('Summary sales'!$A$6:$CA$48,MATCH(B36,'Summary sales'!$A$6:$A$48,0),MATCH($H$3,'Summary sales'!$A$7:$CA$7,0))</f>
        <v>865.26000000000931</v>
      </c>
      <c r="J36" s="402">
        <f t="shared" ref="J36:J40" si="928">I36-H36</f>
        <v>53.090000000008672</v>
      </c>
      <c r="K36" s="532">
        <f t="shared" ref="K36:K40" si="929">I36/H36</f>
        <v>1.0653680879618905</v>
      </c>
      <c r="L36" s="402">
        <f>INDEX('SO Februari 2026 Rev.2'!$B$6:$BG$49,MATCH(B36,'SO Februari 2026 Rev.2'!$B$6:$B$49,0),MATCH($L$3,'SO Februari 2026 Rev.2'!$B$5:$XG$5,0))</f>
        <v>2500</v>
      </c>
      <c r="M36" s="402">
        <f>INDEX('Summary sales'!$A$6:$CA$48,MATCH($B36,'Summary sales'!$A$6:$A$48,0),MATCH($L$3,'Summary sales'!$A$7:$CA$7,0))</f>
        <v>2637.7799999993294</v>
      </c>
      <c r="N36" s="402">
        <f t="shared" ref="N36:N40" si="930">M36-L36</f>
        <v>137.77999999932945</v>
      </c>
      <c r="O36" s="532">
        <f t="shared" ref="O36:O40" si="931">M36/L36</f>
        <v>1.0551119999997318</v>
      </c>
      <c r="P36" s="402">
        <f>INDEX('SO Februari 2026 Rev.2'!$B$6:$BG$49,MATCH(B36,'SO Februari 2026 Rev.2'!$B$6:$B$49,0),MATCH($P$3,'SO Februari 2026 Rev.2'!$B$5:$XG$5,0))</f>
        <v>1129.7312903225857</v>
      </c>
      <c r="Q36" s="402">
        <f>INDEX('Summary sales'!$A$6:$CA$48,MATCH($B36,'Summary sales'!$A$6:$A$48,0),MATCH($P$3,'Summary sales'!$A$7:$CA$7,0))</f>
        <v>954.14999999990687</v>
      </c>
      <c r="R36" s="402">
        <f t="shared" ref="R36:R40" si="932">Q36-P36</f>
        <v>-175.5812903226788</v>
      </c>
      <c r="S36" s="532">
        <f t="shared" ref="S36:S40" si="933">Q36/P36</f>
        <v>0.84458136919218818</v>
      </c>
      <c r="T36" s="402">
        <f>INDEX('SO Februari 2026 Rev.2'!$B$6:$BG$49,MATCH(B36,'SO Februari 2026 Rev.2'!$B$6:$B$49,0),MATCH($T$3,'SO Februari 2026 Rev.2'!$B$5:$XG$5,0))</f>
        <v>3282.5161290322658</v>
      </c>
      <c r="U36" s="402">
        <f>INDEX('Summary sales'!$A$6:$CA$48,MATCH($B36,'Summary sales'!$A$6:$A$48,0),MATCH($T$3,'Summary sales'!$A$7:$CA$7,0))</f>
        <v>4728.25</v>
      </c>
      <c r="V36" s="402">
        <f t="shared" ref="V36:V40" si="934">U36-T36</f>
        <v>1445.7338709677342</v>
      </c>
      <c r="W36" s="532">
        <f t="shared" ref="W36:W40" si="935">U36/T36</f>
        <v>1.4404346587000496</v>
      </c>
      <c r="X36" s="402">
        <f>INDEX('SO Februari 2026 Rev.2'!$B$6:$BG$49,MATCH(B36,'SO Februari 2026 Rev.2'!$B$6:$B$49,0),MATCH($X$3,'SO Februari 2026 Rev.2'!$B$5:$XG$5,0))</f>
        <v>644.02064516129087</v>
      </c>
      <c r="Y36" s="402">
        <f>INDEX('Summary sales'!$A$6:$CA$48,MATCH($B36,'Summary sales'!$A$6:$A$48,0),MATCH($X$3,'Summary sales'!$A$7:$CA$7,0))</f>
        <v>535.23999999999069</v>
      </c>
      <c r="Z36" s="402">
        <f t="shared" ref="Z36:Z40" si="936">Y36-X36</f>
        <v>-108.78064516130019</v>
      </c>
      <c r="AA36" s="532">
        <f t="shared" ref="AA36:AA40" si="937">Y36/X36</f>
        <v>0.83109136954133389</v>
      </c>
      <c r="AB36" s="402">
        <f>INDEX('SO Februari 2026 Rev.2'!$B$6:$BG$49,MATCH(B36,'SO Februari 2026 Rev.2'!$B$6:$B$49,0),MATCH($AB$3,'SO Februari 2026 Rev.2'!$B$5:$XG$5,0))</f>
        <v>5500</v>
      </c>
      <c r="AC36" s="402">
        <f>INDEX('Summary sales'!$A$6:$CA$48,MATCH($B36,'Summary sales'!$A$6:$A$48,0),MATCH($AB$3,'Summary sales'!$A$7:$CA$7,0))</f>
        <v>0</v>
      </c>
      <c r="AD36" s="402">
        <f t="shared" ref="AD36:AD40" si="938">AC36-AB36</f>
        <v>-5500</v>
      </c>
      <c r="AE36" s="532">
        <f t="shared" ref="AE36:AE40" si="939">AC36/AB36</f>
        <v>0</v>
      </c>
      <c r="AF36" s="402">
        <f>INDEX('SO Februari 2026 Rev.2'!$B$6:$BG$49,MATCH(B36,'SO Februari 2026 Rev.2'!$B$6:$B$49,0),MATCH($AF$3,'SO Februari 2026 Rev.2'!$B$5:$XG$5,0))</f>
        <v>166.97064516129021</v>
      </c>
      <c r="AG36" s="402">
        <f>INDEX('Summary sales'!$A$6:$CA$48,MATCH($B36,'Summary sales'!$A$6:$A$48,0),MATCH($AF$3,'Summary sales'!$A$7:$CA$7,0))</f>
        <v>535.44000000000233</v>
      </c>
      <c r="AH36" s="402">
        <f t="shared" ref="AH36:AH40" si="940">AG36-AF36</f>
        <v>368.46935483871209</v>
      </c>
      <c r="AI36" s="532">
        <f t="shared" ref="AI36:AI40" si="941">AG36/AF36</f>
        <v>3.2067912265822431</v>
      </c>
      <c r="AJ36" s="402">
        <f>INDEX('SO Februari 2026 Rev.2'!$B$6:$BG$49,MATCH(B36,'SO Februari 2026 Rev.2'!$B$6:$B$49,0),MATCH($AJ$3,'SO Februari 2026 Rev.2'!$B$5:$XG$5,0))</f>
        <v>603.76322580644887</v>
      </c>
      <c r="AK36" s="402">
        <f>INDEX('Summary sales'!$A$6:$CA$48,MATCH($B36,'Summary sales'!$A$6:$A$48,0),MATCH($AJ$3,'Summary sales'!$A$7:$CA$7,0))</f>
        <v>950.07000000006519</v>
      </c>
      <c r="AL36" s="402">
        <f t="shared" ref="AL36:AL40" si="942">AK36-AJ36</f>
        <v>346.30677419361632</v>
      </c>
      <c r="AM36" s="532">
        <f t="shared" ref="AM36:AM40" si="943">AK36/AJ36</f>
        <v>1.5735804358257379</v>
      </c>
      <c r="AN36" s="402">
        <f>INDEX('SO Februari 2026 Rev.2'!$B$6:$BG$49,MATCH(B36,'SO Februari 2026 Rev.2'!$B$6:$B$49,0),MATCH($AN$3,'SO Februari 2026 Rev.2'!$B$5:$XG$5,0))</f>
        <v>673.27548387096704</v>
      </c>
      <c r="AO36" s="402">
        <f>INDEX('Summary sales'!$A$6:$CA$48,MATCH($B36,'Summary sales'!$A$6:$A$48,0),MATCH($AN$3,'Summary sales'!$A$7:$CA$7,0))</f>
        <v>393.20999999996275</v>
      </c>
      <c r="AP36" s="402">
        <f t="shared" ref="AP36:AP40" si="944">AO36-AN36</f>
        <v>-280.06548387100429</v>
      </c>
      <c r="AQ36" s="532">
        <f t="shared" ref="AQ36:AQ40" si="945">AO36/AN36</f>
        <v>0.58402542409419034</v>
      </c>
      <c r="AR36" s="402">
        <f>INDEX('SO Februari 2026 Rev.2'!$B$6:$BG$49,MATCH(B36,'SO Februari 2026 Rev.2'!$B$6:$B$49,0),MATCH($AR$3,'SO Februari 2026 Rev.2'!$B$5:$XG$5,0))</f>
        <v>5514.1990322580623</v>
      </c>
      <c r="AS36" s="402">
        <f>INDEX('Summary sales'!$A$6:$CA$48,MATCH($B36,'Summary sales'!$A$6:$A$48,0),MATCH($AR$3,'Summary sales'!$A$7:$CA$7,0))</f>
        <v>5497.519999999553</v>
      </c>
      <c r="AT36" s="402">
        <f t="shared" ref="AT36:AT40" si="946">AS36-AR36</f>
        <v>-16.679032258509324</v>
      </c>
      <c r="AU36" s="532">
        <f t="shared" ref="AU36:AU40" si="947">AS36/AR36</f>
        <v>0.99697525748328319</v>
      </c>
      <c r="AV36" s="402">
        <f>INDEX('SO Februari 2026 Rev.2'!$B$6:$BG$49,MATCH(B36,'SO Februari 2026 Rev.2'!$B$6:$B$49,0),MATCH($AV$3,'SO Februari 2026 Rev.2'!$B$5:$XG$5,0))</f>
        <v>6000.0622580645213</v>
      </c>
      <c r="AW36" s="402">
        <f ca="1">INDEX('Summary sales'!$A$6:$CA$48,MATCH($B36,'Summary sales'!$A$6:$A$48,0),MATCH($AV$3,'Summary sales'!$A$7:$CA$7,0))</f>
        <v>5645.3599999998696</v>
      </c>
      <c r="AX36" s="402">
        <f t="shared" ref="AX36:AX40" ca="1" si="948">AW36-AV36</f>
        <v>-354.70225806465169</v>
      </c>
      <c r="AY36" s="532">
        <f t="shared" ref="AY36:AY40" ca="1" si="949">AW36/AV36</f>
        <v>0.94088357040163939</v>
      </c>
      <c r="AZ36" s="402">
        <f>INDEX('SO Februari 2026 Rev.2'!$B$6:$BG$49,MATCH(B36,'SO Februari 2026 Rev.2'!$B$6:$B$49,0),MATCH($AZ$3,'SO Februari 2026 Rev.2'!$B$5:$XG$5,0))</f>
        <v>2874.3264516129029</v>
      </c>
      <c r="BA36" s="402">
        <f>INDEX('Summary sales'!$A$6:$CA$48,MATCH($B36,'Summary sales'!$A$6:$A$48,0),MATCH($AZ$3,'Summary sales'!$A$7:$CA$7,0))</f>
        <v>3977.6999999999534</v>
      </c>
      <c r="BB36" s="402">
        <f t="shared" ref="BB36:BB40" si="950">BA36-AZ36</f>
        <v>1103.3735483870505</v>
      </c>
      <c r="BC36" s="532">
        <f t="shared" ref="BC36:BC40" si="951">BA36/AZ36</f>
        <v>1.3838720364445389</v>
      </c>
      <c r="BD36" s="402">
        <f>INDEX('SO Februari 2026 Rev.2'!$B$6:$BG$49,MATCH(B36,'SO Februari 2026 Rev.2'!$B$6:$B$49,0),MATCH($BD$3,'SO Februari 2026 Rev.2'!$B$5:$XG$5,0))</f>
        <v>1500</v>
      </c>
      <c r="BE36" s="402">
        <f>INDEX('Summary sales'!$A$6:$CA$48,MATCH($B36,'Summary sales'!$A$6:$A$48,0),MATCH($BD$3,'Summary sales'!$A$7:$CA$7,0))</f>
        <v>293.17000000000007</v>
      </c>
      <c r="BF36" s="402">
        <f t="shared" ref="BF36:BF40" si="952">BE36-BD36</f>
        <v>-1206.83</v>
      </c>
      <c r="BG36" s="532">
        <f t="shared" ref="BG36:BG40" si="953">BE36/BD36</f>
        <v>0.19544666666666671</v>
      </c>
      <c r="BH36" s="402">
        <f>INDEX('SO Februari 2026 Rev.2'!$B$6:$BG$49,MATCH(B36,'SO Februari 2026 Rev.2'!$B$6:$B$49,0),MATCH($BH$3,'SO Februari 2026 Rev.2'!$B$5:$XG$5,0))</f>
        <v>1500</v>
      </c>
      <c r="BI36" s="402">
        <f>INDEX('Summary sales'!$A$6:$CA$48,MATCH($B36,'Summary sales'!$A$6:$A$48,0),MATCH($BH$3,'Summary sales'!$A$7:$CA$7,0))</f>
        <v>773.30000000004657</v>
      </c>
      <c r="BJ36" s="402">
        <f t="shared" ref="BJ36:BJ40" si="954">BI36-BH36</f>
        <v>-726.69999999995343</v>
      </c>
      <c r="BK36" s="532">
        <f t="shared" ref="BK36:BK40" si="955">BI36/BH36</f>
        <v>0.51553333333336437</v>
      </c>
      <c r="BL36" s="402">
        <f>INDEX('SO Februari 2026 Rev.2'!$B$6:$BG$49,MATCH(B36,'SO Februari 2026 Rev.2'!$B$6:$B$49,0),MATCH($BL$3,'SO Februari 2026 Rev.2'!$B$5:$XG$5,0))</f>
        <v>11000.057096774191</v>
      </c>
      <c r="BM36" s="402">
        <f>INDEX('Summary sales'!$A$6:$CA$48,MATCH($B36,'Summary sales'!$A$6:$A$48,0),MATCH($BL$3,'Summary sales'!$A$7:$CA$7,0))</f>
        <v>11369.10999999987</v>
      </c>
      <c r="BN36" s="402">
        <f t="shared" ref="BN36:BN40" si="956">BM36-BL36</f>
        <v>369.05290322567816</v>
      </c>
      <c r="BO36" s="532">
        <f t="shared" ref="BO36:BO40" si="957">BM36/BL36</f>
        <v>1.0335500897839798</v>
      </c>
      <c r="BP36" s="402">
        <f>INDEX('SO Februari 2026 Rev.2'!$B$6:$BG$49,MATCH(B36,'SO Februari 2026 Rev.2'!$B$6:$B$49,0),MATCH($BP$3,'SO Februari 2026 Rev.2'!$B$5:$XG$5,0))</f>
        <v>926.09448387096802</v>
      </c>
      <c r="BQ36" s="402">
        <f>INDEX('Summary sales'!$A$6:$CA$48,MATCH($B36,'Summary sales'!$A$6:$A$48,0),MATCH($BP$3,'Summary sales'!$A$7:$CA$7,0))</f>
        <v>634.51000000000931</v>
      </c>
      <c r="BR36" s="402">
        <f t="shared" ref="BR36:BR40" si="958">BQ36-BP36</f>
        <v>-291.58448387095871</v>
      </c>
      <c r="BS36" s="532">
        <f t="shared" ref="BS36:BS40" si="959">BQ36/BP36</f>
        <v>0.6851460742405362</v>
      </c>
      <c r="BT36" s="402">
        <f>INDEX('SO Februari 2026 Rev.2'!$B$6:$BG$49,MATCH(B36,'SO Februari 2026 Rev.2'!$B$6:$B$49,0),MATCH($BT$3,'SO Februari 2026 Rev.2'!$B$5:$XG$5,0))</f>
        <v>4500</v>
      </c>
      <c r="BU36" s="402">
        <f ca="1">INDEX('Summary sales'!$A$6:$CA$48,MATCH($B36,'Summary sales'!$A$6:$A$48,0),MATCH($BT$3,'Summary sales'!$A$7:$CA$7,0))</f>
        <v>5580.38</v>
      </c>
      <c r="BV36" s="402">
        <f t="shared" ref="BV36:BV40" ca="1" si="960">BU36-BT36</f>
        <v>1080.3800000000001</v>
      </c>
      <c r="BW36" s="532">
        <f t="shared" ref="BW36:BW40" ca="1" si="961">BU36/BT36</f>
        <v>1.2400844444444445</v>
      </c>
      <c r="BX36" s="402">
        <f>INDEX('SO Februari 2026 Rev.2'!$B$6:$BG$49,MATCH(B36,'SO Februari 2026 Rev.2'!$B$6:$B$49,0),MATCH($BX$3,'SO Februari 2026 Rev.2'!$B$5:$XG$5,0))</f>
        <v>70.054838709677327</v>
      </c>
      <c r="BY36" s="402">
        <f>INDEX('Summary sales'!$A$6:$CA$48,MATCH($B36,'Summary sales'!$A$6:$A$48,0),MATCH($BX$3,'Summary sales'!$A$7:$CA$7,0))</f>
        <v>100.69999999999709</v>
      </c>
      <c r="BZ36" s="402">
        <f t="shared" ref="BZ36:BZ40" si="962">BY36-BX36</f>
        <v>30.645161290319763</v>
      </c>
      <c r="CA36" s="532">
        <f t="shared" ref="CA36:CA40" si="963">BY36/BX36</f>
        <v>1.4374453193350434</v>
      </c>
      <c r="CB36" s="402">
        <f>INDEX('SO Februari 2026 Rev.2'!$B$6:$BG$49,MATCH(B36,'SO Februari 2026 Rev.2'!$B$6:$B$49,0),MATCH($CB$3,'SO Februari 2026 Rev.2'!$B$5:$XG$5,0))</f>
        <v>89.451612903225808</v>
      </c>
      <c r="CC36" s="402">
        <f>INDEX('Summary sales'!$A$6:$CA$48,MATCH($B36,'Summary sales'!$A$6:$A$48,0),MATCH($CB$3,'Summary sales'!$A$7:$CA$7,0))</f>
        <v>67.573000000003958</v>
      </c>
      <c r="CD36" s="402">
        <f t="shared" ref="CD36:CD40" si="964">CC36-CB36</f>
        <v>-21.87861290322185</v>
      </c>
      <c r="CE36" s="532">
        <f t="shared" ref="CE36:CE40" si="965">CC36/CB36</f>
        <v>0.75541399206639837</v>
      </c>
      <c r="CF36" s="402">
        <f>INDEX('SO Februari 2026 Rev.2'!$B$6:$BG$49,MATCH(B36,'SO Februari 2026 Rev.2'!$B$6:$B$49,0),MATCH($CF$3,'SO Februari 2026 Rev.2'!$B$5:$XG$5,0))</f>
        <v>3500</v>
      </c>
      <c r="CG36" s="402">
        <f>INDEX('Summary sales'!$A$6:$CA$48,MATCH($B36,'Summary sales'!$A$6:$A$48,0),MATCH($CF$3,'Summary sales'!$A$7:$CA$7,0))</f>
        <v>3352</v>
      </c>
      <c r="CH36" s="402">
        <f t="shared" ref="CH36:CH40" si="966">CG36-CF36</f>
        <v>-148</v>
      </c>
      <c r="CI36" s="532">
        <f t="shared" ref="CI36:CI40" si="967">CG36/CF36</f>
        <v>0.95771428571428574</v>
      </c>
      <c r="CJ36" s="402">
        <f>INDEX('SO Februari 2026 Rev.2'!$B$6:$BG$49,MATCH(B36,'SO Februari 2026 Rev.2'!$B$6:$B$49,0),MATCH($CJ$3,'SO Februari 2026 Rev.2'!$B$5:$XG$5,0))</f>
        <v>4000.4806451612722</v>
      </c>
      <c r="CK36" s="402">
        <f>INDEX('Summary sales'!$A$6:$CA$48,MATCH($B36,'Summary sales'!$A$6:$A$48,0),MATCH($CJ$3,'Summary sales'!$A$7:$CA$7,0))</f>
        <v>4670.7999999998137</v>
      </c>
      <c r="CL36" s="402">
        <f t="shared" ref="CL36:CL40" si="968">CK36-CJ36</f>
        <v>670.31935483854159</v>
      </c>
      <c r="CM36" s="532">
        <f t="shared" ref="CM36:CM40" si="969">CK36/CJ36</f>
        <v>1.1675597045193351</v>
      </c>
      <c r="CN36" s="402">
        <f>INDEX('SO Februari 2026 Rev.2'!$B$6:$BG$49,MATCH(B36,'SO Februari 2026 Rev.2'!$B$6:$B$49,0),MATCH($CN$3,'SO Februari 2026 Rev.2'!$B$5:$XG$5,0))</f>
        <v>3500</v>
      </c>
      <c r="CO36" s="402">
        <f>INDEX('Summary sales'!$A$6:$CA$48,MATCH($B36,'Summary sales'!$A$6:$A$48,0),MATCH($CN$3,'Summary sales'!$A$7:$CA$7,0))</f>
        <v>5186.2699999999604</v>
      </c>
      <c r="CP36" s="402">
        <f t="shared" ref="CP36:CP40" si="970">CO36-CN36</f>
        <v>1686.2699999999604</v>
      </c>
      <c r="CQ36" s="532">
        <f t="shared" ref="CQ36:CQ40" si="971">CO36/CN36</f>
        <v>1.4817914285714173</v>
      </c>
      <c r="CR36" s="402">
        <f>INDEX('SO Februari 2026 Rev.2'!$B$6:$BG$49,MATCH(B36,'SO Februari 2026 Rev.2'!$B$6:$B$49,0),MATCH($CR$3,'SO Februari 2026 Rev.2'!$B$5:$XG$5,0))</f>
        <v>0</v>
      </c>
      <c r="CS36" s="402">
        <f>INDEX('Summary sales'!$A$6:$CA$48,MATCH($B36,'Summary sales'!$A$6:$A$48,0),MATCH($CR$3,'Summary sales'!$A$7:$CA$7,0))</f>
        <v>0</v>
      </c>
      <c r="CT36" s="402">
        <f t="shared" ref="CT36:CT40" si="972">CS36-CR36</f>
        <v>0</v>
      </c>
      <c r="CU36" s="532" t="e">
        <f t="shared" ref="CU36:CU40" si="973">CS36/CR36</f>
        <v>#DIV/0!</v>
      </c>
      <c r="CV36" s="402">
        <f>INDEX('SO Februari 2026 Rev.2'!$B$6:$BG$49,MATCH(B36,'SO Februari 2026 Rev.2'!$B$6:$B$49,0),MATCH($CV$3,'SO Februari 2026 Rev.2'!$B$5:$XG$5,0))</f>
        <v>15659.554548387085</v>
      </c>
      <c r="CW36" s="402">
        <f>INDEX('Summary sales'!$A$6:$CA$48,MATCH($B36,'Summary sales'!$A$6:$A$48,0),MATCH($CV$3,'Summary sales'!$A$7:$CA$7,0))</f>
        <v>14116.397999994457</v>
      </c>
      <c r="CX36" s="402">
        <f t="shared" ref="CX36:CX40" si="974">CW36-CV36</f>
        <v>-1543.1565483926279</v>
      </c>
      <c r="CY36" s="532">
        <f t="shared" ref="CY36:CY40" si="975">CW36/CV36</f>
        <v>0.90145591027992744</v>
      </c>
      <c r="CZ36" s="402">
        <f>INDEX('SO Februari 2026 Rev.2'!$B$6:$BG$49,MATCH(B36,'SO Februari 2026 Rev.2'!$B$6:$B$49,0),MATCH($CZ$3,'SO Februari 2026 Rev.2'!$B$5:$XG$5,0))</f>
        <v>2020.8603225806426</v>
      </c>
      <c r="DA36" s="402">
        <f>INDEX('Summary sales'!$A$6:$CA$48,MATCH($B36,'Summary sales'!$A$6:$A$48,0),MATCH($CZ$3,'Summary sales'!$A$7:$CA$7,0))</f>
        <v>2102.5499999998137</v>
      </c>
      <c r="DB36" s="402">
        <f t="shared" ref="DB36:DB40" si="976">DA36-CZ36</f>
        <v>81.689677419171176</v>
      </c>
      <c r="DC36" s="532">
        <f t="shared" ref="DC36:DC40" si="977">DA36/CZ36</f>
        <v>1.0404232180257036</v>
      </c>
      <c r="DD36" s="402">
        <f>INDEX('SO Februari 2026 Rev.2'!$B$6:$BG$49,MATCH(B36,'SO Februari 2026 Rev.2'!$B$6:$B$49,0),MATCH($DD$3,'SO Februari 2026 Rev.2'!$B$5:$XG$5,0))</f>
        <v>678.69999999999834</v>
      </c>
      <c r="DE36" s="402">
        <f>INDEX('Summary sales'!$A$6:$CA$48,MATCH($B36,'Summary sales'!$A$6:$A$48,0),MATCH($DD$3,'Summary sales'!$A$7:$CA$7,0))</f>
        <v>46.800000000046566</v>
      </c>
      <c r="DF36" s="402">
        <f t="shared" ref="DF36:DF40" si="978">DE36-DD36</f>
        <v>-631.89999999995177</v>
      </c>
      <c r="DG36" s="532">
        <f t="shared" ref="DG36:DG40" si="979">DE36/DD36</f>
        <v>6.8955355827385711E-2</v>
      </c>
      <c r="DH36" s="402">
        <f>INDEX('SO Februari 2026 Rev.2'!$B$6:$BG$49,MATCH(B36,'SO Februari 2026 Rev.2'!$B$6:$B$49,0),MATCH($DH$3,'SO Februari 2026 Rev.2'!$B$5:$XG$5,0))</f>
        <v>7121.8519354838745</v>
      </c>
      <c r="DI36" s="402">
        <f>INDEX('Summary sales'!$A$6:$CA$48,MATCH($B36,'Summary sales'!$A$6:$A$48,0),MATCH($DH$3,'Summary sales'!$A$7:$CA$7,0))</f>
        <v>8799.2700000004843</v>
      </c>
      <c r="DJ36" s="402">
        <f t="shared" ref="DJ36:DJ40" si="980">DI36-DH36</f>
        <v>1677.4180645166098</v>
      </c>
      <c r="DK36" s="532">
        <f t="shared" ref="DK36:DK40" si="981">DI36/DH36</f>
        <v>1.2355311623594774</v>
      </c>
      <c r="DL36" s="402">
        <f>INDEX('SO Februari 2026 Rev.2'!$B$6:$BG$49,MATCH(B36,'SO Februari 2026 Rev.2'!$B$6:$B$49,0),MATCH($DL$3,'SO Februari 2026 Rev.2'!$B$5:$XG$5,0))</f>
        <v>3499.876774193548</v>
      </c>
      <c r="DM36" s="402">
        <f>INDEX('Summary sales'!$A$6:$CA$48,MATCH($B36,'Summary sales'!$A$6:$A$48,0),MATCH($DL$3,'Summary sales'!$A$7:$CA$7,0))</f>
        <v>4230.2700000000041</v>
      </c>
      <c r="DN36" s="402">
        <f t="shared" ref="DN36:DN40" si="982">DM36-DL36</f>
        <v>730.39322580645603</v>
      </c>
      <c r="DO36" s="532">
        <f t="shared" ref="DO36:DO40" si="983">DM36/DL36</f>
        <v>1.2086911262682256</v>
      </c>
      <c r="DP36" s="402">
        <f>INDEX('SO Februari 2026 Rev.2'!$B$6:$BG$49,MATCH(B36,'SO Februari 2026 Rev.2'!$B$6:$B$49,0),MATCH($DP$3,'SO Februari 2026 Rev.2'!$B$5:$XG$5,0))</f>
        <v>1500.2745161290325</v>
      </c>
      <c r="DQ36" s="402">
        <f>INDEX('Summary sales'!$A$6:$CA$48,MATCH($B36,'Summary sales'!$A$6:$A$48,0),MATCH($DP$3,'Summary sales'!$A$7:$CA$7,0))</f>
        <v>1184.839999999851</v>
      </c>
      <c r="DR36" s="402">
        <f t="shared" ref="DR36:DR40" si="984">DQ36-DP36</f>
        <v>-315.43451612918147</v>
      </c>
      <c r="DS36" s="532">
        <f t="shared" ref="DS36:DS40" si="985">DQ36/DP36</f>
        <v>0.78974880081076293</v>
      </c>
      <c r="DT36" s="402">
        <f>INDEX('SO Februari 2026 Rev.2'!$B$6:$BG$49,MATCH(B36,'SO Februari 2026 Rev.2'!$B$6:$B$49,0),MATCH($DT$3,'SO Februari 2026 Rev.2'!$B$5:$XG$5,0))</f>
        <v>2139.5303225806451</v>
      </c>
      <c r="DU36" s="402">
        <f>INDEX('Summary sales'!$A$6:$CA$48,MATCH($B36,'Summary sales'!$A$6:$A$48,0),MATCH($DT$3,'Summary sales'!$A$7:$CA$7,0))</f>
        <v>2227.0700000000652</v>
      </c>
      <c r="DV36" s="402">
        <f t="shared" ref="DV36:DV40" si="986">DU36-DT36</f>
        <v>87.539677419420059</v>
      </c>
      <c r="DW36" s="532">
        <f t="shared" ref="DW36:DW40" si="987">DU36/DT36</f>
        <v>1.0409153712361656</v>
      </c>
      <c r="DX36" s="402">
        <f>INDEX('SO Februari 2026 Rev.2'!$B$6:$BG$49,MATCH(B36,'SO Februari 2026 Rev.2'!$B$6:$B$49,0),MATCH($DX$3,'SO Februari 2026 Rev.2'!$B$5:$XG$5,0))</f>
        <v>1260.9741935483876</v>
      </c>
      <c r="DY36" s="402">
        <f>INDEX('Summary sales'!$A$6:$CA$48,MATCH($B36,'Summary sales'!$A$6:$A$48,0),MATCH($DX$3,'Summary sales'!$A$7:$CA$7,0))</f>
        <v>1511.3199999999488</v>
      </c>
      <c r="DZ36" s="402">
        <f t="shared" ref="DZ36:DZ40" si="988">DY36-DX36</f>
        <v>250.3458064515612</v>
      </c>
      <c r="EA36" s="532">
        <f t="shared" ref="EA36:EA40" si="989">DY36/DX36</f>
        <v>1.1985336478196171</v>
      </c>
      <c r="EB36" s="402">
        <f>INDEX('SO Februari 2026 Rev.2'!$B$6:$BG$49,MATCH(B36,'SO Februari 2026 Rev.2'!$B$6:$B$49,0),MATCH($EB$3,'SO Februari 2026 Rev.2'!$B$5:$XG$5,0))</f>
        <v>10000.047419354845</v>
      </c>
      <c r="EC36" s="402">
        <f>INDEX('Summary sales'!$A$6:$CA$48,MATCH($B36,'Summary sales'!$A$6:$A$48,0),MATCH($EB$3,'Summary sales'!$A$7:$CA$7,0))</f>
        <v>10577.090000000782</v>
      </c>
      <c r="ED36" s="402">
        <f t="shared" ref="ED36:ED40" si="990">EC36-EB36</f>
        <v>577.04258064593705</v>
      </c>
      <c r="EE36" s="532">
        <f t="shared" ref="EE36:EE40" si="991">EC36/EB36</f>
        <v>1.0577039844360223</v>
      </c>
      <c r="EF36" s="402">
        <f>INDEX('SO Februari 2026 Rev.2'!$B$6:$BG$49,MATCH(B36,'SO Februari 2026 Rev.2'!$B$6:$B$49,0),MATCH($EF$3,'SO Februari 2026 Rev.2'!$B$5:$XG$5,0))</f>
        <v>1519.5448387096778</v>
      </c>
      <c r="EG36" s="402">
        <f>INDEX('Summary sales'!$A$6:$CA$48,MATCH($B36,'Summary sales'!$A$6:$A$48,0),MATCH($EF$3,'Summary sales'!$A$7:$CA$7,0))</f>
        <v>2028.4300000001676</v>
      </c>
      <c r="EH36" s="402">
        <f t="shared" ref="EH36:EH40" si="992">EG36-EF36</f>
        <v>508.8851612904898</v>
      </c>
      <c r="EI36" s="532">
        <f t="shared" ref="EI36:EI40" si="993">EG36/EF36</f>
        <v>1.3348931524275454</v>
      </c>
      <c r="EJ36" s="402">
        <f>INDEX('SO Februari 2026 Rev.2'!$B$6:$BG$49,MATCH(B36,'SO Februari 2026 Rev.2'!$B$6:$B$49,0),MATCH($EJ$3,'SO Februari 2026 Rev.2'!$B$5:$XG$5,0))</f>
        <v>3999.6741935483842</v>
      </c>
      <c r="EK36" s="402">
        <f>INDEX('Summary sales'!$A$6:$CA$48,MATCH($B36,'Summary sales'!$A$6:$A$48,0),MATCH($EJ$3,'Summary sales'!$A$7:$CA$7,0))</f>
        <v>4522.6000000000931</v>
      </c>
      <c r="EL36" s="402">
        <f t="shared" ref="EL36:EL40" si="994">EK36-EJ36</f>
        <v>522.92580645170892</v>
      </c>
      <c r="EM36" s="532">
        <f t="shared" ref="EM36:EM40" si="995">EK36/EJ36</f>
        <v>1.1307421007679093</v>
      </c>
      <c r="EN36" s="402">
        <f>INDEX('SO Februari 2026 Rev.2'!$B$6:$BG$49,MATCH(B36,'SO Februari 2026 Rev.2'!$B$6:$B$49,0),MATCH($EN$3,'SO Februari 2026 Rev.2'!$B$5:$XG$5,0))</f>
        <v>3500</v>
      </c>
      <c r="EO36" s="402">
        <f>INDEX('Summary sales'!$A$6:$CA$48,MATCH(B36,'Summary sales'!$A$6:$A$48,0),MATCH($EN$3,'Summary sales'!$A$7:$CA$7,0))</f>
        <v>0</v>
      </c>
      <c r="EP36" s="402">
        <f t="shared" ref="EP36:EP40" si="996">EO36-EN36</f>
        <v>-3500</v>
      </c>
      <c r="EQ36" s="532">
        <f t="shared" ref="EQ36:EQ40" si="997">EO36/EN36</f>
        <v>0</v>
      </c>
      <c r="ER36" s="402">
        <f>INDEX('SO Februari 2026 Rev.2'!$B$6:$BG$49,MATCH(B36,'SO Februari 2026 Rev.2'!$B$6:$B$49,0),MATCH($ER$3,'SO Februari 2026 Rev.2'!$B$5:$XG$5,0))</f>
        <v>3999.689677419351</v>
      </c>
      <c r="ES36" s="402">
        <f>INDEX('Summary sales'!$A$6:$CA$48,MATCH($B36,'Summary sales'!$A$6:$A$48,0),MATCH($ER$3,'Summary sales'!$A$7:$CA$7,0))</f>
        <v>4848.7900000000373</v>
      </c>
      <c r="ET36" s="402">
        <f t="shared" ref="ET36:ET40" si="998">ES36-ER36</f>
        <v>849.10032258068622</v>
      </c>
      <c r="EU36" s="532">
        <f t="shared" ref="EU36:EU40" si="999">ES36/ER36</f>
        <v>1.2122915503606111</v>
      </c>
      <c r="EV36" s="402">
        <f>INDEX('SO Februari 2026 Rev.2'!$B$6:$BG$49,MATCH(B36,'SO Februari 2026 Rev.2'!$B$6:$B$49,0),MATCH($EV$3,'SO Februari 2026 Rev.2'!$B$5:$XG$5,0))</f>
        <v>26500</v>
      </c>
      <c r="EW36" s="402">
        <f>INDEX('Summary sales'!$A$6:$CA$48,MATCH($B36,'Summary sales'!$A$6:$A$48,0),MATCH($EV$3,'Summary sales'!$A$7:$CA$7,0))</f>
        <v>25765.349999999627</v>
      </c>
      <c r="EX36" s="402">
        <f t="shared" ref="EX36:EX40" si="1000">EW36-EV36</f>
        <v>-734.65000000037253</v>
      </c>
      <c r="EY36" s="532">
        <f t="shared" ref="EY36:EY40" si="1001">EW36/EV36</f>
        <v>0.97227735849055197</v>
      </c>
      <c r="EZ36" s="402">
        <f>INDEX('SO Februari 2026 Rev.2'!$B$6:$BG$49,MATCH(B36,'SO Februari 2026 Rev.2'!$B$6:$B$49,0),MATCH($EZ$3,'SO Februari 2026 Rev.2'!$B$5:$XG$5,0))</f>
        <v>5000</v>
      </c>
      <c r="FA36" s="402">
        <f>INDEX('Summary sales'!$A$6:$CA$48,MATCH(B36,'Summary sales'!$A$6:$A$48,0),MATCH($EZ$3,'Summary sales'!$A$7:$CA$7,0))</f>
        <v>6997.4299999999348</v>
      </c>
      <c r="FB36" s="402">
        <f t="shared" ref="FB36:FB40" si="1002">FA36-EZ36</f>
        <v>1997.4299999999348</v>
      </c>
      <c r="FC36" s="532">
        <f t="shared" ref="FC36:FC40" si="1003">FA36/EZ36</f>
        <v>1.3994859999999869</v>
      </c>
      <c r="FD36" s="402">
        <f>INDEX('SO Februari 2026 Rev.2'!$B$6:$BG$49,MATCH(B36,'SO Februari 2026 Rev.2'!$B$6:$B$49,0),MATCH($FD$3,'SO Februari 2026 Rev.2'!$B$5:$XG$5,0))</f>
        <v>2105.6477419354865</v>
      </c>
      <c r="FE36" s="402">
        <f>INDEX('Summary sales'!$A$6:$CA$48,MATCH(B36,'Summary sales'!$A$6:$A$48,0),MATCH($FD$3,'Summary sales'!$A$7:$CA$7,0))</f>
        <v>4819</v>
      </c>
      <c r="FF36" s="402">
        <f t="shared" ref="FF36:FF40" si="1004">FE36-FD36</f>
        <v>2713.3522580645135</v>
      </c>
      <c r="FG36" s="532">
        <f t="shared" ref="FG36:FG40" si="1005">FE36/FD36</f>
        <v>2.2886069231933508</v>
      </c>
      <c r="FH36" s="402">
        <f>INDEX('SO Februari 2026 Rev.2'!$B$6:$BG$49,MATCH(B36,'SO Februari 2026 Rev.2'!$B$6:$B$49,0),MATCH($FH$3,'SO Februari 2026 Rev.2'!$B$5:$XG$5,0))</f>
        <v>726.8151612903232</v>
      </c>
      <c r="FI36" s="402">
        <f>INDEX('Summary sales'!$A$6:$CA$48,MATCH(B36,'Summary sales'!$A$6:$A$48,0),MATCH($FH$3,'Summary sales'!$A$7:$CA$7,0))</f>
        <v>806.71000000007916</v>
      </c>
      <c r="FJ36" s="402">
        <f t="shared" ref="FJ36:FJ40" si="1006">FI36-FH36</f>
        <v>79.894838709755959</v>
      </c>
      <c r="FK36" s="532">
        <f t="shared" ref="FK36:FK40" si="1007">FI36/FH36</f>
        <v>1.1099245626190815</v>
      </c>
      <c r="FL36" s="402">
        <f>INDEX('SO Februari 2026 Rev.2'!$B$6:$BG$49,MATCH(B36,'SO Februari 2026 Rev.2'!$B$6:$B$49,0),MATCH($FL$3,'SO Februari 2026 Rev.2'!$B$5:$XG$5,0))</f>
        <v>3018.0416129032269</v>
      </c>
      <c r="FM36" s="402">
        <f>INDEX('Summary sales'!$A$6:$CA$48,MATCH(B36,'Summary sales'!$A$6:$A$48,0),MATCH($FL$3,'Summary sales'!$A$7:$CA$7,0))</f>
        <v>2144.5600000000559</v>
      </c>
      <c r="FN36" s="402">
        <f t="shared" ref="FN36:FN40" si="1008">FM36-FL36</f>
        <v>-873.48161290317103</v>
      </c>
      <c r="FO36" s="532">
        <f t="shared" ref="FO36:FO40" si="1009">FM36/FL36</f>
        <v>0.71057999691961871</v>
      </c>
      <c r="FP36" s="402">
        <f>INDEX('SO Februari 2026 Rev.2'!$B$6:$BG$49,MATCH(B36,'SO Februari 2026 Rev.2'!$B$6:$B$49,0),MATCH($FP$3,'SO Februari 2026 Rev.2'!$B$5:$XG$5,0))</f>
        <v>2044.9996774193546</v>
      </c>
      <c r="FQ36" s="402">
        <f>INDEX('Summary sales'!$A$6:$CA$48,MATCH(B36,'Summary sales'!$A$6:$A$48,0),MATCH($FP$3,'Summary sales'!$A$7:$CA$7,0))</f>
        <v>4577.1299999998882</v>
      </c>
      <c r="FR36" s="402">
        <f t="shared" ref="FR36:FR40" si="1010">FQ36-FP36</f>
        <v>2532.1303225805336</v>
      </c>
      <c r="FS36" s="532">
        <f t="shared" ref="FS36:FS40" si="1011">FQ36/FP36</f>
        <v>2.2382057320301896</v>
      </c>
      <c r="FT36" s="402">
        <f>INDEX('SO Februari 2026 Rev.2'!$B$6:$BG$49,MATCH(B36,'SO Februari 2026 Rev.2'!$B$6:$B$49,0),MATCH($FT$3,'SO Februari 2026 Rev.2'!$B$5:$XG$5,0))</f>
        <v>369.61070967741654</v>
      </c>
      <c r="FU36" s="402">
        <f>INDEX('Summary sales'!$A$6:$CA$48,MATCH(B36,'Summary sales'!$A$6:$A$48,0),MATCH($FT$3,'Summary sales'!$A$7:$CA$7,0))</f>
        <v>2843.7079999999842</v>
      </c>
      <c r="FV36" s="402">
        <f t="shared" ref="FV36:FV40" si="1012">FU36-FT36</f>
        <v>2474.0972903225675</v>
      </c>
      <c r="FW36" s="532">
        <f t="shared" ref="FW36:FW40" si="1013">FU36/FT36</f>
        <v>7.6937922131149126</v>
      </c>
      <c r="FX36" s="402">
        <f>INDEX('SO Februari 2026 Rev.2'!$B$6:$BG$49,MATCH(B36,'SO Februari 2026 Rev.2'!$B$6:$B$49,0),MATCH($FX$3,'SO Februari 2026 Rev.2'!$B$5:$XG$5,0))</f>
        <v>13500</v>
      </c>
      <c r="FY36" s="402">
        <f>INDEX('Summary sales'!$A$6:$CA$48,MATCH(B36,'Summary sales'!$A$6:$A$48,0),MATCH($FX$3,'Summary sales'!$A$7:$CA$7,0))</f>
        <v>13595.16</v>
      </c>
      <c r="FZ36" s="402">
        <f t="shared" ref="FZ36:FZ40" si="1014">FY36-FX36</f>
        <v>95.159999999999854</v>
      </c>
      <c r="GA36" s="532">
        <f t="shared" ref="GA36:GA40" si="1015">FY36/FX36</f>
        <v>1.0070488888888889</v>
      </c>
      <c r="GB36" s="402">
        <f>INDEX('SO Februari 2026 Rev.2'!$B$6:$BG$49,MATCH(B36,'SO Februari 2026 Rev.2'!$B$6:$B$49,0),MATCH($GB$3,'SO Februari 2026 Rev.2'!$B$5:$XG$5,0))</f>
        <v>3500</v>
      </c>
      <c r="GC36" s="402">
        <f>INDEX('Summary sales'!$A$6:$CA$48,MATCH($B36,'Summary sales'!$A$6:$A$48,0),MATCH($GB$3,'Summary sales'!$A$7:$CA$7,0))</f>
        <v>5656.0959999995302</v>
      </c>
      <c r="GD36" s="402">
        <f t="shared" ref="GD36:GD40" si="1016">GC36-GB36</f>
        <v>2156.0959999995302</v>
      </c>
      <c r="GE36" s="532">
        <f t="shared" ref="GE36:GE40" si="1017">GC36/GB36</f>
        <v>1.6160274285712943</v>
      </c>
      <c r="GF36" s="402">
        <f>INDEX('SO Februari 2026 Rev.2'!$B$6:$BG$49,MATCH(B36,'SO Februari 2026 Rev.2'!$B$6:$B$49,0),MATCH($GF$3,'SO Februari 2026 Rev.2'!$B$5:$XG$5,0))</f>
        <v>1121.900322580635</v>
      </c>
      <c r="GG36" s="402">
        <f>INDEX('Summary sales'!$A$6:$CA$48,MATCH($B36,'Summary sales'!$A$6:$A$48,0),MATCH($GF$3,'Summary sales'!$A$7:$CA$7,0))</f>
        <v>1435.2800000002608</v>
      </c>
      <c r="GH36" s="402">
        <f t="shared" ref="GH36:GH40" si="1018">GG36-GF36</f>
        <v>313.37967741962575</v>
      </c>
      <c r="GI36" s="532">
        <f t="shared" ref="GI36:GI40" si="1019">GG36/GF36</f>
        <v>1.2793293406840089</v>
      </c>
      <c r="GJ36" s="402">
        <f>INDEX('SO Februari 2026 Rev.2'!$B$6:$BG$49,MATCH(B36,'SO Februari 2026 Rev.2'!$B$6:$B$49,0),MATCH($GJ$3,'SO Februari 2026 Rev.2'!$B$5:$XG$5,0))</f>
        <v>1800</v>
      </c>
      <c r="GK36" s="402">
        <f>INDEX('Summary sales'!$A$6:$CA$48,MATCH(B36,'Summary sales'!$A$6:$A$48,0),MATCH($GJ$3,'Summary sales'!$A$7:$CA$7,0))</f>
        <v>1802.4689999999828</v>
      </c>
      <c r="GL36" s="402">
        <f t="shared" ref="GL36:GL40" si="1020">GK36-GJ36</f>
        <v>2.4689999999827705</v>
      </c>
      <c r="GM36" s="532">
        <f t="shared" ref="GM36:GM40" si="1021">GK36/GJ36</f>
        <v>1.001371666666657</v>
      </c>
      <c r="GN36" s="402">
        <f>INDEX('SO Februari 2026 Rev.2'!$B$6:$BG$49,MATCH(B36,'SO Februari 2026 Rev.2'!$B$6:$B$49,0),MATCH($GN$3,'SO Februari 2026 Rev.2'!$B$5:$XG$5,0))</f>
        <v>2499.7025806451697</v>
      </c>
      <c r="GO36" s="402">
        <f>INDEX('Summary sales'!$A$6:$CA$48,MATCH(B36,'Summary sales'!$A$6:$A$48,0),MATCH($GN$3,'Summary sales'!$A$7:$CA$7,0))</f>
        <v>3980.410000000149</v>
      </c>
      <c r="GP36" s="402">
        <f t="shared" ref="GP36:GP40" si="1022">GO36-GN36</f>
        <v>1480.7074193549793</v>
      </c>
      <c r="GQ36" s="532">
        <f t="shared" ref="GQ36:GQ40" si="1023">GO36/GN36</f>
        <v>1.5923534386930187</v>
      </c>
      <c r="GR36" s="402">
        <f>INDEX('SO Februari 2026 Rev.2'!$B$6:$BG$49,MATCH(B36,'SO Februari 2026 Rev.2'!$B$6:$B$49,0),MATCH($GR$3,'SO Februari 2026 Rev.2'!$B$5:$XG$5,0))</f>
        <v>9000</v>
      </c>
      <c r="GS36" s="402">
        <f>INDEX('Summary sales'!$A$6:$CA$48,MATCH(B36,'Summary sales'!$A$6:$A$48,0),MATCH($GR$3,'Summary sales'!$A$7:$CA$7,0))</f>
        <v>4511.7170000001788</v>
      </c>
      <c r="GT36" s="402">
        <f t="shared" ref="GT36:GT40" si="1024">GS36-GR36</f>
        <v>-4488.2829999998212</v>
      </c>
      <c r="GU36" s="533">
        <f t="shared" ref="GU36:GU40" si="1025">GS36/GR36</f>
        <v>0.50130188888890881</v>
      </c>
    </row>
    <row r="37" spans="1:203" ht="15" customHeight="1">
      <c r="A37" s="653"/>
      <c r="B37" s="414">
        <f t="shared" si="925"/>
        <v>46078</v>
      </c>
      <c r="C37" s="414" t="str">
        <f t="shared" si="822"/>
        <v>Rab</v>
      </c>
      <c r="D37" s="402">
        <f t="shared" si="823"/>
        <v>188374.47038709672</v>
      </c>
      <c r="E37" s="402">
        <f t="shared" ca="1" si="824"/>
        <v>182277.33400000399</v>
      </c>
      <c r="F37" s="402">
        <f t="shared" ca="1" si="926"/>
        <v>-6097.1363870927307</v>
      </c>
      <c r="G37" s="532">
        <f t="shared" ca="1" si="927"/>
        <v>0.96763289433773303</v>
      </c>
      <c r="H37" s="402">
        <f>INDEX('SO Februari 2026 Rev.2'!$B$6:$BG$49,MATCH(B37,'SO Februari 2026 Rev.2'!$B$6:$B$49,0),MATCH($H$3,'SO Februari 2026 Rev.2'!$B$5:$XG$5,0))</f>
        <v>812.17000000000064</v>
      </c>
      <c r="I37" s="402">
        <f>INDEX('Summary sales'!$A$6:$CA$48,MATCH(B37,'Summary sales'!$A$6:$A$48,0),MATCH($H$3,'Summary sales'!$A$7:$CA$7,0))</f>
        <v>1219.5100000000093</v>
      </c>
      <c r="J37" s="402">
        <f t="shared" si="928"/>
        <v>407.34000000000867</v>
      </c>
      <c r="K37" s="532">
        <f t="shared" si="929"/>
        <v>1.5015452429910097</v>
      </c>
      <c r="L37" s="402">
        <f>INDEX('SO Februari 2026 Rev.2'!$B$6:$BG$49,MATCH(B37,'SO Februari 2026 Rev.2'!$B$6:$B$49,0),MATCH($L$3,'SO Februari 2026 Rev.2'!$B$5:$XG$5,0))</f>
        <v>2500</v>
      </c>
      <c r="M37" s="402">
        <f>INDEX('Summary sales'!$A$6:$CA$48,MATCH($B37,'Summary sales'!$A$6:$A$48,0),MATCH($L$3,'Summary sales'!$A$7:$CA$7,0))</f>
        <v>2736.1000000014901</v>
      </c>
      <c r="N37" s="402">
        <f t="shared" si="930"/>
        <v>236.10000000149012</v>
      </c>
      <c r="O37" s="532">
        <f t="shared" si="931"/>
        <v>1.094440000000596</v>
      </c>
      <c r="P37" s="402">
        <f>INDEX('SO Februari 2026 Rev.2'!$B$6:$BG$49,MATCH(B37,'SO Februari 2026 Rev.2'!$B$6:$B$49,0),MATCH($P$3,'SO Februari 2026 Rev.2'!$B$5:$XG$5,0))</f>
        <v>1129.7312903225857</v>
      </c>
      <c r="Q37" s="402">
        <f>INDEX('Summary sales'!$A$6:$CA$48,MATCH($B37,'Summary sales'!$A$6:$A$48,0),MATCH($P$3,'Summary sales'!$A$7:$CA$7,0))</f>
        <v>1073.4300000001676</v>
      </c>
      <c r="R37" s="402">
        <f t="shared" si="932"/>
        <v>-56.301290322418026</v>
      </c>
      <c r="S37" s="532">
        <f t="shared" si="933"/>
        <v>0.9501639984616681</v>
      </c>
      <c r="T37" s="402">
        <f>INDEX('SO Februari 2026 Rev.2'!$B$6:$BG$49,MATCH(B37,'SO Februari 2026 Rev.2'!$B$6:$B$49,0),MATCH($T$3,'SO Februari 2026 Rev.2'!$B$5:$XG$5,0))</f>
        <v>3282.5161290322658</v>
      </c>
      <c r="U37" s="402">
        <f>INDEX('Summary sales'!$A$6:$CA$48,MATCH($B37,'Summary sales'!$A$6:$A$48,0),MATCH($T$3,'Summary sales'!$A$7:$CA$7,0))</f>
        <v>4231.0200000000186</v>
      </c>
      <c r="V37" s="402">
        <f t="shared" si="934"/>
        <v>948.50387096775285</v>
      </c>
      <c r="W37" s="532">
        <f t="shared" si="935"/>
        <v>1.288956347412491</v>
      </c>
      <c r="X37" s="402">
        <f>INDEX('SO Februari 2026 Rev.2'!$B$6:$BG$49,MATCH(B37,'SO Februari 2026 Rev.2'!$B$6:$B$49,0),MATCH($X$3,'SO Februari 2026 Rev.2'!$B$5:$XG$5,0))</f>
        <v>644.02064516129087</v>
      </c>
      <c r="Y37" s="402">
        <f>INDEX('Summary sales'!$A$6:$CA$48,MATCH($B37,'Summary sales'!$A$6:$A$48,0),MATCH($X$3,'Summary sales'!$A$7:$CA$7,0))</f>
        <v>621.02000000001863</v>
      </c>
      <c r="Z37" s="402">
        <f t="shared" si="936"/>
        <v>-23.000645161272246</v>
      </c>
      <c r="AA37" s="532">
        <f t="shared" si="937"/>
        <v>0.964285857395904</v>
      </c>
      <c r="AB37" s="402">
        <f>INDEX('SO Februari 2026 Rev.2'!$B$6:$BG$49,MATCH(B37,'SO Februari 2026 Rev.2'!$B$6:$B$49,0),MATCH($AB$3,'SO Februari 2026 Rev.2'!$B$5:$XG$5,0))</f>
        <v>5500</v>
      </c>
      <c r="AC37" s="402">
        <f>INDEX('Summary sales'!$A$6:$CA$48,MATCH($B37,'Summary sales'!$A$6:$A$48,0),MATCH($AB$3,'Summary sales'!$A$7:$CA$7,0))</f>
        <v>0</v>
      </c>
      <c r="AD37" s="402">
        <f t="shared" si="938"/>
        <v>-5500</v>
      </c>
      <c r="AE37" s="532">
        <f t="shared" si="939"/>
        <v>0</v>
      </c>
      <c r="AF37" s="402">
        <f>INDEX('SO Februari 2026 Rev.2'!$B$6:$BG$49,MATCH(B37,'SO Februari 2026 Rev.2'!$B$6:$B$49,0),MATCH($AF$3,'SO Februari 2026 Rev.2'!$B$5:$XG$5,0))</f>
        <v>166.97064516129021</v>
      </c>
      <c r="AG37" s="402">
        <f>INDEX('Summary sales'!$A$6:$CA$48,MATCH($B37,'Summary sales'!$A$6:$A$48,0),MATCH($AF$3,'Summary sales'!$A$7:$CA$7,0))</f>
        <v>645.85000000000582</v>
      </c>
      <c r="AH37" s="402">
        <f t="shared" si="940"/>
        <v>478.87935483871559</v>
      </c>
      <c r="AI37" s="532">
        <f t="shared" si="941"/>
        <v>3.8680451846857751</v>
      </c>
      <c r="AJ37" s="402">
        <f>INDEX('SO Februari 2026 Rev.2'!$B$6:$BG$49,MATCH(B37,'SO Februari 2026 Rev.2'!$B$6:$B$49,0),MATCH($AJ$3,'SO Februari 2026 Rev.2'!$B$5:$XG$5,0))</f>
        <v>603.76322580644887</v>
      </c>
      <c r="AK37" s="402">
        <f>INDEX('Summary sales'!$A$6:$CA$48,MATCH($B37,'Summary sales'!$A$6:$A$48,0),MATCH($AJ$3,'Summary sales'!$A$7:$CA$7,0))</f>
        <v>1014.5899999999674</v>
      </c>
      <c r="AL37" s="402">
        <f t="shared" si="942"/>
        <v>410.82677419351853</v>
      </c>
      <c r="AM37" s="532">
        <f t="shared" si="943"/>
        <v>1.6804435193030771</v>
      </c>
      <c r="AN37" s="402">
        <f>INDEX('SO Februari 2026 Rev.2'!$B$6:$BG$49,MATCH(B37,'SO Februari 2026 Rev.2'!$B$6:$B$49,0),MATCH($AN$3,'SO Februari 2026 Rev.2'!$B$5:$XG$5,0))</f>
        <v>673.27548387096704</v>
      </c>
      <c r="AO37" s="402">
        <f>INDEX('Summary sales'!$A$6:$CA$48,MATCH($B37,'Summary sales'!$A$6:$A$48,0),MATCH($AN$3,'Summary sales'!$A$7:$CA$7,0))</f>
        <v>406.43000000005122</v>
      </c>
      <c r="AP37" s="402">
        <f t="shared" si="944"/>
        <v>-266.84548387091581</v>
      </c>
      <c r="AQ37" s="532">
        <f t="shared" si="945"/>
        <v>0.60366077443262933</v>
      </c>
      <c r="AR37" s="402">
        <f>INDEX('SO Februari 2026 Rev.2'!$B$6:$BG$49,MATCH(B37,'SO Februari 2026 Rev.2'!$B$6:$B$49,0),MATCH($AR$3,'SO Februari 2026 Rev.2'!$B$5:$XG$5,0))</f>
        <v>5514.1990322580623</v>
      </c>
      <c r="AS37" s="402">
        <f>INDEX('Summary sales'!$A$6:$CA$48,MATCH($B37,'Summary sales'!$A$6:$A$48,0),MATCH($AR$3,'Summary sales'!$A$7:$CA$7,0))</f>
        <v>5537.5099999997765</v>
      </c>
      <c r="AT37" s="402">
        <f t="shared" si="946"/>
        <v>23.310967741714194</v>
      </c>
      <c r="AU37" s="532">
        <f t="shared" si="947"/>
        <v>1.0042274440232108</v>
      </c>
      <c r="AV37" s="402">
        <f>INDEX('SO Februari 2026 Rev.2'!$B$6:$BG$49,MATCH(B37,'SO Februari 2026 Rev.2'!$B$6:$B$49,0),MATCH($AV$3,'SO Februari 2026 Rev.2'!$B$5:$XG$5,0))</f>
        <v>6000.0622580645213</v>
      </c>
      <c r="AW37" s="402">
        <f ca="1">INDEX('Summary sales'!$A$6:$CA$48,MATCH($B37,'Summary sales'!$A$6:$A$48,0),MATCH($AV$3,'Summary sales'!$A$7:$CA$7,0))</f>
        <v>5155.1000000000931</v>
      </c>
      <c r="AX37" s="402">
        <f t="shared" ca="1" si="948"/>
        <v>-844.96225806442817</v>
      </c>
      <c r="AY37" s="532">
        <f t="shared" ca="1" si="949"/>
        <v>0.85917441824395446</v>
      </c>
      <c r="AZ37" s="402">
        <f>INDEX('SO Februari 2026 Rev.2'!$B$6:$BG$49,MATCH(B37,'SO Februari 2026 Rev.2'!$B$6:$B$49,0),MATCH($AZ$3,'SO Februari 2026 Rev.2'!$B$5:$XG$5,0))</f>
        <v>2874.3264516129029</v>
      </c>
      <c r="BA37" s="402">
        <f>INDEX('Summary sales'!$A$6:$CA$48,MATCH($B37,'Summary sales'!$A$6:$A$48,0),MATCH($AZ$3,'Summary sales'!$A$7:$CA$7,0))</f>
        <v>3766.4899999999907</v>
      </c>
      <c r="BB37" s="402">
        <f t="shared" si="950"/>
        <v>892.16354838708776</v>
      </c>
      <c r="BC37" s="532">
        <f t="shared" si="951"/>
        <v>1.3103904735269225</v>
      </c>
      <c r="BD37" s="402">
        <f>INDEX('SO Februari 2026 Rev.2'!$B$6:$BG$49,MATCH(B37,'SO Februari 2026 Rev.2'!$B$6:$B$49,0),MATCH($BD$3,'SO Februari 2026 Rev.2'!$B$5:$XG$5,0))</f>
        <v>1500</v>
      </c>
      <c r="BE37" s="402">
        <f>INDEX('Summary sales'!$A$6:$CA$48,MATCH($B37,'Summary sales'!$A$6:$A$48,0),MATCH($BD$3,'Summary sales'!$A$7:$CA$7,0))</f>
        <v>409.21000000000095</v>
      </c>
      <c r="BF37" s="402">
        <f t="shared" si="952"/>
        <v>-1090.7899999999991</v>
      </c>
      <c r="BG37" s="532">
        <f t="shared" si="953"/>
        <v>0.27280666666666731</v>
      </c>
      <c r="BH37" s="402">
        <f>INDEX('SO Februari 2026 Rev.2'!$B$6:$BG$49,MATCH(B37,'SO Februari 2026 Rev.2'!$B$6:$B$49,0),MATCH($BH$3,'SO Februari 2026 Rev.2'!$B$5:$XG$5,0))</f>
        <v>1500</v>
      </c>
      <c r="BI37" s="402">
        <f>INDEX('Summary sales'!$A$6:$CA$48,MATCH($B37,'Summary sales'!$A$6:$A$48,0),MATCH($BH$3,'Summary sales'!$A$7:$CA$7,0))</f>
        <v>773.06999999983236</v>
      </c>
      <c r="BJ37" s="402">
        <f t="shared" si="954"/>
        <v>-726.93000000016764</v>
      </c>
      <c r="BK37" s="532">
        <f t="shared" si="955"/>
        <v>0.51537999999988826</v>
      </c>
      <c r="BL37" s="402">
        <f>INDEX('SO Februari 2026 Rev.2'!$B$6:$BG$49,MATCH(B37,'SO Februari 2026 Rev.2'!$B$6:$B$49,0),MATCH($BL$3,'SO Februari 2026 Rev.2'!$B$5:$XG$5,0))</f>
        <v>11000.057096774191</v>
      </c>
      <c r="BM37" s="402">
        <f>INDEX('Summary sales'!$A$6:$CA$48,MATCH($B37,'Summary sales'!$A$6:$A$48,0),MATCH($BL$3,'Summary sales'!$A$7:$CA$7,0))</f>
        <v>11737.470000000205</v>
      </c>
      <c r="BN37" s="402">
        <f t="shared" si="956"/>
        <v>737.41290322601344</v>
      </c>
      <c r="BO37" s="532">
        <f t="shared" si="957"/>
        <v>1.0670371886926171</v>
      </c>
      <c r="BP37" s="402">
        <f>INDEX('SO Februari 2026 Rev.2'!$B$6:$BG$49,MATCH(B37,'SO Februari 2026 Rev.2'!$B$6:$B$49,0),MATCH($BP$3,'SO Februari 2026 Rev.2'!$B$5:$XG$5,0))</f>
        <v>926.09448387096802</v>
      </c>
      <c r="BQ37" s="402">
        <f>INDEX('Summary sales'!$A$6:$CA$48,MATCH($B37,'Summary sales'!$A$6:$A$48,0),MATCH($BP$3,'Summary sales'!$A$7:$CA$7,0))</f>
        <v>1714.7110000000102</v>
      </c>
      <c r="BR37" s="402">
        <f t="shared" si="958"/>
        <v>788.61651612904222</v>
      </c>
      <c r="BS37" s="532">
        <f t="shared" si="959"/>
        <v>1.8515508189107404</v>
      </c>
      <c r="BT37" s="402">
        <f>INDEX('SO Februari 2026 Rev.2'!$B$6:$BG$49,MATCH(B37,'SO Februari 2026 Rev.2'!$B$6:$B$49,0),MATCH($BT$3,'SO Februari 2026 Rev.2'!$B$5:$XG$5,0))</f>
        <v>4500</v>
      </c>
      <c r="BU37" s="402">
        <f ca="1">INDEX('Summary sales'!$A$6:$CA$48,MATCH($B37,'Summary sales'!$A$6:$A$48,0),MATCH($BT$3,'Summary sales'!$A$7:$CA$7,0))</f>
        <v>2445.09</v>
      </c>
      <c r="BV37" s="402">
        <f t="shared" ca="1" si="960"/>
        <v>-2054.91</v>
      </c>
      <c r="BW37" s="532">
        <f t="shared" ca="1" si="961"/>
        <v>0.54335333333333335</v>
      </c>
      <c r="BX37" s="402">
        <f>INDEX('SO Februari 2026 Rev.2'!$B$6:$BG$49,MATCH(B37,'SO Februari 2026 Rev.2'!$B$6:$B$49,0),MATCH($BX$3,'SO Februari 2026 Rev.2'!$B$5:$XG$5,0))</f>
        <v>70.054838709677327</v>
      </c>
      <c r="BY37" s="402">
        <f>INDEX('Summary sales'!$A$6:$CA$48,MATCH($B37,'Summary sales'!$A$6:$A$48,0),MATCH($BX$3,'Summary sales'!$A$7:$CA$7,0))</f>
        <v>101.80000000000291</v>
      </c>
      <c r="BZ37" s="402">
        <f t="shared" si="962"/>
        <v>31.745161290325584</v>
      </c>
      <c r="CA37" s="532">
        <f t="shared" si="963"/>
        <v>1.4531473039554701</v>
      </c>
      <c r="CB37" s="402">
        <f>INDEX('SO Februari 2026 Rev.2'!$B$6:$BG$49,MATCH(B37,'SO Februari 2026 Rev.2'!$B$6:$B$49,0),MATCH($CB$3,'SO Februari 2026 Rev.2'!$B$5:$XG$5,0))</f>
        <v>89.451612903225808</v>
      </c>
      <c r="CC37" s="402">
        <f>INDEX('Summary sales'!$A$6:$CA$48,MATCH($B37,'Summary sales'!$A$6:$A$48,0),MATCH($CB$3,'Summary sales'!$A$7:$CA$7,0))</f>
        <v>62.426999999996042</v>
      </c>
      <c r="CD37" s="402">
        <f t="shared" si="964"/>
        <v>-27.024612903229766</v>
      </c>
      <c r="CE37" s="532">
        <f t="shared" si="965"/>
        <v>0.69788568337536139</v>
      </c>
      <c r="CF37" s="402">
        <f>INDEX('SO Februari 2026 Rev.2'!$B$6:$BG$49,MATCH(B37,'SO Februari 2026 Rev.2'!$B$6:$B$49,0),MATCH($CF$3,'SO Februari 2026 Rev.2'!$B$5:$XG$5,0))</f>
        <v>3500</v>
      </c>
      <c r="CG37" s="402">
        <f>INDEX('Summary sales'!$A$6:$CA$48,MATCH($B37,'Summary sales'!$A$6:$A$48,0),MATCH($CF$3,'Summary sales'!$A$7:$CA$7,0))</f>
        <v>3311.8000000002794</v>
      </c>
      <c r="CH37" s="402">
        <f t="shared" si="966"/>
        <v>-188.1999999997206</v>
      </c>
      <c r="CI37" s="532">
        <f t="shared" si="967"/>
        <v>0.94622857142865124</v>
      </c>
      <c r="CJ37" s="402">
        <f>INDEX('SO Februari 2026 Rev.2'!$B$6:$BG$49,MATCH(B37,'SO Februari 2026 Rev.2'!$B$6:$B$49,0),MATCH($CJ$3,'SO Februari 2026 Rev.2'!$B$5:$XG$5,0))</f>
        <v>4000.4806451612722</v>
      </c>
      <c r="CK37" s="402">
        <f>INDEX('Summary sales'!$A$6:$CA$48,MATCH($B37,'Summary sales'!$A$6:$A$48,0),MATCH($CJ$3,'Summary sales'!$A$7:$CA$7,0))</f>
        <v>4069</v>
      </c>
      <c r="CL37" s="402">
        <f t="shared" si="968"/>
        <v>68.51935483872785</v>
      </c>
      <c r="CM37" s="532">
        <f t="shared" si="969"/>
        <v>1.0171277806134631</v>
      </c>
      <c r="CN37" s="402">
        <f>INDEX('SO Februari 2026 Rev.2'!$B$6:$BG$49,MATCH(B37,'SO Februari 2026 Rev.2'!$B$6:$B$49,0),MATCH($CN$3,'SO Februari 2026 Rev.2'!$B$5:$XG$5,0))</f>
        <v>3500</v>
      </c>
      <c r="CO37" s="402">
        <f>INDEX('Summary sales'!$A$6:$CA$48,MATCH($B37,'Summary sales'!$A$6:$A$48,0),MATCH($CN$3,'Summary sales'!$A$7:$CA$7,0))</f>
        <v>4312.359999999986</v>
      </c>
      <c r="CP37" s="402">
        <f t="shared" si="970"/>
        <v>812.35999999998603</v>
      </c>
      <c r="CQ37" s="532">
        <f t="shared" si="971"/>
        <v>1.2321028571428532</v>
      </c>
      <c r="CR37" s="402">
        <f>INDEX('SO Februari 2026 Rev.2'!$B$6:$BG$49,MATCH(B37,'SO Februari 2026 Rev.2'!$B$6:$B$49,0),MATCH($CR$3,'SO Februari 2026 Rev.2'!$B$5:$XG$5,0))</f>
        <v>0</v>
      </c>
      <c r="CS37" s="402">
        <f>INDEX('Summary sales'!$A$6:$CA$48,MATCH($B37,'Summary sales'!$A$6:$A$48,0),MATCH($CR$3,'Summary sales'!$A$7:$CA$7,0))</f>
        <v>0</v>
      </c>
      <c r="CT37" s="402">
        <f t="shared" si="972"/>
        <v>0</v>
      </c>
      <c r="CU37" s="532" t="e">
        <f t="shared" si="973"/>
        <v>#DIV/0!</v>
      </c>
      <c r="CV37" s="402">
        <f>INDEX('SO Februari 2026 Rev.2'!$B$6:$BG$49,MATCH(B37,'SO Februari 2026 Rev.2'!$B$6:$B$49,0),MATCH($CV$3,'SO Februari 2026 Rev.2'!$B$5:$XG$5,0))</f>
        <v>15659.554548387085</v>
      </c>
      <c r="CW37" s="402">
        <f>INDEX('Summary sales'!$A$6:$CA$48,MATCH($B37,'Summary sales'!$A$6:$A$48,0),MATCH($CV$3,'Summary sales'!$A$7:$CA$7,0))</f>
        <v>14292.399000003934</v>
      </c>
      <c r="CX37" s="402">
        <f t="shared" si="974"/>
        <v>-1367.1555483831507</v>
      </c>
      <c r="CY37" s="532">
        <f t="shared" si="975"/>
        <v>0.91269511887080046</v>
      </c>
      <c r="CZ37" s="402">
        <f>INDEX('SO Februari 2026 Rev.2'!$B$6:$BG$49,MATCH(B37,'SO Februari 2026 Rev.2'!$B$6:$B$49,0),MATCH($CZ$3,'SO Februari 2026 Rev.2'!$B$5:$XG$5,0))</f>
        <v>2020.8603225806426</v>
      </c>
      <c r="DA37" s="402">
        <f>INDEX('Summary sales'!$A$6:$CA$48,MATCH($B37,'Summary sales'!$A$6:$A$48,0),MATCH($CZ$3,'Summary sales'!$A$7:$CA$7,0))</f>
        <v>2564.9700000006706</v>
      </c>
      <c r="DB37" s="402">
        <f t="shared" si="976"/>
        <v>544.10967742002799</v>
      </c>
      <c r="DC37" s="532">
        <f t="shared" si="977"/>
        <v>1.2692465537277702</v>
      </c>
      <c r="DD37" s="402">
        <f>INDEX('SO Februari 2026 Rev.2'!$B$6:$BG$49,MATCH(B37,'SO Februari 2026 Rev.2'!$B$6:$B$49,0),MATCH($DD$3,'SO Februari 2026 Rev.2'!$B$5:$XG$5,0))</f>
        <v>678.69999999999834</v>
      </c>
      <c r="DE37" s="402">
        <f>INDEX('Summary sales'!$A$6:$CA$48,MATCH($B37,'Summary sales'!$A$6:$A$48,0),MATCH($DD$3,'Summary sales'!$A$7:$CA$7,0))</f>
        <v>1018.5699999999488</v>
      </c>
      <c r="DF37" s="402">
        <f t="shared" si="978"/>
        <v>339.86999999995044</v>
      </c>
      <c r="DG37" s="532">
        <f t="shared" si="979"/>
        <v>1.5007661706202318</v>
      </c>
      <c r="DH37" s="402">
        <f>INDEX('SO Februari 2026 Rev.2'!$B$6:$BG$49,MATCH(B37,'SO Februari 2026 Rev.2'!$B$6:$B$49,0),MATCH($DH$3,'SO Februari 2026 Rev.2'!$B$5:$XG$5,0))</f>
        <v>7121.8519354838745</v>
      </c>
      <c r="DI37" s="402">
        <f>INDEX('Summary sales'!$A$6:$CA$48,MATCH($B37,'Summary sales'!$A$6:$A$48,0),MATCH($DH$3,'Summary sales'!$A$7:$CA$7,0))</f>
        <v>8640.0499999998137</v>
      </c>
      <c r="DJ37" s="402">
        <f t="shared" si="980"/>
        <v>1518.1980645159392</v>
      </c>
      <c r="DK37" s="532">
        <f t="shared" si="981"/>
        <v>1.2131746178197946</v>
      </c>
      <c r="DL37" s="402">
        <f>INDEX('SO Februari 2026 Rev.2'!$B$6:$BG$49,MATCH(B37,'SO Februari 2026 Rev.2'!$B$6:$B$49,0),MATCH($DL$3,'SO Februari 2026 Rev.2'!$B$5:$XG$5,0))</f>
        <v>3499.876774193548</v>
      </c>
      <c r="DM37" s="402">
        <f>INDEX('Summary sales'!$A$6:$CA$48,MATCH($B37,'Summary sales'!$A$6:$A$48,0),MATCH($DL$3,'Summary sales'!$A$7:$CA$7,0))</f>
        <v>4427.32</v>
      </c>
      <c r="DN37" s="402">
        <f t="shared" si="982"/>
        <v>927.44322580645166</v>
      </c>
      <c r="DO37" s="532">
        <f t="shared" si="983"/>
        <v>1.2649931085131292</v>
      </c>
      <c r="DP37" s="402">
        <f>INDEX('SO Februari 2026 Rev.2'!$B$6:$BG$49,MATCH(B37,'SO Februari 2026 Rev.2'!$B$6:$B$49,0),MATCH($DP$3,'SO Februari 2026 Rev.2'!$B$5:$XG$5,0))</f>
        <v>1500.2745161290325</v>
      </c>
      <c r="DQ37" s="402">
        <f>INDEX('Summary sales'!$A$6:$CA$48,MATCH($B37,'Summary sales'!$A$6:$A$48,0),MATCH($DP$3,'Summary sales'!$A$7:$CA$7,0))</f>
        <v>1361.1800000001676</v>
      </c>
      <c r="DR37" s="402">
        <f t="shared" si="984"/>
        <v>-139.09451612886483</v>
      </c>
      <c r="DS37" s="532">
        <f t="shared" si="985"/>
        <v>0.90728729000359698</v>
      </c>
      <c r="DT37" s="402">
        <f>INDEX('SO Februari 2026 Rev.2'!$B$6:$BG$49,MATCH(B37,'SO Februari 2026 Rev.2'!$B$6:$B$49,0),MATCH($DT$3,'SO Februari 2026 Rev.2'!$B$5:$XG$5,0))</f>
        <v>2139.5303225806451</v>
      </c>
      <c r="DU37" s="402">
        <f>INDEX('Summary sales'!$A$6:$CA$48,MATCH($B37,'Summary sales'!$A$6:$A$48,0),MATCH($DT$3,'Summary sales'!$A$7:$CA$7,0))</f>
        <v>2396.0499999999302</v>
      </c>
      <c r="DV37" s="402">
        <f t="shared" si="986"/>
        <v>256.51967741928502</v>
      </c>
      <c r="DW37" s="532">
        <f t="shared" si="987"/>
        <v>1.1198953222172041</v>
      </c>
      <c r="DX37" s="402">
        <f>INDEX('SO Februari 2026 Rev.2'!$B$6:$BG$49,MATCH(B37,'SO Februari 2026 Rev.2'!$B$6:$B$49,0),MATCH($DX$3,'SO Februari 2026 Rev.2'!$B$5:$XG$5,0))</f>
        <v>1260.9741935483876</v>
      </c>
      <c r="DY37" s="402">
        <f>INDEX('Summary sales'!$A$6:$CA$48,MATCH($B37,'Summary sales'!$A$6:$A$48,0),MATCH($DX$3,'Summary sales'!$A$7:$CA$7,0))</f>
        <v>558.58000000007451</v>
      </c>
      <c r="DZ37" s="402">
        <f t="shared" si="988"/>
        <v>-702.39419354831307</v>
      </c>
      <c r="EA37" s="532">
        <f t="shared" si="989"/>
        <v>0.44297496559245803</v>
      </c>
      <c r="EB37" s="402">
        <f>INDEX('SO Februari 2026 Rev.2'!$B$6:$BG$49,MATCH(B37,'SO Februari 2026 Rev.2'!$B$6:$B$49,0),MATCH($EB$3,'SO Februari 2026 Rev.2'!$B$5:$XG$5,0))</f>
        <v>10000.047419354845</v>
      </c>
      <c r="EC37" s="402">
        <f>INDEX('Summary sales'!$A$6:$CA$48,MATCH($B37,'Summary sales'!$A$6:$A$48,0),MATCH($EB$3,'Summary sales'!$A$7:$CA$7,0))</f>
        <v>10507.569999999367</v>
      </c>
      <c r="ED37" s="402">
        <f t="shared" si="990"/>
        <v>507.52258064452144</v>
      </c>
      <c r="EE37" s="532">
        <f t="shared" si="991"/>
        <v>1.05075201740166</v>
      </c>
      <c r="EF37" s="402">
        <f>INDEX('SO Februari 2026 Rev.2'!$B$6:$BG$49,MATCH(B37,'SO Februari 2026 Rev.2'!$B$6:$B$49,0),MATCH($EF$3,'SO Februari 2026 Rev.2'!$B$5:$XG$5,0))</f>
        <v>1519.5448387096778</v>
      </c>
      <c r="EG37" s="402">
        <f>INDEX('Summary sales'!$A$6:$CA$48,MATCH($B37,'Summary sales'!$A$6:$A$48,0),MATCH($EF$3,'Summary sales'!$A$7:$CA$7,0))</f>
        <v>2288.4699999999721</v>
      </c>
      <c r="EH37" s="402">
        <f t="shared" si="992"/>
        <v>768.92516129029423</v>
      </c>
      <c r="EI37" s="532">
        <f t="shared" si="993"/>
        <v>1.506023344426761</v>
      </c>
      <c r="EJ37" s="402">
        <f>INDEX('SO Februari 2026 Rev.2'!$B$6:$BG$49,MATCH(B37,'SO Februari 2026 Rev.2'!$B$6:$B$49,0),MATCH($EJ$3,'SO Februari 2026 Rev.2'!$B$5:$XG$5,0))</f>
        <v>3999.6741935483842</v>
      </c>
      <c r="EK37" s="402">
        <f>INDEX('Summary sales'!$A$6:$CA$48,MATCH($B37,'Summary sales'!$A$6:$A$48,0),MATCH($EJ$3,'Summary sales'!$A$7:$CA$7,0))</f>
        <v>3937.6699999999255</v>
      </c>
      <c r="EL37" s="402">
        <f t="shared" si="994"/>
        <v>-62.004193548458716</v>
      </c>
      <c r="EM37" s="532">
        <f t="shared" si="995"/>
        <v>0.98449768892464451</v>
      </c>
      <c r="EN37" s="402">
        <f>INDEX('SO Februari 2026 Rev.2'!$B$6:$BG$49,MATCH(B37,'SO Februari 2026 Rev.2'!$B$6:$B$49,0),MATCH($EN$3,'SO Februari 2026 Rev.2'!$B$5:$XG$5,0))</f>
        <v>3500</v>
      </c>
      <c r="EO37" s="402">
        <f>INDEX('Summary sales'!$A$6:$CA$48,MATCH(B37,'Summary sales'!$A$6:$A$48,0),MATCH($EN$3,'Summary sales'!$A$7:$CA$7,0))</f>
        <v>742.11999999999534</v>
      </c>
      <c r="EP37" s="402">
        <f t="shared" si="996"/>
        <v>-2757.8800000000047</v>
      </c>
      <c r="EQ37" s="532">
        <f t="shared" si="997"/>
        <v>0.21203428571428437</v>
      </c>
      <c r="ER37" s="402">
        <f>INDEX('SO Februari 2026 Rev.2'!$B$6:$BG$49,MATCH(B37,'SO Februari 2026 Rev.2'!$B$6:$B$49,0),MATCH($ER$3,'SO Februari 2026 Rev.2'!$B$5:$XG$5,0))</f>
        <v>3999.689677419351</v>
      </c>
      <c r="ES37" s="402">
        <f>INDEX('Summary sales'!$A$6:$CA$48,MATCH($B37,'Summary sales'!$A$6:$A$48,0),MATCH($ER$3,'Summary sales'!$A$7:$CA$7,0))</f>
        <v>4678.4300000001676</v>
      </c>
      <c r="ET37" s="402">
        <f t="shared" si="998"/>
        <v>678.74032258081661</v>
      </c>
      <c r="EU37" s="532">
        <f t="shared" si="999"/>
        <v>1.1696982459446075</v>
      </c>
      <c r="EV37" s="402">
        <f>INDEX('SO Februari 2026 Rev.2'!$B$6:$BG$49,MATCH(B37,'SO Februari 2026 Rev.2'!$B$6:$B$49,0),MATCH($EV$3,'SO Februari 2026 Rev.2'!$B$5:$XG$5,0))</f>
        <v>26500</v>
      </c>
      <c r="EW37" s="402">
        <f>INDEX('Summary sales'!$A$6:$CA$48,MATCH($B37,'Summary sales'!$A$6:$A$48,0),MATCH($EV$3,'Summary sales'!$A$7:$CA$7,0))</f>
        <v>23605.240000000224</v>
      </c>
      <c r="EX37" s="402">
        <f t="shared" si="1000"/>
        <v>-2894.7599999997765</v>
      </c>
      <c r="EY37" s="532">
        <f t="shared" si="1001"/>
        <v>0.8907637735849141</v>
      </c>
      <c r="EZ37" s="402">
        <f>INDEX('SO Februari 2026 Rev.2'!$B$6:$BG$49,MATCH(B37,'SO Februari 2026 Rev.2'!$B$6:$B$49,0),MATCH($EZ$3,'SO Februari 2026 Rev.2'!$B$5:$XG$5,0))</f>
        <v>5000</v>
      </c>
      <c r="FA37" s="402">
        <f>INDEX('Summary sales'!$A$6:$CA$48,MATCH(B37,'Summary sales'!$A$6:$A$48,0),MATCH($EZ$3,'Summary sales'!$A$7:$CA$7,0))</f>
        <v>7346.5400000000373</v>
      </c>
      <c r="FB37" s="402">
        <f t="shared" si="1002"/>
        <v>2346.5400000000373</v>
      </c>
      <c r="FC37" s="532">
        <f t="shared" si="1003"/>
        <v>1.4693080000000074</v>
      </c>
      <c r="FD37" s="402">
        <f>INDEX('SO Februari 2026 Rev.2'!$B$6:$BG$49,MATCH(B37,'SO Februari 2026 Rev.2'!$B$6:$B$49,0),MATCH($FD$3,'SO Februari 2026 Rev.2'!$B$5:$XG$5,0))</f>
        <v>2105.6477419354865</v>
      </c>
      <c r="FE37" s="402">
        <f>INDEX('Summary sales'!$A$6:$CA$48,MATCH(B37,'Summary sales'!$A$6:$A$48,0),MATCH($FD$3,'Summary sales'!$A$7:$CA$7,0))</f>
        <v>4879.5999999996275</v>
      </c>
      <c r="FF37" s="402">
        <f t="shared" si="1004"/>
        <v>2773.952258064141</v>
      </c>
      <c r="FG37" s="532">
        <f t="shared" si="1005"/>
        <v>2.3173866657840674</v>
      </c>
      <c r="FH37" s="402">
        <f>INDEX('SO Februari 2026 Rev.2'!$B$6:$BG$49,MATCH(B37,'SO Februari 2026 Rev.2'!$B$6:$B$49,0),MATCH($FH$3,'SO Februari 2026 Rev.2'!$B$5:$XG$5,0))</f>
        <v>726.8151612903232</v>
      </c>
      <c r="FI37" s="402">
        <f>INDEX('Summary sales'!$A$6:$CA$48,MATCH(B37,'Summary sales'!$A$6:$A$48,0),MATCH($FH$3,'Summary sales'!$A$7:$CA$7,0))</f>
        <v>840.27999999991152</v>
      </c>
      <c r="FJ37" s="402">
        <f t="shared" si="1006"/>
        <v>113.46483870958832</v>
      </c>
      <c r="FK37" s="532">
        <f t="shared" si="1007"/>
        <v>1.1561123718280077</v>
      </c>
      <c r="FL37" s="402">
        <f>INDEX('SO Februari 2026 Rev.2'!$B$6:$BG$49,MATCH(B37,'SO Februari 2026 Rev.2'!$B$6:$B$49,0),MATCH($FL$3,'SO Februari 2026 Rev.2'!$B$5:$XG$5,0))</f>
        <v>3018.0416129032269</v>
      </c>
      <c r="FM37" s="402">
        <f>INDEX('Summary sales'!$A$6:$CA$48,MATCH(B37,'Summary sales'!$A$6:$A$48,0),MATCH($FL$3,'Summary sales'!$A$7:$CA$7,0))</f>
        <v>3801.7999999998137</v>
      </c>
      <c r="FN37" s="402">
        <f t="shared" si="1008"/>
        <v>783.75838709658683</v>
      </c>
      <c r="FO37" s="532">
        <f t="shared" si="1009"/>
        <v>1.2596910472492275</v>
      </c>
      <c r="FP37" s="402">
        <f>INDEX('SO Februari 2026 Rev.2'!$B$6:$BG$49,MATCH(B37,'SO Februari 2026 Rev.2'!$B$6:$B$49,0),MATCH($FP$3,'SO Februari 2026 Rev.2'!$B$5:$XG$5,0))</f>
        <v>2044.9996774193546</v>
      </c>
      <c r="FQ37" s="402">
        <f>INDEX('Summary sales'!$A$6:$CA$48,MATCH(B37,'Summary sales'!$A$6:$A$48,0),MATCH($FP$3,'Summary sales'!$A$7:$CA$7,0))</f>
        <v>4453.1000000000931</v>
      </c>
      <c r="FR37" s="402">
        <f t="shared" si="1010"/>
        <v>2408.1003225807385</v>
      </c>
      <c r="FS37" s="532">
        <f t="shared" si="1011"/>
        <v>2.1775553557150635</v>
      </c>
      <c r="FT37" s="402">
        <f>INDEX('SO Februari 2026 Rev.2'!$B$6:$BG$49,MATCH(B37,'SO Februari 2026 Rev.2'!$B$6:$B$49,0),MATCH($FT$3,'SO Februari 2026 Rev.2'!$B$5:$XG$5,0))</f>
        <v>369.61070967741654</v>
      </c>
      <c r="FU37" s="402">
        <f>INDEX('Summary sales'!$A$6:$CA$48,MATCH(B37,'Summary sales'!$A$6:$A$48,0),MATCH($FT$3,'Summary sales'!$A$7:$CA$7,0))</f>
        <v>0</v>
      </c>
      <c r="FV37" s="402">
        <f t="shared" si="1012"/>
        <v>-369.61070967741654</v>
      </c>
      <c r="FW37" s="532">
        <f t="shared" si="1013"/>
        <v>0</v>
      </c>
      <c r="FX37" s="402">
        <f>INDEX('SO Februari 2026 Rev.2'!$B$6:$BG$49,MATCH(B37,'SO Februari 2026 Rev.2'!$B$6:$B$49,0),MATCH($FX$3,'SO Februari 2026 Rev.2'!$B$5:$XG$5,0))</f>
        <v>13500</v>
      </c>
      <c r="FY37" s="402">
        <f>INDEX('Summary sales'!$A$6:$CA$48,MATCH(B37,'Summary sales'!$A$6:$A$48,0),MATCH($FX$3,'Summary sales'!$A$7:$CA$7,0))</f>
        <v>4531.72</v>
      </c>
      <c r="FZ37" s="402">
        <f t="shared" si="1014"/>
        <v>-8968.2799999999988</v>
      </c>
      <c r="GA37" s="532">
        <f t="shared" si="1015"/>
        <v>0.33568296296296296</v>
      </c>
      <c r="GB37" s="402">
        <f>INDEX('SO Februari 2026 Rev.2'!$B$6:$BG$49,MATCH(B37,'SO Februari 2026 Rev.2'!$B$6:$B$49,0),MATCH($GB$3,'SO Februari 2026 Rev.2'!$B$5:$XG$5,0))</f>
        <v>3500</v>
      </c>
      <c r="GC37" s="402">
        <f>INDEX('Summary sales'!$A$6:$CA$48,MATCH($B37,'Summary sales'!$A$6:$A$48,0),MATCH($GB$3,'Summary sales'!$A$7:$CA$7,0))</f>
        <v>5772.4709999997167</v>
      </c>
      <c r="GD37" s="402">
        <f t="shared" si="1016"/>
        <v>2272.4709999997167</v>
      </c>
      <c r="GE37" s="532">
        <f t="shared" si="1017"/>
        <v>1.6492774285713476</v>
      </c>
      <c r="GF37" s="402">
        <f>INDEX('SO Februari 2026 Rev.2'!$B$6:$BG$49,MATCH(B37,'SO Februari 2026 Rev.2'!$B$6:$B$49,0),MATCH($GF$3,'SO Februari 2026 Rev.2'!$B$5:$XG$5,0))</f>
        <v>1121.900322580635</v>
      </c>
      <c r="GG37" s="402">
        <f>INDEX('Summary sales'!$A$6:$CA$48,MATCH($B37,'Summary sales'!$A$6:$A$48,0),MATCH($GF$3,'Summary sales'!$A$7:$CA$7,0))</f>
        <v>1525.3999999999069</v>
      </c>
      <c r="GH37" s="402">
        <f t="shared" si="1018"/>
        <v>403.49967741927185</v>
      </c>
      <c r="GI37" s="532">
        <f t="shared" si="1019"/>
        <v>1.3596573325615307</v>
      </c>
      <c r="GJ37" s="402">
        <f>INDEX('SO Februari 2026 Rev.2'!$B$6:$BG$49,MATCH(B37,'SO Februari 2026 Rev.2'!$B$6:$B$49,0),MATCH($GJ$3,'SO Februari 2026 Rev.2'!$B$5:$XG$5,0))</f>
        <v>1800</v>
      </c>
      <c r="GK37" s="402">
        <f>INDEX('Summary sales'!$A$6:$CA$48,MATCH(B37,'Summary sales'!$A$6:$A$48,0),MATCH($GJ$3,'Summary sales'!$A$7:$CA$7,0))</f>
        <v>1669.2239999999874</v>
      </c>
      <c r="GL37" s="402">
        <f t="shared" si="1020"/>
        <v>-130.77600000001257</v>
      </c>
      <c r="GM37" s="532">
        <f t="shared" si="1021"/>
        <v>0.92734666666665966</v>
      </c>
      <c r="GN37" s="402">
        <f>INDEX('SO Februari 2026 Rev.2'!$B$6:$BG$49,MATCH(B37,'SO Februari 2026 Rev.2'!$B$6:$B$49,0),MATCH($GN$3,'SO Februari 2026 Rev.2'!$B$5:$XG$5,0))</f>
        <v>2499.7025806451697</v>
      </c>
      <c r="GO37" s="402">
        <f>INDEX('Summary sales'!$A$6:$CA$48,MATCH(B37,'Summary sales'!$A$6:$A$48,0),MATCH($GN$3,'Summary sales'!$A$7:$CA$7,0))</f>
        <v>1163.0299999997951</v>
      </c>
      <c r="GP37" s="402">
        <f t="shared" si="1022"/>
        <v>-1336.6725806453746</v>
      </c>
      <c r="GQ37" s="532">
        <f t="shared" si="1023"/>
        <v>0.46526735180615714</v>
      </c>
      <c r="GR37" s="402">
        <f>INDEX('SO Februari 2026 Rev.2'!$B$6:$BG$49,MATCH(B37,'SO Februari 2026 Rev.2'!$B$6:$B$49,0),MATCH($GR$3,'SO Februari 2026 Rev.2'!$B$5:$XG$5,0))</f>
        <v>9000</v>
      </c>
      <c r="GS37" s="402">
        <f>INDEX('Summary sales'!$A$6:$CA$48,MATCH(B37,'Summary sales'!$A$6:$A$48,0),MATCH($GR$3,'Summary sales'!$A$7:$CA$7,0))</f>
        <v>9931.5619999989867</v>
      </c>
      <c r="GT37" s="402">
        <f t="shared" si="1024"/>
        <v>931.56199999898672</v>
      </c>
      <c r="GU37" s="533">
        <f t="shared" si="1025"/>
        <v>1.1035068888887762</v>
      </c>
    </row>
    <row r="38" spans="1:203" ht="15" customHeight="1">
      <c r="A38" s="653"/>
      <c r="B38" s="414">
        <f t="shared" si="925"/>
        <v>46079</v>
      </c>
      <c r="C38" s="414" t="str">
        <f t="shared" ref="C38:C39" si="1026">TEXT(B38,"ddd")</f>
        <v>Kam</v>
      </c>
      <c r="D38" s="402">
        <f t="shared" si="823"/>
        <v>188374.47038709672</v>
      </c>
      <c r="E38" s="402">
        <f t="shared" ca="1" si="824"/>
        <v>176892.16610713958</v>
      </c>
      <c r="F38" s="402">
        <f t="shared" ca="1" si="926"/>
        <v>-11482.304279957141</v>
      </c>
      <c r="G38" s="532">
        <f t="shared" ca="1" si="927"/>
        <v>0.93904532680908515</v>
      </c>
      <c r="H38" s="402">
        <f>INDEX('SO Februari 2026 Rev.2'!$B$6:$BG$49,MATCH(B38,'SO Februari 2026 Rev.2'!$B$6:$B$49,0),MATCH($H$3,'SO Februari 2026 Rev.2'!$B$5:$XG$5,0))</f>
        <v>812.17000000000064</v>
      </c>
      <c r="I38" s="402">
        <f>INDEX('Summary sales'!$A$6:$CA$48,MATCH(B38,'Summary sales'!$A$6:$A$48,0),MATCH($H$3,'Summary sales'!$A$7:$CA$7,0))</f>
        <v>1333.2800000000279</v>
      </c>
      <c r="J38" s="402">
        <f t="shared" si="928"/>
        <v>521.1100000000273</v>
      </c>
      <c r="K38" s="532">
        <f t="shared" si="929"/>
        <v>1.6416267530197211</v>
      </c>
      <c r="L38" s="402">
        <f>INDEX('SO Februari 2026 Rev.2'!$B$6:$BG$49,MATCH(B38,'SO Februari 2026 Rev.2'!$B$6:$B$49,0),MATCH($L$3,'SO Februari 2026 Rev.2'!$B$5:$XG$5,0))</f>
        <v>2500</v>
      </c>
      <c r="M38" s="402">
        <f>INDEX('Summary sales'!$A$6:$CA$48,MATCH($B38,'Summary sales'!$A$6:$A$48,0),MATCH($L$3,'Summary sales'!$A$7:$CA$7,0))</f>
        <v>3475.25</v>
      </c>
      <c r="N38" s="402">
        <f t="shared" si="930"/>
        <v>975.25</v>
      </c>
      <c r="O38" s="532">
        <f t="shared" si="931"/>
        <v>1.3900999999999999</v>
      </c>
      <c r="P38" s="402">
        <f>INDEX('SO Februari 2026 Rev.2'!$B$6:$BG$49,MATCH(B38,'SO Februari 2026 Rev.2'!$B$6:$B$49,0),MATCH($P$3,'SO Februari 2026 Rev.2'!$B$5:$XG$5,0))</f>
        <v>1129.7312903225857</v>
      </c>
      <c r="Q38" s="402">
        <f>INDEX('Summary sales'!$A$6:$CA$48,MATCH($B38,'Summary sales'!$A$6:$A$48,0),MATCH($P$3,'Summary sales'!$A$7:$CA$7,0))</f>
        <v>950.74000000022352</v>
      </c>
      <c r="R38" s="402">
        <f t="shared" si="932"/>
        <v>-178.99129032236215</v>
      </c>
      <c r="S38" s="532">
        <f t="shared" si="933"/>
        <v>0.84156295230943579</v>
      </c>
      <c r="T38" s="402">
        <f>INDEX('SO Februari 2026 Rev.2'!$B$6:$BG$49,MATCH(B38,'SO Februari 2026 Rev.2'!$B$6:$B$49,0),MATCH($T$3,'SO Februari 2026 Rev.2'!$B$5:$XG$5,0))</f>
        <v>3282.5161290322658</v>
      </c>
      <c r="U38" s="402">
        <f>INDEX('Summary sales'!$A$6:$CA$48,MATCH($B38,'Summary sales'!$A$6:$A$48,0),MATCH($T$3,'Summary sales'!$A$7:$CA$7,0))</f>
        <v>3451.5299999997951</v>
      </c>
      <c r="V38" s="402">
        <f t="shared" si="934"/>
        <v>169.01387096752933</v>
      </c>
      <c r="W38" s="532">
        <f t="shared" si="935"/>
        <v>1.0514891212483872</v>
      </c>
      <c r="X38" s="402">
        <f>INDEX('SO Februari 2026 Rev.2'!$B$6:$BG$49,MATCH(B38,'SO Februari 2026 Rev.2'!$B$6:$B$49,0),MATCH($X$3,'SO Februari 2026 Rev.2'!$B$5:$XG$5,0))</f>
        <v>644.02064516129087</v>
      </c>
      <c r="Y38" s="402">
        <f>INDEX('Summary sales'!$A$6:$CA$48,MATCH($B38,'Summary sales'!$A$6:$A$48,0),MATCH($X$3,'Summary sales'!$A$7:$CA$7,0))</f>
        <v>686.43000000005122</v>
      </c>
      <c r="Z38" s="402">
        <f t="shared" si="936"/>
        <v>42.409354838760351</v>
      </c>
      <c r="AA38" s="532">
        <f t="shared" si="937"/>
        <v>1.0658509244344787</v>
      </c>
      <c r="AB38" s="402">
        <f>INDEX('SO Februari 2026 Rev.2'!$B$6:$BG$49,MATCH(B38,'SO Februari 2026 Rev.2'!$B$6:$B$49,0),MATCH($AB$3,'SO Februari 2026 Rev.2'!$B$5:$XG$5,0))</f>
        <v>5500</v>
      </c>
      <c r="AC38" s="402">
        <f>INDEX('Summary sales'!$A$6:$CA$48,MATCH($B38,'Summary sales'!$A$6:$A$48,0),MATCH($AB$3,'Summary sales'!$A$7:$CA$7,0))</f>
        <v>0</v>
      </c>
      <c r="AD38" s="402">
        <f t="shared" si="938"/>
        <v>-5500</v>
      </c>
      <c r="AE38" s="532">
        <f t="shared" si="939"/>
        <v>0</v>
      </c>
      <c r="AF38" s="402">
        <f>INDEX('SO Februari 2026 Rev.2'!$B$6:$BG$49,MATCH(B38,'SO Februari 2026 Rev.2'!$B$6:$B$49,0),MATCH($AF$3,'SO Februari 2026 Rev.2'!$B$5:$XG$5,0))</f>
        <v>166.97064516129021</v>
      </c>
      <c r="AG38" s="402">
        <f>INDEX('Summary sales'!$A$6:$CA$48,MATCH($B38,'Summary sales'!$A$6:$A$48,0),MATCH($AF$3,'Summary sales'!$A$7:$CA$7,0))</f>
        <v>480.97999999998137</v>
      </c>
      <c r="AH38" s="402">
        <f t="shared" si="940"/>
        <v>314.00935483869114</v>
      </c>
      <c r="AI38" s="532">
        <f t="shared" si="941"/>
        <v>2.8806261096695445</v>
      </c>
      <c r="AJ38" s="402">
        <f>INDEX('SO Februari 2026 Rev.2'!$B$6:$BG$49,MATCH(B38,'SO Februari 2026 Rev.2'!$B$6:$B$49,0),MATCH($AJ$3,'SO Februari 2026 Rev.2'!$B$5:$XG$5,0))</f>
        <v>603.76322580644887</v>
      </c>
      <c r="AK38" s="402">
        <f>INDEX('Summary sales'!$A$6:$CA$48,MATCH($B38,'Summary sales'!$A$6:$A$48,0),MATCH($AJ$3,'Summary sales'!$A$7:$CA$7,0))</f>
        <v>1003.6300000000047</v>
      </c>
      <c r="AL38" s="402">
        <f t="shared" si="942"/>
        <v>399.86677419355578</v>
      </c>
      <c r="AM38" s="532">
        <f t="shared" si="943"/>
        <v>1.6622907078506681</v>
      </c>
      <c r="AN38" s="402">
        <f>INDEX('SO Februari 2026 Rev.2'!$B$6:$BG$49,MATCH(B38,'SO Februari 2026 Rev.2'!$B$6:$B$49,0),MATCH($AN$3,'SO Februari 2026 Rev.2'!$B$5:$XG$5,0))</f>
        <v>673.27548387096704</v>
      </c>
      <c r="AO38" s="402">
        <f>INDEX('Summary sales'!$A$6:$CA$48,MATCH($B38,'Summary sales'!$A$6:$A$48,0),MATCH($AN$3,'Summary sales'!$A$7:$CA$7,0))</f>
        <v>417.30999999993946</v>
      </c>
      <c r="AP38" s="402">
        <f t="shared" si="944"/>
        <v>-255.96548387102757</v>
      </c>
      <c r="AQ38" s="532">
        <f t="shared" si="945"/>
        <v>0.61982057864432316</v>
      </c>
      <c r="AR38" s="402">
        <f>INDEX('SO Februari 2026 Rev.2'!$B$6:$BG$49,MATCH(B38,'SO Februari 2026 Rev.2'!$B$6:$B$49,0),MATCH($AR$3,'SO Februari 2026 Rev.2'!$B$5:$XG$5,0))</f>
        <v>5514.1990322580623</v>
      </c>
      <c r="AS38" s="402">
        <f>INDEX('Summary sales'!$A$6:$CA$48,MATCH($B38,'Summary sales'!$A$6:$A$48,0),MATCH($AR$3,'Summary sales'!$A$7:$CA$7,0))</f>
        <v>5025.4199999999255</v>
      </c>
      <c r="AT38" s="402">
        <f t="shared" si="946"/>
        <v>-488.77903225813679</v>
      </c>
      <c r="AU38" s="532">
        <f t="shared" si="947"/>
        <v>0.91135992201246641</v>
      </c>
      <c r="AV38" s="402">
        <f>INDEX('SO Februari 2026 Rev.2'!$B$6:$BG$49,MATCH(B38,'SO Februari 2026 Rev.2'!$B$6:$B$49,0),MATCH($AV$3,'SO Februari 2026 Rev.2'!$B$5:$XG$5,0))</f>
        <v>6000.0622580645213</v>
      </c>
      <c r="AW38" s="402">
        <f ca="1">INDEX('Summary sales'!$A$6:$CA$48,MATCH($B38,'Summary sales'!$A$6:$A$48,0),MATCH($AV$3,'Summary sales'!$A$7:$CA$7,0))</f>
        <v>6230.5100000002421</v>
      </c>
      <c r="AX38" s="402">
        <f t="shared" ca="1" si="948"/>
        <v>230.44774193572084</v>
      </c>
      <c r="AY38" s="532">
        <f t="shared" ca="1" si="949"/>
        <v>1.0384075584592447</v>
      </c>
      <c r="AZ38" s="402">
        <f>INDEX('SO Februari 2026 Rev.2'!$B$6:$BG$49,MATCH(B38,'SO Februari 2026 Rev.2'!$B$6:$B$49,0),MATCH($AZ$3,'SO Februari 2026 Rev.2'!$B$5:$XG$5,0))</f>
        <v>2874.3264516129029</v>
      </c>
      <c r="BA38" s="402">
        <f>INDEX('Summary sales'!$A$6:$CA$48,MATCH($B38,'Summary sales'!$A$6:$A$48,0),MATCH($AZ$3,'Summary sales'!$A$7:$CA$7,0))</f>
        <v>3611.6800000000512</v>
      </c>
      <c r="BB38" s="402">
        <f t="shared" si="950"/>
        <v>737.35354838714829</v>
      </c>
      <c r="BC38" s="532">
        <f t="shared" si="951"/>
        <v>1.2565308989079473</v>
      </c>
      <c r="BD38" s="402">
        <f>INDEX('SO Februari 2026 Rev.2'!$B$6:$BG$49,MATCH(B38,'SO Februari 2026 Rev.2'!$B$6:$B$49,0),MATCH($BD$3,'SO Februari 2026 Rev.2'!$B$5:$XG$5,0))</f>
        <v>1500</v>
      </c>
      <c r="BE38" s="402">
        <f>INDEX('Summary sales'!$A$6:$CA$48,MATCH($B38,'Summary sales'!$A$6:$A$48,0),MATCH($BD$3,'Summary sales'!$A$7:$CA$7,0))</f>
        <v>171.44999999999891</v>
      </c>
      <c r="BF38" s="402">
        <f t="shared" si="952"/>
        <v>-1328.5500000000011</v>
      </c>
      <c r="BG38" s="532">
        <f t="shared" si="953"/>
        <v>0.11429999999999928</v>
      </c>
      <c r="BH38" s="402">
        <f>INDEX('SO Februari 2026 Rev.2'!$B$6:$BG$49,MATCH(B38,'SO Februari 2026 Rev.2'!$B$6:$B$49,0),MATCH($BH$3,'SO Februari 2026 Rev.2'!$B$5:$XG$5,0))</f>
        <v>1500</v>
      </c>
      <c r="BI38" s="402">
        <f>INDEX('Summary sales'!$A$6:$CA$48,MATCH($B38,'Summary sales'!$A$6:$A$48,0),MATCH($BH$3,'Summary sales'!$A$7:$CA$7,0))</f>
        <v>775.1500000001397</v>
      </c>
      <c r="BJ38" s="402">
        <f t="shared" si="954"/>
        <v>-724.8499999998603</v>
      </c>
      <c r="BK38" s="532">
        <f t="shared" si="955"/>
        <v>0.51676666666675974</v>
      </c>
      <c r="BL38" s="402">
        <f>INDEX('SO Februari 2026 Rev.2'!$B$6:$BG$49,MATCH(B38,'SO Februari 2026 Rev.2'!$B$6:$B$49,0),MATCH($BL$3,'SO Februari 2026 Rev.2'!$B$5:$XG$5,0))</f>
        <v>11000.057096774191</v>
      </c>
      <c r="BM38" s="402">
        <f>INDEX('Summary sales'!$A$6:$CA$48,MATCH($B38,'Summary sales'!$A$6:$A$48,0),MATCH($BL$3,'Summary sales'!$A$7:$CA$7,0))</f>
        <v>10147.790000000037</v>
      </c>
      <c r="BN38" s="402">
        <f t="shared" si="956"/>
        <v>-852.2670967741542</v>
      </c>
      <c r="BO38" s="532">
        <f t="shared" si="957"/>
        <v>0.9225215751812702</v>
      </c>
      <c r="BP38" s="402">
        <f>INDEX('SO Februari 2026 Rev.2'!$B$6:$BG$49,MATCH(B38,'SO Februari 2026 Rev.2'!$B$6:$B$49,0),MATCH($BP$3,'SO Februari 2026 Rev.2'!$B$5:$XG$5,0))</f>
        <v>926.09448387096802</v>
      </c>
      <c r="BQ38" s="402">
        <f>INDEX('Summary sales'!$A$6:$CA$48,MATCH($B38,'Summary sales'!$A$6:$A$48,0),MATCH($BP$3,'Summary sales'!$A$7:$CA$7,0))</f>
        <v>1534.4549999999581</v>
      </c>
      <c r="BR38" s="402">
        <f t="shared" si="958"/>
        <v>608.36051612899007</v>
      </c>
      <c r="BS38" s="532">
        <f t="shared" si="959"/>
        <v>1.656909771869187</v>
      </c>
      <c r="BT38" s="402">
        <f>INDEX('SO Februari 2026 Rev.2'!$B$6:$BG$49,MATCH(B38,'SO Februari 2026 Rev.2'!$B$6:$B$49,0),MATCH($BT$3,'SO Februari 2026 Rev.2'!$B$5:$XG$5,0))</f>
        <v>4500</v>
      </c>
      <c r="BU38" s="402">
        <f ca="1">INDEX('Summary sales'!$A$6:$CA$48,MATCH($B38,'Summary sales'!$A$6:$A$48,0),MATCH($BT$3,'Summary sales'!$A$7:$CA$7,0))</f>
        <v>4080.0091071428574</v>
      </c>
      <c r="BV38" s="402">
        <f t="shared" ca="1" si="960"/>
        <v>-419.99089285714263</v>
      </c>
      <c r="BW38" s="532">
        <f t="shared" ca="1" si="961"/>
        <v>0.90666869047619048</v>
      </c>
      <c r="BX38" s="402">
        <f>INDEX('SO Februari 2026 Rev.2'!$B$6:$BG$49,MATCH(B38,'SO Februari 2026 Rev.2'!$B$6:$B$49,0),MATCH($BX$3,'SO Februari 2026 Rev.2'!$B$5:$XG$5,0))</f>
        <v>70.054838709677327</v>
      </c>
      <c r="BY38" s="402">
        <f>INDEX('Summary sales'!$A$6:$CA$48,MATCH($B38,'Summary sales'!$A$6:$A$48,0),MATCH($BX$3,'Summary sales'!$A$7:$CA$7,0))</f>
        <v>97.899999999994179</v>
      </c>
      <c r="BZ38" s="402">
        <f t="shared" si="962"/>
        <v>27.845161290316852</v>
      </c>
      <c r="CA38" s="532">
        <f t="shared" si="963"/>
        <v>1.3974766312104911</v>
      </c>
      <c r="CB38" s="402">
        <f>INDEX('SO Februari 2026 Rev.2'!$B$6:$BG$49,MATCH(B38,'SO Februari 2026 Rev.2'!$B$6:$B$49,0),MATCH($CB$3,'SO Februari 2026 Rev.2'!$B$5:$XG$5,0))</f>
        <v>89.451612903225808</v>
      </c>
      <c r="CC38" s="402">
        <f>INDEX('Summary sales'!$A$6:$CA$48,MATCH($B38,'Summary sales'!$A$6:$A$48,0),MATCH($CB$3,'Summary sales'!$A$7:$CA$7,0))</f>
        <v>54</v>
      </c>
      <c r="CD38" s="402">
        <f t="shared" si="964"/>
        <v>-35.451612903225808</v>
      </c>
      <c r="CE38" s="532">
        <f t="shared" si="965"/>
        <v>0.60367832672196176</v>
      </c>
      <c r="CF38" s="402">
        <f>INDEX('SO Februari 2026 Rev.2'!$B$6:$BG$49,MATCH(B38,'SO Februari 2026 Rev.2'!$B$6:$B$49,0),MATCH($CF$3,'SO Februari 2026 Rev.2'!$B$5:$XG$5,0))</f>
        <v>3500</v>
      </c>
      <c r="CG38" s="402">
        <f>INDEX('Summary sales'!$A$6:$CA$48,MATCH($B38,'Summary sales'!$A$6:$A$48,0),MATCH($CF$3,'Summary sales'!$A$7:$CA$7,0))</f>
        <v>3079.7999999998137</v>
      </c>
      <c r="CH38" s="402">
        <f t="shared" si="966"/>
        <v>-420.20000000018626</v>
      </c>
      <c r="CI38" s="532">
        <f t="shared" si="967"/>
        <v>0.87994285714280396</v>
      </c>
      <c r="CJ38" s="402">
        <f>INDEX('SO Februari 2026 Rev.2'!$B$6:$BG$49,MATCH(B38,'SO Februari 2026 Rev.2'!$B$6:$B$49,0),MATCH($CJ$3,'SO Februari 2026 Rev.2'!$B$5:$XG$5,0))</f>
        <v>4000.4806451612722</v>
      </c>
      <c r="CK38" s="402">
        <f>INDEX('Summary sales'!$A$6:$CA$48,MATCH($B38,'Summary sales'!$A$6:$A$48,0),MATCH($CJ$3,'Summary sales'!$A$7:$CA$7,0))</f>
        <v>3942.8999999994412</v>
      </c>
      <c r="CL38" s="402">
        <f t="shared" si="968"/>
        <v>-57.580645161830944</v>
      </c>
      <c r="CM38" s="532">
        <f t="shared" si="969"/>
        <v>0.98560656824287429</v>
      </c>
      <c r="CN38" s="402">
        <f>INDEX('SO Februari 2026 Rev.2'!$B$6:$BG$49,MATCH(B38,'SO Februari 2026 Rev.2'!$B$6:$B$49,0),MATCH($CN$3,'SO Februari 2026 Rev.2'!$B$5:$XG$5,0))</f>
        <v>3500</v>
      </c>
      <c r="CO38" s="402">
        <f>INDEX('Summary sales'!$A$6:$CA$48,MATCH($B38,'Summary sales'!$A$6:$A$48,0),MATCH($CN$3,'Summary sales'!$A$7:$CA$7,0))</f>
        <v>4334.2200000000303</v>
      </c>
      <c r="CP38" s="402">
        <f t="shared" si="970"/>
        <v>834.22000000003027</v>
      </c>
      <c r="CQ38" s="532">
        <f t="shared" si="971"/>
        <v>1.23834857142858</v>
      </c>
      <c r="CR38" s="402">
        <f>INDEX('SO Februari 2026 Rev.2'!$B$6:$BG$49,MATCH(B38,'SO Februari 2026 Rev.2'!$B$6:$B$49,0),MATCH($CR$3,'SO Februari 2026 Rev.2'!$B$5:$XG$5,0))</f>
        <v>0</v>
      </c>
      <c r="CS38" s="402">
        <f>INDEX('Summary sales'!$A$6:$CA$48,MATCH($B38,'Summary sales'!$A$6:$A$48,0),MATCH($CR$3,'Summary sales'!$A$7:$CA$7,0))</f>
        <v>0</v>
      </c>
      <c r="CT38" s="402">
        <f t="shared" si="972"/>
        <v>0</v>
      </c>
      <c r="CU38" s="532" t="e">
        <f t="shared" si="973"/>
        <v>#DIV/0!</v>
      </c>
      <c r="CV38" s="402">
        <f>INDEX('SO Februari 2026 Rev.2'!$B$6:$BG$49,MATCH(B38,'SO Februari 2026 Rev.2'!$B$6:$B$49,0),MATCH($CV$3,'SO Februari 2026 Rev.2'!$B$5:$XG$5,0))</f>
        <v>15659.554548387085</v>
      </c>
      <c r="CW38" s="402">
        <f>INDEX('Summary sales'!$A$6:$CA$48,MATCH($B38,'Summary sales'!$A$6:$A$48,0),MATCH($CV$3,'Summary sales'!$A$7:$CA$7,0))</f>
        <v>16094.715999998152</v>
      </c>
      <c r="CX38" s="402">
        <f t="shared" si="974"/>
        <v>435.1614516110676</v>
      </c>
      <c r="CY38" s="532">
        <f t="shared" si="975"/>
        <v>1.0277888780467186</v>
      </c>
      <c r="CZ38" s="402">
        <f>INDEX('SO Februari 2026 Rev.2'!$B$6:$BG$49,MATCH(B38,'SO Februari 2026 Rev.2'!$B$6:$B$49,0),MATCH($CZ$3,'SO Februari 2026 Rev.2'!$B$5:$XG$5,0))</f>
        <v>2020.8603225806426</v>
      </c>
      <c r="DA38" s="402">
        <f>INDEX('Summary sales'!$A$6:$CA$48,MATCH($B38,'Summary sales'!$A$6:$A$48,0),MATCH($CZ$3,'Summary sales'!$A$7:$CA$7,0))</f>
        <v>2086.9799999995157</v>
      </c>
      <c r="DB38" s="402">
        <f t="shared" si="976"/>
        <v>66.119677418873152</v>
      </c>
      <c r="DC38" s="532">
        <f t="shared" si="977"/>
        <v>1.0327185786568556</v>
      </c>
      <c r="DD38" s="402">
        <f>INDEX('SO Februari 2026 Rev.2'!$B$6:$BG$49,MATCH(B38,'SO Februari 2026 Rev.2'!$B$6:$B$49,0),MATCH($DD$3,'SO Februari 2026 Rev.2'!$B$5:$XG$5,0))</f>
        <v>678.69999999999834</v>
      </c>
      <c r="DE38" s="402">
        <f>INDEX('Summary sales'!$A$6:$CA$48,MATCH($B38,'Summary sales'!$A$6:$A$48,0),MATCH($DD$3,'Summary sales'!$A$7:$CA$7,0))</f>
        <v>1046.9699999999721</v>
      </c>
      <c r="DF38" s="402">
        <f t="shared" si="978"/>
        <v>368.26999999997372</v>
      </c>
      <c r="DG38" s="532">
        <f t="shared" si="979"/>
        <v>1.5426108737291508</v>
      </c>
      <c r="DH38" s="402">
        <f>INDEX('SO Februari 2026 Rev.2'!$B$6:$BG$49,MATCH(B38,'SO Februari 2026 Rev.2'!$B$6:$B$49,0),MATCH($DH$3,'SO Februari 2026 Rev.2'!$B$5:$XG$5,0))</f>
        <v>7121.8519354838745</v>
      </c>
      <c r="DI38" s="402">
        <f>INDEX('Summary sales'!$A$6:$CA$48,MATCH($B38,'Summary sales'!$A$6:$A$48,0),MATCH($DH$3,'Summary sales'!$A$7:$CA$7,0))</f>
        <v>7939.6200000001118</v>
      </c>
      <c r="DJ38" s="402">
        <f t="shared" si="980"/>
        <v>817.76806451623725</v>
      </c>
      <c r="DK38" s="532">
        <f t="shared" si="981"/>
        <v>1.1148251988281017</v>
      </c>
      <c r="DL38" s="402">
        <f>INDEX('SO Februari 2026 Rev.2'!$B$6:$BG$49,MATCH(B38,'SO Februari 2026 Rev.2'!$B$6:$B$49,0),MATCH($DL$3,'SO Februari 2026 Rev.2'!$B$5:$XG$5,0))</f>
        <v>3499.876774193548</v>
      </c>
      <c r="DM38" s="402">
        <f>INDEX('Summary sales'!$A$6:$CA$48,MATCH($B38,'Summary sales'!$A$6:$A$48,0),MATCH($DL$3,'Summary sales'!$A$7:$CA$7,0))</f>
        <v>4425.8300000000017</v>
      </c>
      <c r="DN38" s="402">
        <f t="shared" si="982"/>
        <v>925.9532258064537</v>
      </c>
      <c r="DO38" s="532">
        <f t="shared" si="983"/>
        <v>1.2645673792386061</v>
      </c>
      <c r="DP38" s="402">
        <f>INDEX('SO Februari 2026 Rev.2'!$B$6:$BG$49,MATCH(B38,'SO Februari 2026 Rev.2'!$B$6:$B$49,0),MATCH($DP$3,'SO Februari 2026 Rev.2'!$B$5:$XG$5,0))</f>
        <v>1500.2745161290325</v>
      </c>
      <c r="DQ38" s="402">
        <f>INDEX('Summary sales'!$A$6:$CA$48,MATCH($B38,'Summary sales'!$A$6:$A$48,0),MATCH($DP$3,'Summary sales'!$A$7:$CA$7,0))</f>
        <v>1273.6999999999534</v>
      </c>
      <c r="DR38" s="402">
        <f t="shared" si="984"/>
        <v>-226.57451612907903</v>
      </c>
      <c r="DS38" s="532">
        <f t="shared" si="985"/>
        <v>0.84897796123760039</v>
      </c>
      <c r="DT38" s="402">
        <f>INDEX('SO Februari 2026 Rev.2'!$B$6:$BG$49,MATCH(B38,'SO Februari 2026 Rev.2'!$B$6:$B$49,0),MATCH($DT$3,'SO Februari 2026 Rev.2'!$B$5:$XG$5,0))</f>
        <v>2139.5303225806451</v>
      </c>
      <c r="DU38" s="402">
        <f>INDEX('Summary sales'!$A$6:$CA$48,MATCH($B38,'Summary sales'!$A$6:$A$48,0),MATCH($DT$3,'Summary sales'!$A$7:$CA$7,0))</f>
        <v>2520.640000000014</v>
      </c>
      <c r="DV38" s="402">
        <f t="shared" si="986"/>
        <v>381.10967741936884</v>
      </c>
      <c r="DW38" s="532">
        <f t="shared" si="987"/>
        <v>1.1781277289679561</v>
      </c>
      <c r="DX38" s="402">
        <f>INDEX('SO Februari 2026 Rev.2'!$B$6:$BG$49,MATCH(B38,'SO Februari 2026 Rev.2'!$B$6:$B$49,0),MATCH($DX$3,'SO Februari 2026 Rev.2'!$B$5:$XG$5,0))</f>
        <v>1260.9741935483876</v>
      </c>
      <c r="DY38" s="402">
        <f>INDEX('Summary sales'!$A$6:$CA$48,MATCH($B38,'Summary sales'!$A$6:$A$48,0),MATCH($DX$3,'Summary sales'!$A$7:$CA$7,0))</f>
        <v>560.06999999994878</v>
      </c>
      <c r="DZ38" s="402">
        <f t="shared" si="988"/>
        <v>-700.9041935484388</v>
      </c>
      <c r="EA38" s="532">
        <f t="shared" si="989"/>
        <v>0.44415659167766869</v>
      </c>
      <c r="EB38" s="402">
        <f>INDEX('SO Februari 2026 Rev.2'!$B$6:$BG$49,MATCH(B38,'SO Februari 2026 Rev.2'!$B$6:$B$49,0),MATCH($EB$3,'SO Februari 2026 Rev.2'!$B$5:$XG$5,0))</f>
        <v>10000.047419354845</v>
      </c>
      <c r="EC38" s="402">
        <f>INDEX('Summary sales'!$A$6:$CA$48,MATCH($B38,'Summary sales'!$A$6:$A$48,0),MATCH($EB$3,'Summary sales'!$A$7:$CA$7,0))</f>
        <v>10389.120000000112</v>
      </c>
      <c r="ED38" s="402">
        <f t="shared" si="990"/>
        <v>389.0725806452665</v>
      </c>
      <c r="EE38" s="532">
        <f t="shared" si="991"/>
        <v>1.0389070735696939</v>
      </c>
      <c r="EF38" s="402">
        <f>INDEX('SO Februari 2026 Rev.2'!$B$6:$BG$49,MATCH(B38,'SO Februari 2026 Rev.2'!$B$6:$B$49,0),MATCH($EF$3,'SO Februari 2026 Rev.2'!$B$5:$XG$5,0))</f>
        <v>1519.5448387096778</v>
      </c>
      <c r="EG38" s="402">
        <f>INDEX('Summary sales'!$A$6:$CA$48,MATCH($B38,'Summary sales'!$A$6:$A$48,0),MATCH($EF$3,'Summary sales'!$A$7:$CA$7,0))</f>
        <v>2311.3599999998696</v>
      </c>
      <c r="EH38" s="402">
        <f t="shared" si="992"/>
        <v>791.81516129019178</v>
      </c>
      <c r="EI38" s="532">
        <f t="shared" si="993"/>
        <v>1.521087065757508</v>
      </c>
      <c r="EJ38" s="402">
        <f>INDEX('SO Februari 2026 Rev.2'!$B$6:$BG$49,MATCH(B38,'SO Februari 2026 Rev.2'!$B$6:$B$49,0),MATCH($EJ$3,'SO Februari 2026 Rev.2'!$B$5:$XG$5,0))</f>
        <v>3999.6741935483842</v>
      </c>
      <c r="EK38" s="402">
        <f>INDEX('Summary sales'!$A$6:$CA$48,MATCH($B38,'Summary sales'!$A$6:$A$48,0),MATCH($EJ$3,'Summary sales'!$A$7:$CA$7,0))</f>
        <v>2150.1800000001676</v>
      </c>
      <c r="EL38" s="402">
        <f t="shared" si="994"/>
        <v>-1849.4941935482166</v>
      </c>
      <c r="EM38" s="532">
        <f t="shared" si="995"/>
        <v>0.53758878747386074</v>
      </c>
      <c r="EN38" s="402">
        <f>INDEX('SO Februari 2026 Rev.2'!$B$6:$BG$49,MATCH(B38,'SO Februari 2026 Rev.2'!$B$6:$B$49,0),MATCH($EN$3,'SO Februari 2026 Rev.2'!$B$5:$XG$5,0))</f>
        <v>3500</v>
      </c>
      <c r="EO38" s="402">
        <f>INDEX('Summary sales'!$A$6:$CA$48,MATCH(B38,'Summary sales'!$A$6:$A$48,0),MATCH($EN$3,'Summary sales'!$A$7:$CA$7,0))</f>
        <v>785.47000000008848</v>
      </c>
      <c r="EP38" s="402">
        <f t="shared" si="996"/>
        <v>-2714.5299999999115</v>
      </c>
      <c r="EQ38" s="532">
        <f t="shared" si="997"/>
        <v>0.22442000000002527</v>
      </c>
      <c r="ER38" s="402">
        <f>INDEX('SO Februari 2026 Rev.2'!$B$6:$BG$49,MATCH(B38,'SO Februari 2026 Rev.2'!$B$6:$B$49,0),MATCH($ER$3,'SO Februari 2026 Rev.2'!$B$5:$XG$5,0))</f>
        <v>3999.689677419351</v>
      </c>
      <c r="ES38" s="402">
        <f>INDEX('Summary sales'!$A$6:$CA$48,MATCH($B38,'Summary sales'!$A$6:$A$48,0),MATCH($ER$3,'Summary sales'!$A$7:$CA$7,0))</f>
        <v>4405.1799999999348</v>
      </c>
      <c r="ET38" s="402">
        <f t="shared" si="998"/>
        <v>405.49032258058378</v>
      </c>
      <c r="EU38" s="532">
        <f t="shared" si="999"/>
        <v>1.1013804458055383</v>
      </c>
      <c r="EV38" s="402">
        <f>INDEX('SO Februari 2026 Rev.2'!$B$6:$BG$49,MATCH(B38,'SO Februari 2026 Rev.2'!$B$6:$B$49,0),MATCH($EV$3,'SO Februari 2026 Rev.2'!$B$5:$XG$5,0))</f>
        <v>26500</v>
      </c>
      <c r="EW38" s="402">
        <f>INDEX('Summary sales'!$A$6:$CA$48,MATCH($B38,'Summary sales'!$A$6:$A$48,0),MATCH($EV$3,'Summary sales'!$A$7:$CA$7,0))</f>
        <v>17062.709999999963</v>
      </c>
      <c r="EX38" s="402">
        <f t="shared" si="1000"/>
        <v>-9437.2900000000373</v>
      </c>
      <c r="EY38" s="532">
        <f t="shared" si="1001"/>
        <v>0.64387584905660233</v>
      </c>
      <c r="EZ38" s="402">
        <f>INDEX('SO Februari 2026 Rev.2'!$B$6:$BG$49,MATCH(B38,'SO Februari 2026 Rev.2'!$B$6:$B$49,0),MATCH($EZ$3,'SO Februari 2026 Rev.2'!$B$5:$XG$5,0))</f>
        <v>5000</v>
      </c>
      <c r="FA38" s="402">
        <f>INDEX('Summary sales'!$A$6:$CA$48,MATCH(B38,'Summary sales'!$A$6:$A$48,0),MATCH($EZ$3,'Summary sales'!$A$7:$CA$7,0))</f>
        <v>7396.6499999999069</v>
      </c>
      <c r="FB38" s="402">
        <f t="shared" si="1002"/>
        <v>2396.6499999999069</v>
      </c>
      <c r="FC38" s="532">
        <f t="shared" si="1003"/>
        <v>1.4793299999999814</v>
      </c>
      <c r="FD38" s="402">
        <f>INDEX('SO Februari 2026 Rev.2'!$B$6:$BG$49,MATCH(B38,'SO Februari 2026 Rev.2'!$B$6:$B$49,0),MATCH($FD$3,'SO Februari 2026 Rev.2'!$B$5:$XG$5,0))</f>
        <v>2105.6477419354865</v>
      </c>
      <c r="FE38" s="402">
        <f>INDEX('Summary sales'!$A$6:$CA$48,MATCH(B38,'Summary sales'!$A$6:$A$48,0),MATCH($FD$3,'Summary sales'!$A$7:$CA$7,0))</f>
        <v>4280.0999999996275</v>
      </c>
      <c r="FF38" s="402">
        <f t="shared" si="1004"/>
        <v>2174.452258064141</v>
      </c>
      <c r="FG38" s="532">
        <f t="shared" si="1005"/>
        <v>2.0326761759616119</v>
      </c>
      <c r="FH38" s="402">
        <f>INDEX('SO Februari 2026 Rev.2'!$B$6:$BG$49,MATCH(B38,'SO Februari 2026 Rev.2'!$B$6:$B$49,0),MATCH($FH$3,'SO Februari 2026 Rev.2'!$B$5:$XG$5,0))</f>
        <v>726.8151612903232</v>
      </c>
      <c r="FI38" s="402">
        <f>INDEX('Summary sales'!$A$6:$CA$48,MATCH(B38,'Summary sales'!$A$6:$A$48,0),MATCH($FH$3,'Summary sales'!$A$7:$CA$7,0))</f>
        <v>813.1600000000326</v>
      </c>
      <c r="FJ38" s="402">
        <f t="shared" si="1006"/>
        <v>86.344838709709393</v>
      </c>
      <c r="FK38" s="532">
        <f t="shared" si="1007"/>
        <v>1.1187988959344497</v>
      </c>
      <c r="FL38" s="402">
        <f>INDEX('SO Februari 2026 Rev.2'!$B$6:$BG$49,MATCH(B38,'SO Februari 2026 Rev.2'!$B$6:$B$49,0),MATCH($FL$3,'SO Februari 2026 Rev.2'!$B$5:$XG$5,0))</f>
        <v>3018.0416129032269</v>
      </c>
      <c r="FM38" s="402">
        <f>INDEX('Summary sales'!$A$6:$CA$48,MATCH(B38,'Summary sales'!$A$6:$A$48,0),MATCH($FL$3,'Summary sales'!$A$7:$CA$7,0))</f>
        <v>2200.5600000000559</v>
      </c>
      <c r="FN38" s="402">
        <f t="shared" si="1008"/>
        <v>-817.48161290317103</v>
      </c>
      <c r="FO38" s="532">
        <f t="shared" si="1009"/>
        <v>0.72913507573648439</v>
      </c>
      <c r="FP38" s="402">
        <f>INDEX('SO Februari 2026 Rev.2'!$B$6:$BG$49,MATCH(B38,'SO Februari 2026 Rev.2'!$B$6:$B$49,0),MATCH($FP$3,'SO Februari 2026 Rev.2'!$B$5:$XG$5,0))</f>
        <v>2044.9996774193546</v>
      </c>
      <c r="FQ38" s="402">
        <f>INDEX('Summary sales'!$A$6:$CA$48,MATCH(B38,'Summary sales'!$A$6:$A$48,0),MATCH($FP$3,'Summary sales'!$A$7:$CA$7,0))</f>
        <v>6419.8899999998976</v>
      </c>
      <c r="FR38" s="402">
        <f t="shared" si="1010"/>
        <v>4374.8903225805425</v>
      </c>
      <c r="FS38" s="532">
        <f t="shared" si="1011"/>
        <v>3.1393110086459015</v>
      </c>
      <c r="FT38" s="402">
        <f>INDEX('SO Februari 2026 Rev.2'!$B$6:$BG$49,MATCH(B38,'SO Februari 2026 Rev.2'!$B$6:$B$49,0),MATCH($FT$3,'SO Februari 2026 Rev.2'!$B$5:$XG$5,0))</f>
        <v>369.61070967741654</v>
      </c>
      <c r="FU38" s="402">
        <f>INDEX('Summary sales'!$A$6:$CA$48,MATCH(B38,'Summary sales'!$A$6:$A$48,0),MATCH($FT$3,'Summary sales'!$A$7:$CA$7,0))</f>
        <v>0</v>
      </c>
      <c r="FV38" s="402">
        <f t="shared" si="1012"/>
        <v>-369.61070967741654</v>
      </c>
      <c r="FW38" s="532">
        <f t="shared" si="1013"/>
        <v>0</v>
      </c>
      <c r="FX38" s="402">
        <f>INDEX('SO Februari 2026 Rev.2'!$B$6:$BG$49,MATCH(B38,'SO Februari 2026 Rev.2'!$B$6:$B$49,0),MATCH($FX$3,'SO Februari 2026 Rev.2'!$B$5:$XG$5,0))</f>
        <v>13500</v>
      </c>
      <c r="FY38" s="402">
        <f>INDEX('Summary sales'!$A$6:$CA$48,MATCH(B38,'Summary sales'!$A$6:$A$48,0),MATCH($FX$3,'Summary sales'!$A$7:$CA$7,0))</f>
        <v>13595.16</v>
      </c>
      <c r="FZ38" s="402">
        <f t="shared" si="1014"/>
        <v>95.159999999999854</v>
      </c>
      <c r="GA38" s="532">
        <f t="shared" si="1015"/>
        <v>1.0070488888888889</v>
      </c>
      <c r="GB38" s="402">
        <f>INDEX('SO Februari 2026 Rev.2'!$B$6:$BG$49,MATCH(B38,'SO Februari 2026 Rev.2'!$B$6:$B$49,0),MATCH($GB$3,'SO Februari 2026 Rev.2'!$B$5:$XG$5,0))</f>
        <v>3500</v>
      </c>
      <c r="GC38" s="402">
        <f>INDEX('Summary sales'!$A$6:$CA$48,MATCH($B38,'Summary sales'!$A$6:$A$48,0),MATCH($GB$3,'Summary sales'!$A$7:$CA$7,0))</f>
        <v>5692.2460000002757</v>
      </c>
      <c r="GD38" s="402">
        <f t="shared" si="1016"/>
        <v>2192.2460000002757</v>
      </c>
      <c r="GE38" s="532">
        <f t="shared" si="1017"/>
        <v>1.6263560000000787</v>
      </c>
      <c r="GF38" s="402">
        <f>INDEX('SO Februari 2026 Rev.2'!$B$6:$BG$49,MATCH(B38,'SO Februari 2026 Rev.2'!$B$6:$B$49,0),MATCH($GF$3,'SO Februari 2026 Rev.2'!$B$5:$XG$5,0))</f>
        <v>1121.900322580635</v>
      </c>
      <c r="GG38" s="402">
        <f>INDEX('Summary sales'!$A$6:$CA$48,MATCH($B38,'Summary sales'!$A$6:$A$48,0),MATCH($GF$3,'Summary sales'!$A$7:$CA$7,0))</f>
        <v>1678.0699999998324</v>
      </c>
      <c r="GH38" s="402">
        <f t="shared" si="1018"/>
        <v>556.16967741919734</v>
      </c>
      <c r="GI38" s="532">
        <f t="shared" si="1019"/>
        <v>1.4957389406394643</v>
      </c>
      <c r="GJ38" s="402">
        <f>INDEX('SO Februari 2026 Rev.2'!$B$6:$BG$49,MATCH(B38,'SO Februari 2026 Rev.2'!$B$6:$B$49,0),MATCH($GJ$3,'SO Februari 2026 Rev.2'!$B$5:$XG$5,0))</f>
        <v>1800</v>
      </c>
      <c r="GK38" s="402">
        <f>INDEX('Summary sales'!$A$6:$CA$48,MATCH(B38,'Summary sales'!$A$6:$A$48,0),MATCH($GJ$3,'Summary sales'!$A$7:$CA$7,0))</f>
        <v>1831.7870000000112</v>
      </c>
      <c r="GL38" s="402">
        <f t="shared" si="1020"/>
        <v>31.787000000011176</v>
      </c>
      <c r="GM38" s="532">
        <f t="shared" si="1021"/>
        <v>1.0176594444444507</v>
      </c>
      <c r="GN38" s="402">
        <f>INDEX('SO Februari 2026 Rev.2'!$B$6:$BG$49,MATCH(B38,'SO Februari 2026 Rev.2'!$B$6:$B$49,0),MATCH($GN$3,'SO Februari 2026 Rev.2'!$B$5:$XG$5,0))</f>
        <v>2499.7025806451697</v>
      </c>
      <c r="GO38" s="402">
        <f>INDEX('Summary sales'!$A$6:$CA$48,MATCH(B38,'Summary sales'!$A$6:$A$48,0),MATCH($GN$3,'Summary sales'!$A$7:$CA$7,0))</f>
        <v>527.85000000009313</v>
      </c>
      <c r="GP38" s="402">
        <f t="shared" si="1022"/>
        <v>-1971.8525806450766</v>
      </c>
      <c r="GQ38" s="532">
        <f t="shared" si="1023"/>
        <v>0.2111651218377571</v>
      </c>
      <c r="GR38" s="402">
        <f>INDEX('SO Februari 2026 Rev.2'!$B$6:$BG$49,MATCH(B38,'SO Februari 2026 Rev.2'!$B$6:$B$49,0),MATCH($GR$3,'SO Februari 2026 Rev.2'!$B$5:$XG$5,0))</f>
        <v>9000</v>
      </c>
      <c r="GS38" s="402">
        <f>INDEX('Summary sales'!$A$6:$CA$48,MATCH(B38,'Summary sales'!$A$6:$A$48,0),MATCH($GR$3,'Summary sales'!$A$7:$CA$7,0))</f>
        <v>4519.7129999995232</v>
      </c>
      <c r="GT38" s="402">
        <f t="shared" si="1024"/>
        <v>-4480.2870000004768</v>
      </c>
      <c r="GU38" s="533">
        <f t="shared" si="1025"/>
        <v>0.50219033333328034</v>
      </c>
    </row>
    <row r="39" spans="1:203" ht="15" customHeight="1">
      <c r="A39" s="653"/>
      <c r="B39" s="414">
        <f t="shared" si="925"/>
        <v>46080</v>
      </c>
      <c r="C39" s="414" t="str">
        <f t="shared" si="1026"/>
        <v>Jum</v>
      </c>
      <c r="D39" s="402">
        <f t="shared" si="823"/>
        <v>188374.47038709672</v>
      </c>
      <c r="E39" s="402">
        <f t="shared" ca="1" si="824"/>
        <v>160857.06200000062</v>
      </c>
      <c r="F39" s="402">
        <f t="shared" ca="1" si="926"/>
        <v>-27517.408387096104</v>
      </c>
      <c r="G39" s="532">
        <f t="shared" ca="1" si="927"/>
        <v>0.8539217743755313</v>
      </c>
      <c r="H39" s="402">
        <f>INDEX('SO Februari 2026 Rev.2'!$B$6:$BG$49,MATCH(B39,'SO Februari 2026 Rev.2'!$B$6:$B$49,0),MATCH($H$3,'SO Februari 2026 Rev.2'!$B$5:$XG$5,0))</f>
        <v>812.17000000000064</v>
      </c>
      <c r="I39" s="402">
        <f>INDEX('Summary sales'!$A$6:$CA$48,MATCH(B39,'Summary sales'!$A$6:$A$48,0),MATCH($H$3,'Summary sales'!$A$7:$CA$7,0))</f>
        <v>1358.5699999998324</v>
      </c>
      <c r="J39" s="402">
        <f t="shared" si="928"/>
        <v>546.39999999983172</v>
      </c>
      <c r="K39" s="532">
        <f t="shared" si="929"/>
        <v>1.6727655540094208</v>
      </c>
      <c r="L39" s="402">
        <f>INDEX('SO Februari 2026 Rev.2'!$B$6:$BG$49,MATCH(B39,'SO Februari 2026 Rev.2'!$B$6:$B$49,0),MATCH($L$3,'SO Februari 2026 Rev.2'!$B$5:$XG$5,0))</f>
        <v>2500</v>
      </c>
      <c r="M39" s="402">
        <f>INDEX('Summary sales'!$A$6:$CA$48,MATCH($B39,'Summary sales'!$A$6:$A$48,0),MATCH($L$3,'Summary sales'!$A$7:$CA$7,0))</f>
        <v>3226.9799999985844</v>
      </c>
      <c r="N39" s="402">
        <f t="shared" si="930"/>
        <v>726.97999999858439</v>
      </c>
      <c r="O39" s="532">
        <f t="shared" si="931"/>
        <v>1.2907919999994337</v>
      </c>
      <c r="P39" s="402">
        <f>INDEX('SO Februari 2026 Rev.2'!$B$6:$BG$49,MATCH(B39,'SO Februari 2026 Rev.2'!$B$6:$B$49,0),MATCH($P$3,'SO Februari 2026 Rev.2'!$B$5:$XG$5,0))</f>
        <v>1129.7312903225857</v>
      </c>
      <c r="Q39" s="402">
        <f>INDEX('Summary sales'!$A$6:$CA$48,MATCH($B39,'Summary sales'!$A$6:$A$48,0),MATCH($P$3,'Summary sales'!$A$7:$CA$7,0))</f>
        <v>1169.1499999999069</v>
      </c>
      <c r="R39" s="402">
        <f t="shared" si="932"/>
        <v>39.418709677321203</v>
      </c>
      <c r="S39" s="532">
        <f t="shared" si="933"/>
        <v>1.0348921110842788</v>
      </c>
      <c r="T39" s="402">
        <f>INDEX('SO Februari 2026 Rev.2'!$B$6:$BG$49,MATCH(B39,'SO Februari 2026 Rev.2'!$B$6:$B$49,0),MATCH($T$3,'SO Februari 2026 Rev.2'!$B$5:$XG$5,0))</f>
        <v>3282.5161290322658</v>
      </c>
      <c r="U39" s="402">
        <f>INDEX('Summary sales'!$A$6:$CA$48,MATCH($B39,'Summary sales'!$A$6:$A$48,0),MATCH($T$3,'Summary sales'!$A$7:$CA$7,0))</f>
        <v>3440.1200000001118</v>
      </c>
      <c r="V39" s="402">
        <f t="shared" si="934"/>
        <v>157.60387096784598</v>
      </c>
      <c r="W39" s="532">
        <f t="shared" si="935"/>
        <v>1.0480131291888914</v>
      </c>
      <c r="X39" s="402">
        <f>INDEX('SO Februari 2026 Rev.2'!$B$6:$BG$49,MATCH(B39,'SO Februari 2026 Rev.2'!$B$6:$B$49,0),MATCH($X$3,'SO Februari 2026 Rev.2'!$B$5:$XG$5,0))</f>
        <v>644.02064516129087</v>
      </c>
      <c r="Y39" s="402">
        <f>INDEX('Summary sales'!$A$6:$CA$48,MATCH($B39,'Summary sales'!$A$6:$A$48,0),MATCH($X$3,'Summary sales'!$A$7:$CA$7,0))</f>
        <v>653.55999999993946</v>
      </c>
      <c r="Z39" s="402">
        <f t="shared" si="936"/>
        <v>9.5393548386485918</v>
      </c>
      <c r="AA39" s="532">
        <f t="shared" si="937"/>
        <v>1.0148121879481977</v>
      </c>
      <c r="AB39" s="402">
        <f>INDEX('SO Februari 2026 Rev.2'!$B$6:$BG$49,MATCH(B39,'SO Februari 2026 Rev.2'!$B$6:$B$49,0),MATCH($AB$3,'SO Februari 2026 Rev.2'!$B$5:$XG$5,0))</f>
        <v>5500</v>
      </c>
      <c r="AC39" s="402">
        <f>INDEX('Summary sales'!$A$6:$CA$48,MATCH($B39,'Summary sales'!$A$6:$A$48,0),MATCH($AB$3,'Summary sales'!$A$7:$CA$7,0))</f>
        <v>0</v>
      </c>
      <c r="AD39" s="402">
        <f t="shared" si="938"/>
        <v>-5500</v>
      </c>
      <c r="AE39" s="532">
        <f t="shared" si="939"/>
        <v>0</v>
      </c>
      <c r="AF39" s="402">
        <f>INDEX('SO Februari 2026 Rev.2'!$B$6:$BG$49,MATCH(B39,'SO Februari 2026 Rev.2'!$B$6:$B$49,0),MATCH($AF$3,'SO Februari 2026 Rev.2'!$B$5:$XG$5,0))</f>
        <v>166.97064516129021</v>
      </c>
      <c r="AG39" s="402">
        <f>INDEX('Summary sales'!$A$6:$CA$48,MATCH($B39,'Summary sales'!$A$6:$A$48,0),MATCH($AF$3,'Summary sales'!$A$7:$CA$7,0))</f>
        <v>570.30000000001746</v>
      </c>
      <c r="AH39" s="402">
        <f t="shared" si="940"/>
        <v>403.32935483872723</v>
      </c>
      <c r="AI39" s="532">
        <f t="shared" si="941"/>
        <v>3.4155704402358835</v>
      </c>
      <c r="AJ39" s="402">
        <f>INDEX('SO Februari 2026 Rev.2'!$B$6:$BG$49,MATCH(B39,'SO Februari 2026 Rev.2'!$B$6:$B$49,0),MATCH($AJ$3,'SO Februari 2026 Rev.2'!$B$5:$XG$5,0))</f>
        <v>603.76322580644887</v>
      </c>
      <c r="AK39" s="402">
        <f>INDEX('Summary sales'!$A$6:$CA$48,MATCH($B39,'Summary sales'!$A$6:$A$48,0),MATCH($AJ$3,'Summary sales'!$A$7:$CA$7,0))</f>
        <v>963.56999999994878</v>
      </c>
      <c r="AL39" s="402">
        <f t="shared" si="942"/>
        <v>359.8067741934999</v>
      </c>
      <c r="AM39" s="532">
        <f t="shared" si="943"/>
        <v>1.5959401944576943</v>
      </c>
      <c r="AN39" s="402">
        <f>INDEX('SO Februari 2026 Rev.2'!$B$6:$BG$49,MATCH(B39,'SO Februari 2026 Rev.2'!$B$6:$B$49,0),MATCH($AN$3,'SO Februari 2026 Rev.2'!$B$5:$XG$5,0))</f>
        <v>673.27548387096704</v>
      </c>
      <c r="AO39" s="402">
        <f>INDEX('Summary sales'!$A$6:$CA$48,MATCH($B39,'Summary sales'!$A$6:$A$48,0),MATCH($AN$3,'Summary sales'!$A$7:$CA$7,0))</f>
        <v>405.47999999998137</v>
      </c>
      <c r="AP39" s="402">
        <f t="shared" si="944"/>
        <v>-267.79548387098566</v>
      </c>
      <c r="AQ39" s="532">
        <f t="shared" si="945"/>
        <v>0.60224976211623271</v>
      </c>
      <c r="AR39" s="402">
        <f>INDEX('SO Februari 2026 Rev.2'!$B$6:$BG$49,MATCH(B39,'SO Februari 2026 Rev.2'!$B$6:$B$49,0),MATCH($AR$3,'SO Februari 2026 Rev.2'!$B$5:$XG$5,0))</f>
        <v>5514.1990322580623</v>
      </c>
      <c r="AS39" s="402">
        <f>INDEX('Summary sales'!$A$6:$CA$48,MATCH($B39,'Summary sales'!$A$6:$A$48,0),MATCH($AR$3,'Summary sales'!$A$7:$CA$7,0))</f>
        <v>4649.0399999991059</v>
      </c>
      <c r="AT39" s="402">
        <f t="shared" si="946"/>
        <v>-865.15903225895636</v>
      </c>
      <c r="AU39" s="532">
        <f t="shared" si="947"/>
        <v>0.84310340863690691</v>
      </c>
      <c r="AV39" s="402">
        <f>INDEX('SO Februari 2026 Rev.2'!$B$6:$BG$49,MATCH(B39,'SO Februari 2026 Rev.2'!$B$6:$B$49,0),MATCH($AV$3,'SO Februari 2026 Rev.2'!$B$5:$XG$5,0))</f>
        <v>6000.0622580645213</v>
      </c>
      <c r="AW39" s="402">
        <f ca="1">INDEX('Summary sales'!$A$6:$CA$48,MATCH($B39,'Summary sales'!$A$6:$A$48,0),MATCH($AV$3,'Summary sales'!$A$7:$CA$7,0))</f>
        <v>5400.0499999998137</v>
      </c>
      <c r="AX39" s="402">
        <f t="shared" ca="1" si="948"/>
        <v>-600.01225806470757</v>
      </c>
      <c r="AY39" s="532">
        <f t="shared" ca="1" si="949"/>
        <v>0.89999899463405608</v>
      </c>
      <c r="AZ39" s="402">
        <f>INDEX('SO Februari 2026 Rev.2'!$B$6:$BG$49,MATCH(B39,'SO Februari 2026 Rev.2'!$B$6:$B$49,0),MATCH($AZ$3,'SO Februari 2026 Rev.2'!$B$5:$XG$5,0))</f>
        <v>2874.3264516129029</v>
      </c>
      <c r="BA39" s="402">
        <f>INDEX('Summary sales'!$A$6:$CA$48,MATCH($B39,'Summary sales'!$A$6:$A$48,0),MATCH($AZ$3,'Summary sales'!$A$7:$CA$7,0))</f>
        <v>3448.5200000000186</v>
      </c>
      <c r="BB39" s="402">
        <f t="shared" si="950"/>
        <v>574.1935483871157</v>
      </c>
      <c r="BC39" s="532">
        <f t="shared" si="951"/>
        <v>1.1997662958794788</v>
      </c>
      <c r="BD39" s="402">
        <f>INDEX('SO Februari 2026 Rev.2'!$B$6:$BG$49,MATCH(B39,'SO Februari 2026 Rev.2'!$B$6:$B$49,0),MATCH($BD$3,'SO Februari 2026 Rev.2'!$B$5:$XG$5,0))</f>
        <v>1500</v>
      </c>
      <c r="BE39" s="402">
        <f>INDEX('Summary sales'!$A$6:$CA$48,MATCH($B39,'Summary sales'!$A$6:$A$48,0),MATCH($BD$3,'Summary sales'!$A$7:$CA$7,0))</f>
        <v>171.78000000000065</v>
      </c>
      <c r="BF39" s="402">
        <f t="shared" si="952"/>
        <v>-1328.2199999999993</v>
      </c>
      <c r="BG39" s="532">
        <f t="shared" si="953"/>
        <v>0.11452000000000044</v>
      </c>
      <c r="BH39" s="402">
        <f>INDEX('SO Februari 2026 Rev.2'!$B$6:$BG$49,MATCH(B39,'SO Februari 2026 Rev.2'!$B$6:$B$49,0),MATCH($BH$3,'SO Februari 2026 Rev.2'!$B$5:$XG$5,0))</f>
        <v>1500</v>
      </c>
      <c r="BI39" s="402">
        <f>INDEX('Summary sales'!$A$6:$CA$48,MATCH($B39,'Summary sales'!$A$6:$A$48,0),MATCH($BH$3,'Summary sales'!$A$7:$CA$7,0))</f>
        <v>792.02000000001863</v>
      </c>
      <c r="BJ39" s="402">
        <f t="shared" si="954"/>
        <v>-707.97999999998137</v>
      </c>
      <c r="BK39" s="532">
        <f t="shared" si="955"/>
        <v>0.52801333333334577</v>
      </c>
      <c r="BL39" s="402">
        <f>INDEX('SO Februari 2026 Rev.2'!$B$6:$BG$49,MATCH(B39,'SO Februari 2026 Rev.2'!$B$6:$B$49,0),MATCH($BL$3,'SO Februari 2026 Rev.2'!$B$5:$XG$5,0))</f>
        <v>11000.057096774191</v>
      </c>
      <c r="BM39" s="402">
        <f>INDEX('Summary sales'!$A$6:$CA$48,MATCH($B39,'Summary sales'!$A$6:$A$48,0),MATCH($BL$3,'Summary sales'!$A$7:$CA$7,0))</f>
        <v>10089.989999999758</v>
      </c>
      <c r="BN39" s="402">
        <f t="shared" si="956"/>
        <v>-910.06709677443359</v>
      </c>
      <c r="BO39" s="532">
        <f t="shared" si="957"/>
        <v>0.91726705700088462</v>
      </c>
      <c r="BP39" s="402">
        <f>INDEX('SO Februari 2026 Rev.2'!$B$6:$BG$49,MATCH(B39,'SO Februari 2026 Rev.2'!$B$6:$B$49,0),MATCH($BP$3,'SO Februari 2026 Rev.2'!$B$5:$XG$5,0))</f>
        <v>926.09448387096802</v>
      </c>
      <c r="BQ39" s="402">
        <f>INDEX('Summary sales'!$A$6:$CA$48,MATCH($B39,'Summary sales'!$A$6:$A$48,0),MATCH($BP$3,'Summary sales'!$A$7:$CA$7,0))</f>
        <v>849.67599999997765</v>
      </c>
      <c r="BR39" s="402">
        <f t="shared" si="958"/>
        <v>-76.418483870990372</v>
      </c>
      <c r="BS39" s="532">
        <f t="shared" si="959"/>
        <v>0.91748305901621408</v>
      </c>
      <c r="BT39" s="402">
        <f>INDEX('SO Februari 2026 Rev.2'!$B$6:$BG$49,MATCH(B39,'SO Februari 2026 Rev.2'!$B$6:$B$49,0),MATCH($BT$3,'SO Februari 2026 Rev.2'!$B$5:$XG$5,0))</f>
        <v>4500</v>
      </c>
      <c r="BU39" s="402">
        <f ca="1">INDEX('Summary sales'!$A$6:$CA$48,MATCH($B39,'Summary sales'!$A$6:$A$48,0),MATCH($BT$3,'Summary sales'!$A$7:$CA$7,0))</f>
        <v>5491.6</v>
      </c>
      <c r="BV39" s="402">
        <f t="shared" ca="1" si="960"/>
        <v>991.60000000000036</v>
      </c>
      <c r="BW39" s="532">
        <f t="shared" ca="1" si="961"/>
        <v>1.2203555555555556</v>
      </c>
      <c r="BX39" s="402">
        <f>INDEX('SO Februari 2026 Rev.2'!$B$6:$BG$49,MATCH(B39,'SO Februari 2026 Rev.2'!$B$6:$B$49,0),MATCH($BX$3,'SO Februari 2026 Rev.2'!$B$5:$XG$5,0))</f>
        <v>70.054838709677327</v>
      </c>
      <c r="BY39" s="402">
        <f>INDEX('Summary sales'!$A$6:$CA$48,MATCH($B39,'Summary sales'!$A$6:$A$48,0),MATCH($BX$3,'Summary sales'!$A$7:$CA$7,0))</f>
        <v>128.5</v>
      </c>
      <c r="BZ39" s="402">
        <f t="shared" si="962"/>
        <v>58.445161290322673</v>
      </c>
      <c r="CA39" s="532">
        <f t="shared" si="963"/>
        <v>1.8342772942855852</v>
      </c>
      <c r="CB39" s="402">
        <f>INDEX('SO Februari 2026 Rev.2'!$B$6:$BG$49,MATCH(B39,'SO Februari 2026 Rev.2'!$B$6:$B$49,0),MATCH($CB$3,'SO Februari 2026 Rev.2'!$B$5:$XG$5,0))</f>
        <v>89.451612903225808</v>
      </c>
      <c r="CC39" s="402">
        <f>INDEX('Summary sales'!$A$6:$CA$48,MATCH($B39,'Summary sales'!$A$6:$A$48,0),MATCH($CB$3,'Summary sales'!$A$7:$CA$7,0))</f>
        <v>65</v>
      </c>
      <c r="CD39" s="402">
        <f t="shared" si="964"/>
        <v>-24.451612903225808</v>
      </c>
      <c r="CE39" s="532">
        <f t="shared" si="965"/>
        <v>0.72664983772087988</v>
      </c>
      <c r="CF39" s="402">
        <f>INDEX('SO Februari 2026 Rev.2'!$B$6:$BG$49,MATCH(B39,'SO Februari 2026 Rev.2'!$B$6:$B$49,0),MATCH($CF$3,'SO Februari 2026 Rev.2'!$B$5:$XG$5,0))</f>
        <v>3500</v>
      </c>
      <c r="CG39" s="402">
        <f>INDEX('Summary sales'!$A$6:$CA$48,MATCH($B39,'Summary sales'!$A$6:$A$48,0),MATCH($CF$3,'Summary sales'!$A$7:$CA$7,0))</f>
        <v>2497.7000000001863</v>
      </c>
      <c r="CH39" s="402">
        <f t="shared" si="966"/>
        <v>-1002.2999999998137</v>
      </c>
      <c r="CI39" s="532">
        <f t="shared" si="967"/>
        <v>0.71362857142862468</v>
      </c>
      <c r="CJ39" s="402">
        <f>INDEX('SO Februari 2026 Rev.2'!$B$6:$BG$49,MATCH(B39,'SO Februari 2026 Rev.2'!$B$6:$B$49,0),MATCH($CJ$3,'SO Februari 2026 Rev.2'!$B$5:$XG$5,0))</f>
        <v>4000.4806451612722</v>
      </c>
      <c r="CK39" s="402">
        <f>INDEX('Summary sales'!$A$6:$CA$48,MATCH($B39,'Summary sales'!$A$6:$A$48,0),MATCH($CJ$3,'Summary sales'!$A$7:$CA$7,0))</f>
        <v>3858.9000000003725</v>
      </c>
      <c r="CL39" s="402">
        <f t="shared" si="968"/>
        <v>-141.58064516089962</v>
      </c>
      <c r="CM39" s="532">
        <f t="shared" si="969"/>
        <v>0.96460909132702677</v>
      </c>
      <c r="CN39" s="402">
        <f>INDEX('SO Februari 2026 Rev.2'!$B$6:$BG$49,MATCH(B39,'SO Februari 2026 Rev.2'!$B$6:$B$49,0),MATCH($CN$3,'SO Februari 2026 Rev.2'!$B$5:$XG$5,0))</f>
        <v>3500</v>
      </c>
      <c r="CO39" s="402">
        <f>INDEX('Summary sales'!$A$6:$CA$48,MATCH($B39,'Summary sales'!$A$6:$A$48,0),MATCH($CN$3,'Summary sales'!$A$7:$CA$7,0))</f>
        <v>3461.0299999999697</v>
      </c>
      <c r="CP39" s="402">
        <f t="shared" si="970"/>
        <v>-38.970000000030268</v>
      </c>
      <c r="CQ39" s="532">
        <f t="shared" si="971"/>
        <v>0.98886571428570569</v>
      </c>
      <c r="CR39" s="402">
        <f>INDEX('SO Februari 2026 Rev.2'!$B$6:$BG$49,MATCH(B39,'SO Februari 2026 Rev.2'!$B$6:$B$49,0),MATCH($CR$3,'SO Februari 2026 Rev.2'!$B$5:$XG$5,0))</f>
        <v>0</v>
      </c>
      <c r="CS39" s="402">
        <f>INDEX('Summary sales'!$A$6:$CA$48,MATCH($B39,'Summary sales'!$A$6:$A$48,0),MATCH($CR$3,'Summary sales'!$A$7:$CA$7,0))</f>
        <v>0</v>
      </c>
      <c r="CT39" s="402">
        <f t="shared" si="972"/>
        <v>0</v>
      </c>
      <c r="CU39" s="532" t="e">
        <f t="shared" si="973"/>
        <v>#DIV/0!</v>
      </c>
      <c r="CV39" s="402">
        <f>INDEX('SO Februari 2026 Rev.2'!$B$6:$BG$49,MATCH(B39,'SO Februari 2026 Rev.2'!$B$6:$B$49,0),MATCH($CV$3,'SO Februari 2026 Rev.2'!$B$5:$XG$5,0))</f>
        <v>15659.554548387085</v>
      </c>
      <c r="CW39" s="402">
        <f>INDEX('Summary sales'!$A$6:$CA$48,MATCH($B39,'Summary sales'!$A$6:$A$48,0),MATCH($CV$3,'Summary sales'!$A$7:$CA$7,0))</f>
        <v>19271.016000002623</v>
      </c>
      <c r="CX39" s="402">
        <f t="shared" si="974"/>
        <v>3611.461451615538</v>
      </c>
      <c r="CY39" s="532">
        <f t="shared" si="975"/>
        <v>1.2306235110619743</v>
      </c>
      <c r="CZ39" s="402">
        <f>INDEX('SO Februari 2026 Rev.2'!$B$6:$BG$49,MATCH(B39,'SO Februari 2026 Rev.2'!$B$6:$B$49,0),MATCH($CZ$3,'SO Februari 2026 Rev.2'!$B$5:$XG$5,0))</f>
        <v>2020.8603225806426</v>
      </c>
      <c r="DA39" s="402">
        <f>INDEX('Summary sales'!$A$6:$CA$48,MATCH($B39,'Summary sales'!$A$6:$A$48,0),MATCH($CZ$3,'Summary sales'!$A$7:$CA$7,0))</f>
        <v>2573.9699999997392</v>
      </c>
      <c r="DB39" s="402">
        <f t="shared" si="976"/>
        <v>553.10967741909667</v>
      </c>
      <c r="DC39" s="532">
        <f t="shared" si="977"/>
        <v>1.2737001024953445</v>
      </c>
      <c r="DD39" s="402">
        <f>INDEX('SO Februari 2026 Rev.2'!$B$6:$BG$49,MATCH(B39,'SO Februari 2026 Rev.2'!$B$6:$B$49,0),MATCH($DD$3,'SO Februari 2026 Rev.2'!$B$5:$XG$5,0))</f>
        <v>678.69999999999834</v>
      </c>
      <c r="DE39" s="402">
        <f>INDEX('Summary sales'!$A$6:$CA$48,MATCH($B39,'Summary sales'!$A$6:$A$48,0),MATCH($DD$3,'Summary sales'!$A$7:$CA$7,0))</f>
        <v>940.78000000002794</v>
      </c>
      <c r="DF39" s="402">
        <f t="shared" si="978"/>
        <v>262.0800000000296</v>
      </c>
      <c r="DG39" s="532">
        <f t="shared" si="979"/>
        <v>1.3861499926330194</v>
      </c>
      <c r="DH39" s="402">
        <f>INDEX('SO Februari 2026 Rev.2'!$B$6:$BG$49,MATCH(B39,'SO Februari 2026 Rev.2'!$B$6:$B$49,0),MATCH($DH$3,'SO Februari 2026 Rev.2'!$B$5:$XG$5,0))</f>
        <v>7121.8519354838745</v>
      </c>
      <c r="DI39" s="402">
        <f>INDEX('Summary sales'!$A$6:$CA$48,MATCH($B39,'Summary sales'!$A$6:$A$48,0),MATCH($DH$3,'Summary sales'!$A$7:$CA$7,0))</f>
        <v>8298.070000000298</v>
      </c>
      <c r="DJ39" s="402">
        <f t="shared" si="980"/>
        <v>1176.2180645164235</v>
      </c>
      <c r="DK39" s="532">
        <f t="shared" si="981"/>
        <v>1.1651562086900518</v>
      </c>
      <c r="DL39" s="402">
        <f>INDEX('SO Februari 2026 Rev.2'!$B$6:$BG$49,MATCH(B39,'SO Februari 2026 Rev.2'!$B$6:$B$49,0),MATCH($DL$3,'SO Februari 2026 Rev.2'!$B$5:$XG$5,0))</f>
        <v>3499.876774193548</v>
      </c>
      <c r="DM39" s="402">
        <f>INDEX('Summary sales'!$A$6:$CA$48,MATCH($B39,'Summary sales'!$A$6:$A$48,0),MATCH($DL$3,'Summary sales'!$A$7:$CA$7,0))</f>
        <v>3728.2799999999916</v>
      </c>
      <c r="DN39" s="402">
        <f t="shared" si="982"/>
        <v>228.40322580644352</v>
      </c>
      <c r="DO39" s="532">
        <f t="shared" si="983"/>
        <v>1.0652603621620573</v>
      </c>
      <c r="DP39" s="402">
        <f>INDEX('SO Februari 2026 Rev.2'!$B$6:$BG$49,MATCH(B39,'SO Februari 2026 Rev.2'!$B$6:$B$49,0),MATCH($DP$3,'SO Februari 2026 Rev.2'!$B$5:$XG$5,0))</f>
        <v>1500.2745161290325</v>
      </c>
      <c r="DQ39" s="402">
        <f>INDEX('Summary sales'!$A$6:$CA$48,MATCH($B39,'Summary sales'!$A$6:$A$48,0),MATCH($DP$3,'Summary sales'!$A$7:$CA$7,0))</f>
        <v>1280.0500000000466</v>
      </c>
      <c r="DR39" s="402">
        <f t="shared" si="984"/>
        <v>-220.2245161289859</v>
      </c>
      <c r="DS39" s="532">
        <f t="shared" si="985"/>
        <v>0.85321051996723696</v>
      </c>
      <c r="DT39" s="402">
        <f>INDEX('SO Februari 2026 Rev.2'!$B$6:$BG$49,MATCH(B39,'SO Februari 2026 Rev.2'!$B$6:$B$49,0),MATCH($DT$3,'SO Februari 2026 Rev.2'!$B$5:$XG$5,0))</f>
        <v>2139.5303225806451</v>
      </c>
      <c r="DU39" s="402">
        <f>INDEX('Summary sales'!$A$6:$CA$48,MATCH($B39,'Summary sales'!$A$6:$A$48,0),MATCH($DT$3,'Summary sales'!$A$7:$CA$7,0))</f>
        <v>2514.2900000000373</v>
      </c>
      <c r="DV39" s="402">
        <f t="shared" si="986"/>
        <v>374.75967741939212</v>
      </c>
      <c r="DW39" s="532">
        <f t="shared" si="987"/>
        <v>1.1751597878581908</v>
      </c>
      <c r="DX39" s="402">
        <f>INDEX('SO Februari 2026 Rev.2'!$B$6:$BG$49,MATCH(B39,'SO Februari 2026 Rev.2'!$B$6:$B$49,0),MATCH($DX$3,'SO Februari 2026 Rev.2'!$B$5:$XG$5,0))</f>
        <v>1260.9741935483876</v>
      </c>
      <c r="DY39" s="402">
        <f>INDEX('Summary sales'!$A$6:$CA$48,MATCH($B39,'Summary sales'!$A$6:$A$48,0),MATCH($DX$3,'Summary sales'!$A$7:$CA$7,0))</f>
        <v>422.48999999999069</v>
      </c>
      <c r="DZ39" s="402">
        <f t="shared" si="988"/>
        <v>-838.48419354839689</v>
      </c>
      <c r="EA39" s="532">
        <f t="shared" si="989"/>
        <v>0.33505047300857266</v>
      </c>
      <c r="EB39" s="402">
        <f>INDEX('SO Februari 2026 Rev.2'!$B$6:$BG$49,MATCH(B39,'SO Februari 2026 Rev.2'!$B$6:$B$49,0),MATCH($EB$3,'SO Februari 2026 Rev.2'!$B$5:$XG$5,0))</f>
        <v>10000.047419354845</v>
      </c>
      <c r="EC39" s="402">
        <f>INDEX('Summary sales'!$A$6:$CA$48,MATCH($B39,'Summary sales'!$A$6:$A$48,0),MATCH($EB$3,'Summary sales'!$A$7:$CA$7,0))</f>
        <v>9581.8600000003353</v>
      </c>
      <c r="ED39" s="402">
        <f t="shared" si="990"/>
        <v>-418.18741935450998</v>
      </c>
      <c r="EE39" s="532">
        <f t="shared" si="991"/>
        <v>0.95818145636538499</v>
      </c>
      <c r="EF39" s="402">
        <f>INDEX('SO Februari 2026 Rev.2'!$B$6:$BG$49,MATCH(B39,'SO Februari 2026 Rev.2'!$B$6:$B$49,0),MATCH($EF$3,'SO Februari 2026 Rev.2'!$B$5:$XG$5,0))</f>
        <v>1519.5448387096778</v>
      </c>
      <c r="EG39" s="402">
        <f>INDEX('Summary sales'!$A$6:$CA$48,MATCH($B39,'Summary sales'!$A$6:$A$48,0),MATCH($EF$3,'Summary sales'!$A$7:$CA$7,0))</f>
        <v>1634.8600000001024</v>
      </c>
      <c r="EH39" s="402">
        <f t="shared" si="992"/>
        <v>115.31516129042461</v>
      </c>
      <c r="EI39" s="532">
        <f t="shared" si="993"/>
        <v>1.0758879622060673</v>
      </c>
      <c r="EJ39" s="402">
        <f>INDEX('SO Februari 2026 Rev.2'!$B$6:$BG$49,MATCH(B39,'SO Februari 2026 Rev.2'!$B$6:$B$49,0),MATCH($EJ$3,'SO Februari 2026 Rev.2'!$B$5:$XG$5,0))</f>
        <v>3999.6741935483842</v>
      </c>
      <c r="EK39" s="402">
        <f>INDEX('Summary sales'!$A$6:$CA$48,MATCH($B39,'Summary sales'!$A$6:$A$48,0),MATCH($EJ$3,'Summary sales'!$A$7:$CA$7,0))</f>
        <v>0</v>
      </c>
      <c r="EL39" s="402">
        <f t="shared" si="994"/>
        <v>-3999.6741935483842</v>
      </c>
      <c r="EM39" s="532">
        <f t="shared" si="995"/>
        <v>0</v>
      </c>
      <c r="EN39" s="402">
        <f>INDEX('SO Februari 2026 Rev.2'!$B$6:$BG$49,MATCH(B39,'SO Februari 2026 Rev.2'!$B$6:$B$49,0),MATCH($EN$3,'SO Februari 2026 Rev.2'!$B$5:$XG$5,0))</f>
        <v>3500</v>
      </c>
      <c r="EO39" s="402">
        <f>INDEX('Summary sales'!$A$6:$CA$48,MATCH(B39,'Summary sales'!$A$6:$A$48,0),MATCH($EN$3,'Summary sales'!$A$7:$CA$7,0))</f>
        <v>1552.0599999999395</v>
      </c>
      <c r="EP39" s="402">
        <f t="shared" si="996"/>
        <v>-1947.9400000000605</v>
      </c>
      <c r="EQ39" s="532">
        <f t="shared" si="997"/>
        <v>0.44344571428569701</v>
      </c>
      <c r="ER39" s="402">
        <f>INDEX('SO Februari 2026 Rev.2'!$B$6:$BG$49,MATCH(B39,'SO Februari 2026 Rev.2'!$B$6:$B$49,0),MATCH($ER$3,'SO Februari 2026 Rev.2'!$B$5:$XG$5,0))</f>
        <v>3999.689677419351</v>
      </c>
      <c r="ES39" s="402">
        <f>INDEX('Summary sales'!$A$6:$CA$48,MATCH($B39,'Summary sales'!$A$6:$A$48,0),MATCH($ER$3,'Summary sales'!$A$7:$CA$7,0))</f>
        <v>4459.5400000000373</v>
      </c>
      <c r="ET39" s="402">
        <f t="shared" si="998"/>
        <v>459.85032258068622</v>
      </c>
      <c r="EU39" s="532">
        <f t="shared" si="999"/>
        <v>1.1149715002083329</v>
      </c>
      <c r="EV39" s="402">
        <f>INDEX('SO Februari 2026 Rev.2'!$B$6:$BG$49,MATCH(B39,'SO Februari 2026 Rev.2'!$B$6:$B$49,0),MATCH($EV$3,'SO Februari 2026 Rev.2'!$B$5:$XG$5,0))</f>
        <v>26500</v>
      </c>
      <c r="EW39" s="402">
        <f>INDEX('Summary sales'!$A$6:$CA$48,MATCH($B39,'Summary sales'!$A$6:$A$48,0),MATCH($EV$3,'Summary sales'!$A$7:$CA$7,0))</f>
        <v>19525.330000000075</v>
      </c>
      <c r="EX39" s="402">
        <f t="shared" si="1000"/>
        <v>-6974.6699999999255</v>
      </c>
      <c r="EY39" s="532">
        <f t="shared" si="1001"/>
        <v>0.73680490566038015</v>
      </c>
      <c r="EZ39" s="402">
        <f>INDEX('SO Februari 2026 Rev.2'!$B$6:$BG$49,MATCH(B39,'SO Februari 2026 Rev.2'!$B$6:$B$49,0),MATCH($EZ$3,'SO Februari 2026 Rev.2'!$B$5:$XG$5,0))</f>
        <v>5000</v>
      </c>
      <c r="FA39" s="402">
        <f>INDEX('Summary sales'!$A$6:$CA$48,MATCH(B39,'Summary sales'!$A$6:$A$48,0),MATCH($EZ$3,'Summary sales'!$A$7:$CA$7,0))</f>
        <v>7730.1400000001304</v>
      </c>
      <c r="FB39" s="402">
        <f t="shared" si="1002"/>
        <v>2730.1400000001304</v>
      </c>
      <c r="FC39" s="532">
        <f t="shared" si="1003"/>
        <v>1.5460280000000262</v>
      </c>
      <c r="FD39" s="402">
        <f>INDEX('SO Februari 2026 Rev.2'!$B$6:$BG$49,MATCH(B39,'SO Februari 2026 Rev.2'!$B$6:$B$49,0),MATCH($FD$3,'SO Februari 2026 Rev.2'!$B$5:$XG$5,0))</f>
        <v>2105.6477419354865</v>
      </c>
      <c r="FE39" s="402">
        <f>INDEX('Summary sales'!$A$6:$CA$48,MATCH(B39,'Summary sales'!$A$6:$A$48,0),MATCH($FD$3,'Summary sales'!$A$7:$CA$7,0))</f>
        <v>3872.1000000005588</v>
      </c>
      <c r="FF39" s="402">
        <f t="shared" si="1004"/>
        <v>1766.4522580650723</v>
      </c>
      <c r="FG39" s="532">
        <f t="shared" si="1005"/>
        <v>1.8389115723797991</v>
      </c>
      <c r="FH39" s="402">
        <f>INDEX('SO Februari 2026 Rev.2'!$B$6:$BG$49,MATCH(B39,'SO Februari 2026 Rev.2'!$B$6:$B$49,0),MATCH($FH$3,'SO Februari 2026 Rev.2'!$B$5:$XG$5,0))</f>
        <v>726.8151612903232</v>
      </c>
      <c r="FI39" s="402">
        <f>INDEX('Summary sales'!$A$6:$CA$48,MATCH(B39,'Summary sales'!$A$6:$A$48,0),MATCH($FH$3,'Summary sales'!$A$7:$CA$7,0))</f>
        <v>862.22999999998137</v>
      </c>
      <c r="FJ39" s="402">
        <f t="shared" si="1006"/>
        <v>135.41483870965817</v>
      </c>
      <c r="FK39" s="532">
        <f t="shared" si="1007"/>
        <v>1.1863126224131795</v>
      </c>
      <c r="FL39" s="402">
        <f>INDEX('SO Februari 2026 Rev.2'!$B$6:$BG$49,MATCH(B39,'SO Februari 2026 Rev.2'!$B$6:$B$49,0),MATCH($FL$3,'SO Februari 2026 Rev.2'!$B$5:$XG$5,0))</f>
        <v>3018.0416129032269</v>
      </c>
      <c r="FM39" s="402">
        <f>INDEX('Summary sales'!$A$6:$CA$48,MATCH(B39,'Summary sales'!$A$6:$A$48,0),MATCH($FL$3,'Summary sales'!$A$7:$CA$7,0))</f>
        <v>2428.0900000003166</v>
      </c>
      <c r="FN39" s="402">
        <f t="shared" si="1008"/>
        <v>-589.95161290291026</v>
      </c>
      <c r="FO39" s="532">
        <f t="shared" si="1009"/>
        <v>0.80452502365088263</v>
      </c>
      <c r="FP39" s="402">
        <f>INDEX('SO Februari 2026 Rev.2'!$B$6:$BG$49,MATCH(B39,'SO Februari 2026 Rev.2'!$B$6:$B$49,0),MATCH($FP$3,'SO Februari 2026 Rev.2'!$B$5:$XG$5,0))</f>
        <v>2044.9996774193546</v>
      </c>
      <c r="FQ39" s="402">
        <f>INDEX('Summary sales'!$A$6:$CA$48,MATCH(B39,'Summary sales'!$A$6:$A$48,0),MATCH($FP$3,'Summary sales'!$A$7:$CA$7,0))</f>
        <v>1248.8800000001211</v>
      </c>
      <c r="FR39" s="402">
        <f t="shared" si="1010"/>
        <v>-796.11967741923354</v>
      </c>
      <c r="FS39" s="532">
        <f t="shared" si="1011"/>
        <v>0.61069936283614457</v>
      </c>
      <c r="FT39" s="402">
        <f>INDEX('SO Februari 2026 Rev.2'!$B$6:$BG$49,MATCH(B39,'SO Februari 2026 Rev.2'!$B$6:$B$49,0),MATCH($FT$3,'SO Februari 2026 Rev.2'!$B$5:$XG$5,0))</f>
        <v>369.61070967741654</v>
      </c>
      <c r="FU39" s="402">
        <f>INDEX('Summary sales'!$A$6:$CA$48,MATCH(B39,'Summary sales'!$A$6:$A$48,0),MATCH($FT$3,'Summary sales'!$A$7:$CA$7,0))</f>
        <v>0</v>
      </c>
      <c r="FV39" s="402">
        <f t="shared" si="1012"/>
        <v>-369.61070967741654</v>
      </c>
      <c r="FW39" s="532">
        <f t="shared" si="1013"/>
        <v>0</v>
      </c>
      <c r="FX39" s="402">
        <f>INDEX('SO Februari 2026 Rev.2'!$B$6:$BG$49,MATCH(B39,'SO Februari 2026 Rev.2'!$B$6:$B$49,0),MATCH($FX$3,'SO Februari 2026 Rev.2'!$B$5:$XG$5,0))</f>
        <v>13500</v>
      </c>
      <c r="FY39" s="402">
        <f>INDEX('Summary sales'!$A$6:$CA$48,MATCH(B39,'Summary sales'!$A$6:$A$48,0),MATCH($FX$3,'Summary sales'!$A$7:$CA$7,0))</f>
        <v>0</v>
      </c>
      <c r="FZ39" s="402">
        <f t="shared" si="1014"/>
        <v>-13500</v>
      </c>
      <c r="GA39" s="532">
        <f t="shared" si="1015"/>
        <v>0</v>
      </c>
      <c r="GB39" s="402">
        <f>INDEX('SO Februari 2026 Rev.2'!$B$6:$BG$49,MATCH(B39,'SO Februari 2026 Rev.2'!$B$6:$B$49,0),MATCH($GB$3,'SO Februari 2026 Rev.2'!$B$5:$XG$5,0))</f>
        <v>3500</v>
      </c>
      <c r="GC39" s="402">
        <f>INDEX('Summary sales'!$A$6:$CA$48,MATCH($B39,'Summary sales'!$A$6:$A$48,0),MATCH($GB$3,'Summary sales'!$A$7:$CA$7,0))</f>
        <v>5338.3380000004545</v>
      </c>
      <c r="GD39" s="402">
        <f t="shared" si="1016"/>
        <v>1838.3380000004545</v>
      </c>
      <c r="GE39" s="532">
        <f t="shared" si="1017"/>
        <v>1.5252394285715585</v>
      </c>
      <c r="GF39" s="402">
        <f>INDEX('SO Februari 2026 Rev.2'!$B$6:$BG$49,MATCH(B39,'SO Februari 2026 Rev.2'!$B$6:$B$49,0),MATCH($GF$3,'SO Februari 2026 Rev.2'!$B$5:$XG$5,0))</f>
        <v>1121.900322580635</v>
      </c>
      <c r="GG39" s="402">
        <f>INDEX('Summary sales'!$A$6:$CA$48,MATCH($B39,'Summary sales'!$A$6:$A$48,0),MATCH($GF$3,'Summary sales'!$A$7:$CA$7,0))</f>
        <v>1632.9599999999627</v>
      </c>
      <c r="GH39" s="402">
        <f t="shared" si="1018"/>
        <v>511.05967741932773</v>
      </c>
      <c r="GI39" s="532">
        <f t="shared" si="1019"/>
        <v>1.4555303774614932</v>
      </c>
      <c r="GJ39" s="402">
        <f>INDEX('SO Februari 2026 Rev.2'!$B$6:$BG$49,MATCH(B39,'SO Februari 2026 Rev.2'!$B$6:$B$49,0),MATCH($GJ$3,'SO Februari 2026 Rev.2'!$B$5:$XG$5,0))</f>
        <v>1800</v>
      </c>
      <c r="GK39" s="402">
        <f>INDEX('Summary sales'!$A$6:$CA$48,MATCH(B39,'Summary sales'!$A$6:$A$48,0),MATCH($GJ$3,'Summary sales'!$A$7:$CA$7,0))</f>
        <v>1888.3190000000177</v>
      </c>
      <c r="GL39" s="402">
        <f t="shared" si="1020"/>
        <v>88.319000000017695</v>
      </c>
      <c r="GM39" s="532">
        <f t="shared" si="1021"/>
        <v>1.049066111111121</v>
      </c>
      <c r="GN39" s="402">
        <f>INDEX('SO Februari 2026 Rev.2'!$B$6:$BG$49,MATCH(B39,'SO Februari 2026 Rev.2'!$B$6:$B$49,0),MATCH($GN$3,'SO Februari 2026 Rev.2'!$B$5:$XG$5,0))</f>
        <v>2499.7025806451697</v>
      </c>
      <c r="GO39" s="402">
        <f>INDEX('Summary sales'!$A$6:$CA$48,MATCH(B39,'Summary sales'!$A$6:$A$48,0),MATCH($GN$3,'Summary sales'!$A$7:$CA$7,0))</f>
        <v>2765.3500000000931</v>
      </c>
      <c r="GP39" s="402">
        <f t="shared" si="1022"/>
        <v>265.64741935492339</v>
      </c>
      <c r="GQ39" s="532">
        <f t="shared" si="1023"/>
        <v>1.1062716106355182</v>
      </c>
      <c r="GR39" s="402">
        <f>INDEX('SO Februari 2026 Rev.2'!$B$6:$BG$49,MATCH(B39,'SO Februari 2026 Rev.2'!$B$6:$B$49,0),MATCH($GR$3,'SO Februari 2026 Rev.2'!$B$5:$XG$5,0))</f>
        <v>9000</v>
      </c>
      <c r="GS39" s="402">
        <f>INDEX('Summary sales'!$A$6:$CA$48,MATCH(B39,'Summary sales'!$A$6:$A$48,0),MATCH($GR$3,'Summary sales'!$A$7:$CA$7,0))</f>
        <v>4616.5229999981821</v>
      </c>
      <c r="GT39" s="402">
        <f t="shared" si="1024"/>
        <v>-4383.4770000018179</v>
      </c>
      <c r="GU39" s="533">
        <f t="shared" si="1025"/>
        <v>0.51294699999979798</v>
      </c>
    </row>
    <row r="40" spans="1:203" ht="15" customHeight="1">
      <c r="A40" s="653"/>
      <c r="B40" s="415">
        <f t="shared" si="925"/>
        <v>46081</v>
      </c>
      <c r="C40" s="415" t="str">
        <f t="shared" ref="C40:C41" si="1027">TEXT(B40,"ddd")</f>
        <v>Sab</v>
      </c>
      <c r="D40" s="402">
        <f t="shared" si="823"/>
        <v>176974.59361290318</v>
      </c>
      <c r="E40" s="402">
        <f t="shared" ca="1" si="824"/>
        <v>137544.67499999574</v>
      </c>
      <c r="F40" s="402">
        <f t="shared" ca="1" si="926"/>
        <v>-39429.918612907437</v>
      </c>
      <c r="G40" s="532">
        <f t="shared" ca="1" si="927"/>
        <v>0.77720011777988562</v>
      </c>
      <c r="H40" s="402">
        <f>INDEX('SO Februari 2026 Rev.2'!$B$6:$BG$49,MATCH(B40,'SO Februari 2026 Rev.2'!$B$6:$B$49,0),MATCH($H$3,'SO Februari 2026 Rev.2'!$B$5:$XG$5,0))</f>
        <v>812.17000000000064</v>
      </c>
      <c r="I40" s="402">
        <f>INDEX('Summary sales'!$A$6:$CA$48,MATCH(B40,'Summary sales'!$A$6:$A$48,0),MATCH($H$3,'Summary sales'!$A$7:$CA$7,0))</f>
        <v>892.09000000008382</v>
      </c>
      <c r="J40" s="402">
        <f t="shared" si="928"/>
        <v>79.920000000083178</v>
      </c>
      <c r="K40" s="532">
        <f t="shared" si="929"/>
        <v>1.0984030436978502</v>
      </c>
      <c r="L40" s="402">
        <f>INDEX('SO Februari 2026 Rev.2'!$B$6:$BG$49,MATCH(B40,'SO Februari 2026 Rev.2'!$B$6:$B$49,0),MATCH($L$3,'SO Februari 2026 Rev.2'!$B$5:$XG$5,0))</f>
        <v>2000</v>
      </c>
      <c r="M40" s="402">
        <f>INDEX('Summary sales'!$A$6:$CA$48,MATCH($B40,'Summary sales'!$A$6:$A$48,0),MATCH($L$3,'Summary sales'!$A$7:$CA$7,0))</f>
        <v>676.62000000104308</v>
      </c>
      <c r="N40" s="402">
        <f t="shared" si="930"/>
        <v>-1323.3799999989569</v>
      </c>
      <c r="O40" s="532">
        <f t="shared" si="931"/>
        <v>0.33831000000052153</v>
      </c>
      <c r="P40" s="402">
        <f>INDEX('SO Februari 2026 Rev.2'!$B$6:$BG$49,MATCH(B40,'SO Februari 2026 Rev.2'!$B$6:$B$49,0),MATCH($P$3,'SO Februari 2026 Rev.2'!$B$5:$XG$5,0))</f>
        <v>729.73129032258566</v>
      </c>
      <c r="Q40" s="402">
        <f>INDEX('Summary sales'!$A$6:$CA$48,MATCH($B40,'Summary sales'!$A$6:$A$48,0),MATCH($P$3,'Summary sales'!$A$7:$CA$7,0))</f>
        <v>842.1999999997206</v>
      </c>
      <c r="R40" s="402">
        <f t="shared" si="932"/>
        <v>112.46870967713494</v>
      </c>
      <c r="S40" s="532">
        <f t="shared" si="933"/>
        <v>1.1541234577284152</v>
      </c>
      <c r="T40" s="402">
        <f>INDEX('SO Februari 2026 Rev.2'!$B$6:$BG$49,MATCH(B40,'SO Februari 2026 Rev.2'!$B$6:$B$49,0),MATCH($T$3,'SO Februari 2026 Rev.2'!$B$5:$XG$5,0))</f>
        <v>2282.5161290322658</v>
      </c>
      <c r="U40" s="402">
        <f>INDEX('Summary sales'!$A$6:$CA$48,MATCH($B40,'Summary sales'!$A$6:$A$48,0),MATCH($T$3,'Summary sales'!$A$7:$CA$7,0))</f>
        <v>3211.0499999998137</v>
      </c>
      <c r="V40" s="402">
        <f t="shared" si="934"/>
        <v>928.53387096754795</v>
      </c>
      <c r="W40" s="532">
        <f t="shared" si="935"/>
        <v>1.4068027643516476</v>
      </c>
      <c r="X40" s="402">
        <f>INDEX('SO Februari 2026 Rev.2'!$B$6:$BG$49,MATCH(B40,'SO Februari 2026 Rev.2'!$B$6:$B$49,0),MATCH($X$3,'SO Februari 2026 Rev.2'!$B$5:$XG$5,0))</f>
        <v>644.02064516129087</v>
      </c>
      <c r="Y40" s="402">
        <f>INDEX('Summary sales'!$A$6:$CA$48,MATCH($B40,'Summary sales'!$A$6:$A$48,0),MATCH($X$3,'Summary sales'!$A$7:$CA$7,0))</f>
        <v>534.43000000005122</v>
      </c>
      <c r="Z40" s="402">
        <f t="shared" si="936"/>
        <v>-109.59064516123965</v>
      </c>
      <c r="AA40" s="532">
        <f t="shared" si="937"/>
        <v>0.82983364588600517</v>
      </c>
      <c r="AB40" s="402">
        <f>INDEX('SO Februari 2026 Rev.2'!$B$6:$BG$49,MATCH(B40,'SO Februari 2026 Rev.2'!$B$6:$B$49,0),MATCH($AB$3,'SO Februari 2026 Rev.2'!$B$5:$XG$5,0))</f>
        <v>5500</v>
      </c>
      <c r="AC40" s="402">
        <f>INDEX('Summary sales'!$A$6:$CA$48,MATCH($B40,'Summary sales'!$A$6:$A$48,0),MATCH($AB$3,'Summary sales'!$A$7:$CA$7,0))</f>
        <v>0</v>
      </c>
      <c r="AD40" s="402">
        <f t="shared" si="938"/>
        <v>-5500</v>
      </c>
      <c r="AE40" s="532">
        <f t="shared" si="939"/>
        <v>0</v>
      </c>
      <c r="AF40" s="402">
        <f>INDEX('SO Februari 2026 Rev.2'!$B$6:$BG$49,MATCH(B40,'SO Februari 2026 Rev.2'!$B$6:$B$49,0),MATCH($AF$3,'SO Februari 2026 Rev.2'!$B$5:$XG$5,0))</f>
        <v>166.97064516129021</v>
      </c>
      <c r="AG40" s="402">
        <f>INDEX('Summary sales'!$A$6:$CA$48,MATCH($B40,'Summary sales'!$A$6:$A$48,0),MATCH($AF$3,'Summary sales'!$A$7:$CA$7,0))</f>
        <v>240.92999999999302</v>
      </c>
      <c r="AH40" s="402">
        <f t="shared" si="940"/>
        <v>73.959354838702808</v>
      </c>
      <c r="AI40" s="532">
        <f t="shared" si="941"/>
        <v>1.4429482485814173</v>
      </c>
      <c r="AJ40" s="402">
        <f>INDEX('SO Februari 2026 Rev.2'!$B$6:$BG$49,MATCH(B40,'SO Februari 2026 Rev.2'!$B$6:$B$49,0),MATCH($AJ$3,'SO Februari 2026 Rev.2'!$B$5:$XG$5,0))</f>
        <v>603.76322580644887</v>
      </c>
      <c r="AK40" s="402">
        <f>INDEX('Summary sales'!$A$6:$CA$48,MATCH($B40,'Summary sales'!$A$6:$A$48,0),MATCH($AJ$3,'Summary sales'!$A$7:$CA$7,0))</f>
        <v>441.96999999997206</v>
      </c>
      <c r="AL40" s="402">
        <f t="shared" si="942"/>
        <v>-161.79322580647681</v>
      </c>
      <c r="AM40" s="532">
        <f t="shared" si="943"/>
        <v>0.73202537204817508</v>
      </c>
      <c r="AN40" s="402">
        <f>INDEX('SO Februari 2026 Rev.2'!$B$6:$BG$49,MATCH(B40,'SO Februari 2026 Rev.2'!$B$6:$B$49,0),MATCH($AN$3,'SO Februari 2026 Rev.2'!$B$5:$XG$5,0))</f>
        <v>673.27548387096704</v>
      </c>
      <c r="AO40" s="402">
        <f>INDEX('Summary sales'!$A$6:$CA$48,MATCH($B40,'Summary sales'!$A$6:$A$48,0),MATCH($AN$3,'Summary sales'!$A$7:$CA$7,0))</f>
        <v>246.55000000004657</v>
      </c>
      <c r="AP40" s="402">
        <f t="shared" si="944"/>
        <v>-426.72548387092047</v>
      </c>
      <c r="AQ40" s="532">
        <f t="shared" si="945"/>
        <v>0.3661948279811385</v>
      </c>
      <c r="AR40" s="402">
        <f>INDEX('SO Februari 2026 Rev.2'!$B$6:$BG$49,MATCH(B40,'SO Februari 2026 Rev.2'!$B$6:$B$49,0),MATCH($AR$3,'SO Februari 2026 Rev.2'!$B$5:$XG$5,0))</f>
        <v>4514.1990322580623</v>
      </c>
      <c r="AS40" s="402">
        <f>INDEX('Summary sales'!$A$6:$CA$48,MATCH($B40,'Summary sales'!$A$6:$A$48,0),MATCH($AR$3,'Summary sales'!$A$7:$CA$7,0))</f>
        <v>4949.7800000011921</v>
      </c>
      <c r="AT40" s="402">
        <f t="shared" si="946"/>
        <v>435.5809677431298</v>
      </c>
      <c r="AU40" s="532">
        <f t="shared" si="947"/>
        <v>1.096491307678396</v>
      </c>
      <c r="AV40" s="402">
        <f>INDEX('SO Februari 2026 Rev.2'!$B$6:$BG$49,MATCH(B40,'SO Februari 2026 Rev.2'!$B$6:$B$49,0),MATCH($AV$3,'SO Februari 2026 Rev.2'!$B$5:$XG$5,0))</f>
        <v>6000.0622580645213</v>
      </c>
      <c r="AW40" s="402">
        <f ca="1">INDEX('Summary sales'!$A$6:$CA$48,MATCH($B40,'Summary sales'!$A$6:$A$48,0),MATCH($AV$3,'Summary sales'!$A$7:$CA$7,0))</f>
        <v>4608.9700000002049</v>
      </c>
      <c r="AX40" s="402">
        <f t="shared" ca="1" si="948"/>
        <v>-1391.0922580643164</v>
      </c>
      <c r="AY40" s="532">
        <f t="shared" ca="1" si="949"/>
        <v>0.76815369603963912</v>
      </c>
      <c r="AZ40" s="402">
        <f>INDEX('SO Februari 2026 Rev.2'!$B$6:$BG$49,MATCH(B40,'SO Februari 2026 Rev.2'!$B$6:$B$49,0),MATCH($AZ$3,'SO Februari 2026 Rev.2'!$B$5:$XG$5,0))</f>
        <v>2874.3264516129029</v>
      </c>
      <c r="BA40" s="402">
        <f>INDEX('Summary sales'!$A$6:$CA$48,MATCH($B40,'Summary sales'!$A$6:$A$48,0),MATCH($AZ$3,'Summary sales'!$A$7:$CA$7,0))</f>
        <v>2106.6499999999069</v>
      </c>
      <c r="BB40" s="402">
        <f t="shared" si="950"/>
        <v>-767.67645161299606</v>
      </c>
      <c r="BC40" s="532">
        <f t="shared" si="951"/>
        <v>0.73291953278924837</v>
      </c>
      <c r="BD40" s="402">
        <f>INDEX('SO Februari 2026 Rev.2'!$B$6:$BG$49,MATCH(B40,'SO Februari 2026 Rev.2'!$B$6:$B$49,0),MATCH($BD$3,'SO Februari 2026 Rev.2'!$B$5:$XG$5,0))</f>
        <v>1500</v>
      </c>
      <c r="BE40" s="402">
        <f>INDEX('Summary sales'!$A$6:$CA$48,MATCH($B40,'Summary sales'!$A$6:$A$48,0),MATCH($BD$3,'Summary sales'!$A$7:$CA$7,0))</f>
        <v>2.8500000000003638</v>
      </c>
      <c r="BF40" s="402">
        <f t="shared" si="952"/>
        <v>-1497.1499999999996</v>
      </c>
      <c r="BG40" s="532">
        <f t="shared" si="953"/>
        <v>1.9000000000002424E-3</v>
      </c>
      <c r="BH40" s="402">
        <f>INDEX('SO Februari 2026 Rev.2'!$B$6:$BG$49,MATCH(B40,'SO Februari 2026 Rev.2'!$B$6:$B$49,0),MATCH($BH$3,'SO Februari 2026 Rev.2'!$B$5:$XG$5,0))</f>
        <v>1500</v>
      </c>
      <c r="BI40" s="402">
        <f>INDEX('Summary sales'!$A$6:$CA$48,MATCH($B40,'Summary sales'!$A$6:$A$48,0),MATCH($BH$3,'Summary sales'!$A$7:$CA$7,0))</f>
        <v>817.07000000006519</v>
      </c>
      <c r="BJ40" s="402">
        <f t="shared" si="954"/>
        <v>-682.92999999993481</v>
      </c>
      <c r="BK40" s="532">
        <f t="shared" si="955"/>
        <v>0.54471333333337679</v>
      </c>
      <c r="BL40" s="402">
        <f>INDEX('SO Februari 2026 Rev.2'!$B$6:$BG$49,MATCH(B40,'SO Februari 2026 Rev.2'!$B$6:$B$49,0),MATCH($BL$3,'SO Februari 2026 Rev.2'!$B$5:$XG$5,0))</f>
        <v>9000.0570967741915</v>
      </c>
      <c r="BM40" s="402">
        <f>INDEX('Summary sales'!$A$6:$CA$48,MATCH($B40,'Summary sales'!$A$6:$A$48,0),MATCH($BL$3,'Summary sales'!$A$7:$CA$7,0))</f>
        <v>7450.5400000000373</v>
      </c>
      <c r="BN40" s="402">
        <f t="shared" si="956"/>
        <v>-1549.5170967741542</v>
      </c>
      <c r="BO40" s="532">
        <f t="shared" si="957"/>
        <v>0.82783252593702616</v>
      </c>
      <c r="BP40" s="402">
        <f>INDEX('SO Februari 2026 Rev.2'!$B$6:$BG$49,MATCH(B40,'SO Februari 2026 Rev.2'!$B$6:$B$49,0),MATCH($BP$3,'SO Februari 2026 Rev.2'!$B$5:$XG$5,0))</f>
        <v>926.09448387096802</v>
      </c>
      <c r="BQ40" s="402">
        <f>INDEX('Summary sales'!$A$6:$CA$48,MATCH($B40,'Summary sales'!$A$6:$A$48,0),MATCH($BP$3,'Summary sales'!$A$7:$CA$7,0))</f>
        <v>885.99100000003818</v>
      </c>
      <c r="BR40" s="402">
        <f t="shared" si="958"/>
        <v>-40.103483870929836</v>
      </c>
      <c r="BS40" s="532">
        <f t="shared" si="959"/>
        <v>0.95669612056935927</v>
      </c>
      <c r="BT40" s="402">
        <f>INDEX('SO Februari 2026 Rev.2'!$B$6:$BG$49,MATCH(B40,'SO Februari 2026 Rev.2'!$B$6:$B$49,0),MATCH($BT$3,'SO Februari 2026 Rev.2'!$B$5:$XG$5,0))</f>
        <v>4500</v>
      </c>
      <c r="BU40" s="402">
        <f ca="1">INDEX('Summary sales'!$A$6:$CA$48,MATCH($B40,'Summary sales'!$A$6:$A$48,0),MATCH($BT$3,'Summary sales'!$A$7:$CA$7,0))</f>
        <v>2711.92</v>
      </c>
      <c r="BV40" s="402">
        <f t="shared" ca="1" si="960"/>
        <v>-1788.08</v>
      </c>
      <c r="BW40" s="532">
        <f t="shared" ca="1" si="961"/>
        <v>0.6026488888888889</v>
      </c>
      <c r="BX40" s="402">
        <f>INDEX('SO Februari 2026 Rev.2'!$B$6:$BG$49,MATCH(B40,'SO Februari 2026 Rev.2'!$B$6:$B$49,0),MATCH($BX$3,'SO Februari 2026 Rev.2'!$B$5:$XG$5,0))</f>
        <v>70.054838709677327</v>
      </c>
      <c r="BY40" s="402">
        <f>INDEX('Summary sales'!$A$6:$CA$48,MATCH($B40,'Summary sales'!$A$6:$A$48,0),MATCH($BX$3,'Summary sales'!$A$7:$CA$7,0))</f>
        <v>0</v>
      </c>
      <c r="BZ40" s="402">
        <f t="shared" si="962"/>
        <v>-70.054838709677327</v>
      </c>
      <c r="CA40" s="532">
        <f t="shared" si="963"/>
        <v>0</v>
      </c>
      <c r="CB40" s="402">
        <f>INDEX('SO Februari 2026 Rev.2'!$B$6:$BG$49,MATCH(B40,'SO Februari 2026 Rev.2'!$B$6:$B$49,0),MATCH($CB$3,'SO Februari 2026 Rev.2'!$B$5:$XG$5,0))</f>
        <v>89.451612903225808</v>
      </c>
      <c r="CC40" s="402">
        <f>INDEX('Summary sales'!$A$6:$CA$48,MATCH($B40,'Summary sales'!$A$6:$A$48,0),MATCH($CB$3,'Summary sales'!$A$7:$CA$7,0))</f>
        <v>81</v>
      </c>
      <c r="CD40" s="402">
        <f t="shared" si="964"/>
        <v>-8.4516129032258078</v>
      </c>
      <c r="CE40" s="532">
        <f t="shared" si="965"/>
        <v>0.90551749008294269</v>
      </c>
      <c r="CF40" s="402">
        <f>INDEX('SO Februari 2026 Rev.2'!$B$6:$BG$49,MATCH(B40,'SO Februari 2026 Rev.2'!$B$6:$B$49,0),MATCH($CF$3,'SO Februari 2026 Rev.2'!$B$5:$XG$5,0))</f>
        <v>3500</v>
      </c>
      <c r="CG40" s="402">
        <f>INDEX('Summary sales'!$A$6:$CA$48,MATCH($B40,'Summary sales'!$A$6:$A$48,0),MATCH($CF$3,'Summary sales'!$A$7:$CA$7,0))</f>
        <v>3659.5</v>
      </c>
      <c r="CH40" s="402">
        <f t="shared" si="966"/>
        <v>159.5</v>
      </c>
      <c r="CI40" s="532">
        <f t="shared" si="967"/>
        <v>1.0455714285714286</v>
      </c>
      <c r="CJ40" s="402">
        <f>INDEX('SO Februari 2026 Rev.2'!$B$6:$BG$49,MATCH(B40,'SO Februari 2026 Rev.2'!$B$6:$B$49,0),MATCH($CJ$3,'SO Februari 2026 Rev.2'!$B$5:$XG$5,0))</f>
        <v>4000.4806451612722</v>
      </c>
      <c r="CK40" s="402">
        <f>INDEX('Summary sales'!$A$6:$CA$48,MATCH($B40,'Summary sales'!$A$6:$A$48,0),MATCH($CJ$3,'Summary sales'!$A$7:$CA$7,0))</f>
        <v>0</v>
      </c>
      <c r="CL40" s="402">
        <f t="shared" si="968"/>
        <v>-4000.4806451612722</v>
      </c>
      <c r="CM40" s="532">
        <f t="shared" si="969"/>
        <v>0</v>
      </c>
      <c r="CN40" s="402">
        <f>INDEX('SO Februari 2026 Rev.2'!$B$6:$BG$49,MATCH(B40,'SO Februari 2026 Rev.2'!$B$6:$B$49,0),MATCH($CN$3,'SO Februari 2026 Rev.2'!$B$5:$XG$5,0))</f>
        <v>3500</v>
      </c>
      <c r="CO40" s="402">
        <f>INDEX('Summary sales'!$A$6:$CA$48,MATCH($B40,'Summary sales'!$A$6:$A$48,0),MATCH($CN$3,'Summary sales'!$A$7:$CA$7,0))</f>
        <v>0</v>
      </c>
      <c r="CP40" s="402">
        <f t="shared" si="970"/>
        <v>-3500</v>
      </c>
      <c r="CQ40" s="532">
        <f t="shared" si="971"/>
        <v>0</v>
      </c>
      <c r="CR40" s="402">
        <f>INDEX('SO Februari 2026 Rev.2'!$B$6:$BG$49,MATCH(B40,'SO Februari 2026 Rev.2'!$B$6:$B$49,0),MATCH($CR$3,'SO Februari 2026 Rev.2'!$B$5:$XG$5,0))</f>
        <v>0</v>
      </c>
      <c r="CS40" s="402">
        <f>INDEX('Summary sales'!$A$6:$CA$48,MATCH($B40,'Summary sales'!$A$6:$A$48,0),MATCH($CR$3,'Summary sales'!$A$7:$CA$7,0))</f>
        <v>0</v>
      </c>
      <c r="CT40" s="402">
        <f t="shared" si="972"/>
        <v>0</v>
      </c>
      <c r="CU40" s="532" t="e">
        <f t="shared" si="973"/>
        <v>#DIV/0!</v>
      </c>
      <c r="CV40" s="402">
        <f>INDEX('SO Februari 2026 Rev.2'!$B$6:$BG$49,MATCH(B40,'SO Februari 2026 Rev.2'!$B$6:$B$49,0),MATCH($CV$3,'SO Februari 2026 Rev.2'!$B$5:$XG$5,0))</f>
        <v>15659.554548387085</v>
      </c>
      <c r="CW40" s="402">
        <f>INDEX('Summary sales'!$A$6:$CA$48,MATCH($B40,'Summary sales'!$A$6:$A$48,0),MATCH($CV$3,'Summary sales'!$A$7:$CA$7,0))</f>
        <v>14358.298000000417</v>
      </c>
      <c r="CX40" s="402">
        <f t="shared" si="974"/>
        <v>-1301.2565483866674</v>
      </c>
      <c r="CY40" s="532">
        <f t="shared" si="975"/>
        <v>0.91690334840841969</v>
      </c>
      <c r="CZ40" s="402">
        <f>INDEX('SO Februari 2026 Rev.2'!$B$6:$BG$49,MATCH(B40,'SO Februari 2026 Rev.2'!$B$6:$B$49,0),MATCH($CZ$3,'SO Februari 2026 Rev.2'!$B$5:$XG$5,0))</f>
        <v>2020.8603225806426</v>
      </c>
      <c r="DA40" s="402">
        <f>INDEX('Summary sales'!$A$6:$CA$48,MATCH($B40,'Summary sales'!$A$6:$A$48,0),MATCH($CZ$3,'Summary sales'!$A$7:$CA$7,0))</f>
        <v>2363.1800000006333</v>
      </c>
      <c r="DB40" s="402">
        <f t="shared" si="976"/>
        <v>342.31967741999074</v>
      </c>
      <c r="DC40" s="532">
        <f t="shared" si="977"/>
        <v>1.1693930419608851</v>
      </c>
      <c r="DD40" s="402">
        <f>INDEX('SO Februari 2026 Rev.2'!$B$6:$BG$49,MATCH(B40,'SO Februari 2026 Rev.2'!$B$6:$B$49,0),MATCH($DD$3,'SO Februari 2026 Rev.2'!$B$5:$XG$5,0))</f>
        <v>678.69999999999834</v>
      </c>
      <c r="DE40" s="402">
        <f>INDEX('Summary sales'!$A$6:$CA$48,MATCH($B40,'Summary sales'!$A$6:$A$48,0),MATCH($DD$3,'Summary sales'!$A$7:$CA$7,0))</f>
        <v>48.010000000009313</v>
      </c>
      <c r="DF40" s="402">
        <f t="shared" si="978"/>
        <v>-630.68999999998903</v>
      </c>
      <c r="DG40" s="532">
        <f t="shared" si="979"/>
        <v>7.0738175924575555E-2</v>
      </c>
      <c r="DH40" s="402">
        <f>INDEX('SO Februari 2026 Rev.2'!$B$6:$BG$49,MATCH(B40,'SO Februari 2026 Rev.2'!$B$6:$B$49,0),MATCH($DH$3,'SO Februari 2026 Rev.2'!$B$5:$XG$5,0))</f>
        <v>4121.8519354838745</v>
      </c>
      <c r="DI40" s="402">
        <f>INDEX('Summary sales'!$A$6:$CA$48,MATCH($B40,'Summary sales'!$A$6:$A$48,0),MATCH($DH$3,'Summary sales'!$A$7:$CA$7,0))</f>
        <v>4501.8699999991804</v>
      </c>
      <c r="DJ40" s="402">
        <f t="shared" si="980"/>
        <v>380.01806451530592</v>
      </c>
      <c r="DK40" s="532">
        <f t="shared" si="981"/>
        <v>1.092195952320324</v>
      </c>
      <c r="DL40" s="402">
        <f>INDEX('SO Februari 2026 Rev.2'!$B$6:$BG$49,MATCH(B40,'SO Februari 2026 Rev.2'!$B$6:$B$49,0),MATCH($DL$3,'SO Februari 2026 Rev.2'!$B$5:$XG$5,0))</f>
        <v>0</v>
      </c>
      <c r="DM40" s="402">
        <f>INDEX('Summary sales'!$A$6:$CA$48,MATCH($B40,'Summary sales'!$A$6:$A$48,0),MATCH($DL$3,'Summary sales'!$A$7:$CA$7,0))</f>
        <v>0</v>
      </c>
      <c r="DN40" s="402">
        <f t="shared" si="982"/>
        <v>0</v>
      </c>
      <c r="DO40" s="532" t="e">
        <f t="shared" si="983"/>
        <v>#DIV/0!</v>
      </c>
      <c r="DP40" s="402">
        <f>INDEX('SO Februari 2026 Rev.2'!$B$6:$BG$49,MATCH(B40,'SO Februari 2026 Rev.2'!$B$6:$B$49,0),MATCH($DP$3,'SO Februari 2026 Rev.2'!$B$5:$XG$5,0))</f>
        <v>1500.2745161290325</v>
      </c>
      <c r="DQ40" s="402">
        <f>INDEX('Summary sales'!$A$6:$CA$48,MATCH($B40,'Summary sales'!$A$6:$A$48,0),MATCH($DP$3,'Summary sales'!$A$7:$CA$7,0))</f>
        <v>1287.9299999999348</v>
      </c>
      <c r="DR40" s="402">
        <f t="shared" si="984"/>
        <v>-212.34451612909766</v>
      </c>
      <c r="DS40" s="532">
        <f t="shared" si="985"/>
        <v>0.85846289205992565</v>
      </c>
      <c r="DT40" s="402">
        <f>INDEX('SO Februari 2026 Rev.2'!$B$6:$BG$49,MATCH(B40,'SO Februari 2026 Rev.2'!$B$6:$B$49,0),MATCH($DT$3,'SO Februari 2026 Rev.2'!$B$5:$XG$5,0))</f>
        <v>2139.5303225806451</v>
      </c>
      <c r="DU40" s="402">
        <f>INDEX('Summary sales'!$A$6:$CA$48,MATCH($B40,'Summary sales'!$A$6:$A$48,0),MATCH($DT$3,'Summary sales'!$A$7:$CA$7,0))</f>
        <v>2708.6700000000419</v>
      </c>
      <c r="DV40" s="402">
        <f t="shared" si="986"/>
        <v>569.13967741939678</v>
      </c>
      <c r="DW40" s="532">
        <f t="shared" si="987"/>
        <v>1.2660115032783996</v>
      </c>
      <c r="DX40" s="402">
        <f>INDEX('SO Februari 2026 Rev.2'!$B$6:$BG$49,MATCH(B40,'SO Februari 2026 Rev.2'!$B$6:$B$49,0),MATCH($DX$3,'SO Februari 2026 Rev.2'!$B$5:$XG$5,0))</f>
        <v>1260.9741935483876</v>
      </c>
      <c r="DY40" s="402">
        <f>INDEX('Summary sales'!$A$6:$CA$48,MATCH($B40,'Summary sales'!$A$6:$A$48,0),MATCH($DX$3,'Summary sales'!$A$7:$CA$7,0))</f>
        <v>0</v>
      </c>
      <c r="DZ40" s="402">
        <f t="shared" si="988"/>
        <v>-1260.9741935483876</v>
      </c>
      <c r="EA40" s="532">
        <f t="shared" si="989"/>
        <v>0</v>
      </c>
      <c r="EB40" s="402">
        <f>INDEX('SO Februari 2026 Rev.2'!$B$6:$BG$49,MATCH(B40,'SO Februari 2026 Rev.2'!$B$6:$B$49,0),MATCH($EB$3,'SO Februari 2026 Rev.2'!$B$5:$XG$5,0))</f>
        <v>10000.047419354845</v>
      </c>
      <c r="EC40" s="402">
        <f>INDEX('Summary sales'!$A$6:$CA$48,MATCH($B40,'Summary sales'!$A$6:$A$48,0),MATCH($EB$3,'Summary sales'!$A$7:$CA$7,0))</f>
        <v>7743.1299999998882</v>
      </c>
      <c r="ED40" s="402">
        <f t="shared" si="990"/>
        <v>-2256.917419354957</v>
      </c>
      <c r="EE40" s="532">
        <f t="shared" si="991"/>
        <v>0.77430932827510912</v>
      </c>
      <c r="EF40" s="402">
        <f>INDEX('SO Februari 2026 Rev.2'!$B$6:$BG$49,MATCH(B40,'SO Februari 2026 Rev.2'!$B$6:$B$49,0),MATCH($EF$3,'SO Februari 2026 Rev.2'!$B$5:$XG$5,0))</f>
        <v>1519.5448387096778</v>
      </c>
      <c r="EG40" s="402">
        <f>INDEX('Summary sales'!$A$6:$CA$48,MATCH($B40,'Summary sales'!$A$6:$A$48,0),MATCH($EF$3,'Summary sales'!$A$7:$CA$7,0))</f>
        <v>2348.5799999998417</v>
      </c>
      <c r="EH40" s="402">
        <f t="shared" si="992"/>
        <v>829.03516129016384</v>
      </c>
      <c r="EI40" s="532">
        <f t="shared" si="993"/>
        <v>1.545581242600343</v>
      </c>
      <c r="EJ40" s="402">
        <f>INDEX('SO Februari 2026 Rev.2'!$B$6:$BG$49,MATCH(B40,'SO Februari 2026 Rev.2'!$B$6:$B$49,0),MATCH($EJ$3,'SO Februari 2026 Rev.2'!$B$5:$XG$5,0))</f>
        <v>3999.6741935483842</v>
      </c>
      <c r="EK40" s="402">
        <f>INDEX('Summary sales'!$A$6:$CA$48,MATCH($B40,'Summary sales'!$A$6:$A$48,0),MATCH($EJ$3,'Summary sales'!$A$7:$CA$7,0))</f>
        <v>0</v>
      </c>
      <c r="EL40" s="402">
        <f t="shared" si="994"/>
        <v>-3999.6741935483842</v>
      </c>
      <c r="EM40" s="532">
        <f t="shared" si="995"/>
        <v>0</v>
      </c>
      <c r="EN40" s="402">
        <f>INDEX('SO Februari 2026 Rev.2'!$B$6:$BG$49,MATCH(B40,'SO Februari 2026 Rev.2'!$B$6:$B$49,0),MATCH($EN$3,'SO Februari 2026 Rev.2'!$B$5:$XG$5,0))</f>
        <v>3500</v>
      </c>
      <c r="EO40" s="402">
        <f>INDEX('Summary sales'!$A$6:$CA$48,MATCH(B40,'Summary sales'!$A$6:$A$48,0),MATCH($EN$3,'Summary sales'!$A$7:$CA$7,0))</f>
        <v>459.57999999995809</v>
      </c>
      <c r="EP40" s="402">
        <f t="shared" si="996"/>
        <v>-3040.4200000000419</v>
      </c>
      <c r="EQ40" s="532">
        <f t="shared" si="997"/>
        <v>0.13130857142855945</v>
      </c>
      <c r="ER40" s="402">
        <f>INDEX('SO Februari 2026 Rev.2'!$B$6:$BG$49,MATCH(B40,'SO Februari 2026 Rev.2'!$B$6:$B$49,0),MATCH($ER$3,'SO Februari 2026 Rev.2'!$B$5:$XG$5,0))</f>
        <v>3999.689677419351</v>
      </c>
      <c r="ES40" s="402">
        <f>INDEX('Summary sales'!$A$6:$CA$48,MATCH($B40,'Summary sales'!$A$6:$A$48,0),MATCH($ER$3,'Summary sales'!$A$7:$CA$7,0))</f>
        <v>4606.5100000000093</v>
      </c>
      <c r="ET40" s="402">
        <f t="shared" si="998"/>
        <v>606.82032258065829</v>
      </c>
      <c r="EU40" s="532">
        <f t="shared" si="999"/>
        <v>1.1517168509363422</v>
      </c>
      <c r="EV40" s="402">
        <f>INDEX('SO Februari 2026 Rev.2'!$B$6:$BG$49,MATCH(B40,'SO Februari 2026 Rev.2'!$B$6:$B$49,0),MATCH($EV$3,'SO Februari 2026 Rev.2'!$B$5:$XG$5,0))</f>
        <v>26500</v>
      </c>
      <c r="EW40" s="402">
        <f>INDEX('Summary sales'!$A$6:$CA$48,MATCH($B40,'Summary sales'!$A$6:$A$48,0),MATCH($EV$3,'Summary sales'!$A$7:$CA$7,0))</f>
        <v>18280.599999999627</v>
      </c>
      <c r="EX40" s="402">
        <f t="shared" si="1000"/>
        <v>-8219.4000000003725</v>
      </c>
      <c r="EY40" s="532">
        <f t="shared" si="1001"/>
        <v>0.68983396226413685</v>
      </c>
      <c r="EZ40" s="402">
        <f>INDEX('SO Februari 2026 Rev.2'!$B$6:$BG$49,MATCH(B40,'SO Februari 2026 Rev.2'!$B$6:$B$49,0),MATCH($EZ$3,'SO Februari 2026 Rev.2'!$B$5:$XG$5,0))</f>
        <v>5000</v>
      </c>
      <c r="FA40" s="402">
        <f>INDEX('Summary sales'!$A$6:$CA$48,MATCH(B40,'Summary sales'!$A$6:$A$48,0),MATCH($EZ$3,'Summary sales'!$A$7:$CA$7,0))</f>
        <v>6506.4099999999162</v>
      </c>
      <c r="FB40" s="402">
        <f t="shared" si="1002"/>
        <v>1506.4099999999162</v>
      </c>
      <c r="FC40" s="532">
        <f t="shared" si="1003"/>
        <v>1.3012819999999832</v>
      </c>
      <c r="FD40" s="402">
        <f>INDEX('SO Februari 2026 Rev.2'!$B$6:$BG$49,MATCH(B40,'SO Februari 2026 Rev.2'!$B$6:$B$49,0),MATCH($FD$3,'SO Februari 2026 Rev.2'!$B$5:$XG$5,0))</f>
        <v>2105.6477419354865</v>
      </c>
      <c r="FE40" s="402">
        <f>INDEX('Summary sales'!$A$6:$CA$48,MATCH(B40,'Summary sales'!$A$6:$A$48,0),MATCH($FD$3,'Summary sales'!$A$7:$CA$7,0))</f>
        <v>4021.5</v>
      </c>
      <c r="FF40" s="402">
        <f t="shared" si="1004"/>
        <v>1915.8522580645135</v>
      </c>
      <c r="FG40" s="532">
        <f t="shared" si="1005"/>
        <v>1.9098636110442124</v>
      </c>
      <c r="FH40" s="402">
        <f>INDEX('SO Februari 2026 Rev.2'!$B$6:$BG$49,MATCH(B40,'SO Februari 2026 Rev.2'!$B$6:$B$49,0),MATCH($FH$3,'SO Februari 2026 Rev.2'!$B$5:$XG$5,0))</f>
        <v>726.8151612903232</v>
      </c>
      <c r="FI40" s="402">
        <f>INDEX('Summary sales'!$A$6:$CA$48,MATCH(B40,'Summary sales'!$A$6:$A$48,0),MATCH($FH$3,'Summary sales'!$A$7:$CA$7,0))</f>
        <v>792.92000000004191</v>
      </c>
      <c r="FJ40" s="402">
        <f t="shared" si="1006"/>
        <v>66.104838709718706</v>
      </c>
      <c r="FK40" s="532">
        <f t="shared" si="1007"/>
        <v>1.0909513755771991</v>
      </c>
      <c r="FL40" s="402">
        <f>INDEX('SO Februari 2026 Rev.2'!$B$6:$BG$49,MATCH(B40,'SO Februari 2026 Rev.2'!$B$6:$B$49,0),MATCH($FL$3,'SO Februari 2026 Rev.2'!$B$5:$XG$5,0))</f>
        <v>3018.0416129032269</v>
      </c>
      <c r="FM40" s="402">
        <f>INDEX('Summary sales'!$A$6:$CA$48,MATCH(B40,'Summary sales'!$A$6:$A$48,0),MATCH($FL$3,'Summary sales'!$A$7:$CA$7,0))</f>
        <v>1105.1199999996461</v>
      </c>
      <c r="FN40" s="402">
        <f t="shared" si="1008"/>
        <v>-1912.9216129035808</v>
      </c>
      <c r="FO40" s="532">
        <f t="shared" si="1009"/>
        <v>0.36617122682300196</v>
      </c>
      <c r="FP40" s="402">
        <f>INDEX('SO Februari 2026 Rev.2'!$B$6:$BG$49,MATCH(B40,'SO Februari 2026 Rev.2'!$B$6:$B$49,0),MATCH($FP$3,'SO Februari 2026 Rev.2'!$B$5:$XG$5,0))</f>
        <v>2044.9996774193546</v>
      </c>
      <c r="FQ40" s="402">
        <f>INDEX('Summary sales'!$A$6:$CA$48,MATCH(B40,'Summary sales'!$A$6:$A$48,0),MATCH($FP$3,'Summary sales'!$A$7:$CA$7,0))</f>
        <v>4051.1399999998976</v>
      </c>
      <c r="FR40" s="402">
        <f t="shared" si="1010"/>
        <v>2006.1403225805429</v>
      </c>
      <c r="FS40" s="532">
        <f t="shared" si="1011"/>
        <v>1.9809978674970505</v>
      </c>
      <c r="FT40" s="402">
        <f>INDEX('SO Februari 2026 Rev.2'!$B$6:$BG$49,MATCH(B40,'SO Februari 2026 Rev.2'!$B$6:$B$49,0),MATCH($FT$3,'SO Februari 2026 Rev.2'!$B$5:$XG$5,0))</f>
        <v>369.61070967741654</v>
      </c>
      <c r="FU40" s="402">
        <f>INDEX('Summary sales'!$A$6:$CA$48,MATCH(B40,'Summary sales'!$A$6:$A$48,0),MATCH($FT$3,'Summary sales'!$A$7:$CA$7,0))</f>
        <v>0</v>
      </c>
      <c r="FV40" s="402">
        <f t="shared" si="1012"/>
        <v>-369.61070967741654</v>
      </c>
      <c r="FW40" s="532">
        <f t="shared" si="1013"/>
        <v>0</v>
      </c>
      <c r="FX40" s="402">
        <f>INDEX('SO Februari 2026 Rev.2'!$B$6:$BG$49,MATCH(B40,'SO Februari 2026 Rev.2'!$B$6:$B$49,0),MATCH($FX$3,'SO Februari 2026 Rev.2'!$B$5:$XG$5,0))</f>
        <v>13500</v>
      </c>
      <c r="FY40" s="402">
        <f>INDEX('Summary sales'!$A$6:$CA$48,MATCH(B40,'Summary sales'!$A$6:$A$48,0),MATCH($FX$3,'Summary sales'!$A$7:$CA$7,0))</f>
        <v>9063.44</v>
      </c>
      <c r="FZ40" s="402">
        <f t="shared" si="1014"/>
        <v>-4436.5599999999995</v>
      </c>
      <c r="GA40" s="532">
        <f t="shared" si="1015"/>
        <v>0.67136592592592592</v>
      </c>
      <c r="GB40" s="402">
        <f>INDEX('SO Februari 2026 Rev.2'!$B$6:$BG$49,MATCH(B40,'SO Februari 2026 Rev.2'!$B$6:$B$49,0),MATCH($GB$3,'SO Februari 2026 Rev.2'!$B$5:$XG$5,0))</f>
        <v>3500</v>
      </c>
      <c r="GC40" s="402">
        <f>INDEX('Summary sales'!$A$6:$CA$48,MATCH($B40,'Summary sales'!$A$6:$A$48,0),MATCH($GB$3,'Summary sales'!$A$7:$CA$7,0))</f>
        <v>5515.9879999993373</v>
      </c>
      <c r="GD40" s="402">
        <f t="shared" si="1016"/>
        <v>2015.9879999993373</v>
      </c>
      <c r="GE40" s="532">
        <f t="shared" si="1017"/>
        <v>1.5759965714283821</v>
      </c>
      <c r="GF40" s="402">
        <f>INDEX('SO Februari 2026 Rev.2'!$B$6:$BG$49,MATCH(B40,'SO Februari 2026 Rev.2'!$B$6:$B$49,0),MATCH($GF$3,'SO Februari 2026 Rev.2'!$B$5:$XG$5,0))</f>
        <v>1121.900322580635</v>
      </c>
      <c r="GG40" s="402">
        <f>INDEX('Summary sales'!$A$6:$CA$48,MATCH($B40,'Summary sales'!$A$6:$A$48,0),MATCH($GF$3,'Summary sales'!$A$7:$CA$7,0))</f>
        <v>0</v>
      </c>
      <c r="GH40" s="402">
        <f t="shared" si="1018"/>
        <v>-1121.900322580635</v>
      </c>
      <c r="GI40" s="532">
        <f t="shared" si="1019"/>
        <v>0</v>
      </c>
      <c r="GJ40" s="402">
        <f>INDEX('SO Februari 2026 Rev.2'!$B$6:$BG$49,MATCH(B40,'SO Februari 2026 Rev.2'!$B$6:$B$49,0),MATCH($GJ$3,'SO Februari 2026 Rev.2'!$B$5:$XG$5,0))</f>
        <v>1800</v>
      </c>
      <c r="GK40" s="402">
        <f>INDEX('Summary sales'!$A$6:$CA$48,MATCH(B40,'Summary sales'!$A$6:$A$48,0),MATCH($GJ$3,'Summary sales'!$A$7:$CA$7,0))</f>
        <v>1784.310999999987</v>
      </c>
      <c r="GL40" s="402">
        <f t="shared" si="1020"/>
        <v>-15.689000000013039</v>
      </c>
      <c r="GM40" s="532">
        <f t="shared" si="1021"/>
        <v>0.99128388888888164</v>
      </c>
      <c r="GN40" s="402">
        <f>INDEX('SO Februari 2026 Rev.2'!$B$6:$BG$49,MATCH(B40,'SO Februari 2026 Rev.2'!$B$6:$B$49,0),MATCH($GN$3,'SO Februari 2026 Rev.2'!$B$5:$XG$5,0))</f>
        <v>2499.7025806451697</v>
      </c>
      <c r="GO40" s="402">
        <f>INDEX('Summary sales'!$A$6:$CA$48,MATCH(B40,'Summary sales'!$A$6:$A$48,0),MATCH($GN$3,'Summary sales'!$A$7:$CA$7,0))</f>
        <v>2279.3500000000931</v>
      </c>
      <c r="GP40" s="402">
        <f t="shared" si="1022"/>
        <v>-220.35258064507661</v>
      </c>
      <c r="GQ40" s="532">
        <f t="shared" si="1023"/>
        <v>0.91184848055475309</v>
      </c>
      <c r="GR40" s="402">
        <f>INDEX('SO Februari 2026 Rev.2'!$B$6:$BG$49,MATCH(B40,'SO Februari 2026 Rev.2'!$B$6:$B$49,0),MATCH($GR$3,'SO Februari 2026 Rev.2'!$B$5:$XG$5,0))</f>
        <v>9000</v>
      </c>
      <c r="GS40" s="402">
        <f>INDEX('Summary sales'!$A$6:$CA$48,MATCH(B40,'Summary sales'!$A$6:$A$48,0),MATCH($GR$3,'Summary sales'!$A$7:$CA$7,0))</f>
        <v>9358.0269999951124</v>
      </c>
      <c r="GT40" s="402">
        <f t="shared" si="1024"/>
        <v>358.02699999511242</v>
      </c>
      <c r="GU40" s="533">
        <f t="shared" si="1025"/>
        <v>1.0397807777772348</v>
      </c>
    </row>
    <row r="41" spans="1:203" ht="15" customHeight="1">
      <c r="A41" s="655"/>
      <c r="B41" s="414" t="s">
        <v>18</v>
      </c>
      <c r="C41" s="414" t="str">
        <f t="shared" si="1027"/>
        <v>Sub Total</v>
      </c>
      <c r="D41" s="534">
        <f>SUM(D34:D40)</f>
        <v>1118846.9455483868</v>
      </c>
      <c r="E41" s="534">
        <f t="shared" ref="E41:F41" ca="1" si="1028">SUM(E34:E40)</f>
        <v>1036342.3591071393</v>
      </c>
      <c r="F41" s="534">
        <f t="shared" ca="1" si="1028"/>
        <v>-82504.586441247491</v>
      </c>
      <c r="G41" s="535">
        <f ca="1">AVERAGE(G34:G40)</f>
        <v>0.92475583565977126</v>
      </c>
      <c r="H41" s="534">
        <f>SUM(H34:H40)</f>
        <v>4873.0200000000041</v>
      </c>
      <c r="I41" s="534">
        <f t="shared" ref="I41:J41" si="1029">SUM(I34:I40)</f>
        <v>6571.8500000000931</v>
      </c>
      <c r="J41" s="534">
        <f t="shared" si="1029"/>
        <v>1698.8300000000895</v>
      </c>
      <c r="K41" s="535">
        <f>AVERAGE(K34:K40)</f>
        <v>1.3486195418857481</v>
      </c>
      <c r="L41" s="534">
        <f t="shared" ref="L41:N41" si="1030">SUM(L34:L40)</f>
        <v>14500</v>
      </c>
      <c r="M41" s="534">
        <f t="shared" si="1030"/>
        <v>15386.080000000075</v>
      </c>
      <c r="N41" s="534">
        <f t="shared" si="1030"/>
        <v>886.08000000007451</v>
      </c>
      <c r="O41" s="535">
        <f>AVERAGE(O34:O40)</f>
        <v>1.037015666666689</v>
      </c>
      <c r="P41" s="534">
        <f t="shared" ref="P41:R41" si="1031">SUM(P34:P40)</f>
        <v>6378.387741935514</v>
      </c>
      <c r="Q41" s="534">
        <f t="shared" si="1031"/>
        <v>6045.2899999995716</v>
      </c>
      <c r="R41" s="534">
        <f t="shared" si="1031"/>
        <v>-333.09774193594239</v>
      </c>
      <c r="S41" s="535">
        <f>AVERAGE(S34:S40)</f>
        <v>0.95995384607976619</v>
      </c>
      <c r="T41" s="534">
        <f t="shared" ref="T41:V41" si="1032">SUM(T34:T40)</f>
        <v>18695.096774193593</v>
      </c>
      <c r="U41" s="534">
        <f t="shared" si="1032"/>
        <v>23339.139999999665</v>
      </c>
      <c r="V41" s="534">
        <f t="shared" si="1032"/>
        <v>4644.04322580607</v>
      </c>
      <c r="W41" s="535">
        <f>AVERAGE(W34:W40)</f>
        <v>1.2564519508619945</v>
      </c>
      <c r="X41" s="534">
        <f t="shared" ref="X41:Z41" si="1033">SUM(X34:X40)</f>
        <v>3864.123870967745</v>
      </c>
      <c r="Y41" s="534">
        <f t="shared" si="1033"/>
        <v>3588.8200000000652</v>
      </c>
      <c r="Z41" s="534">
        <f t="shared" si="1033"/>
        <v>-275.30387096768004</v>
      </c>
      <c r="AA41" s="535">
        <f>AVERAGE(AA34:AA40)</f>
        <v>0.92875387017582023</v>
      </c>
      <c r="AB41" s="534">
        <f t="shared" ref="AB41:AD41" si="1034">SUM(AB34:AB40)</f>
        <v>33000</v>
      </c>
      <c r="AC41" s="534">
        <f t="shared" si="1034"/>
        <v>0</v>
      </c>
      <c r="AD41" s="534">
        <f t="shared" si="1034"/>
        <v>-33000</v>
      </c>
      <c r="AE41" s="535">
        <f>AVERAGE(AE34:AE40)</f>
        <v>0</v>
      </c>
      <c r="AF41" s="534">
        <f t="shared" ref="AF41:AH41" si="1035">SUM(AF34:AF40)</f>
        <v>1001.8238709677413</v>
      </c>
      <c r="AG41" s="534">
        <f t="shared" si="1035"/>
        <v>2982.4599999999919</v>
      </c>
      <c r="AH41" s="534">
        <f t="shared" si="1035"/>
        <v>1980.6361290322507</v>
      </c>
      <c r="AI41" s="535">
        <f>AVERAGE(AI34:AI40)</f>
        <v>2.97703028090057</v>
      </c>
      <c r="AJ41" s="534">
        <f t="shared" ref="AJ41:AL41" si="1036">SUM(AJ34:AJ40)</f>
        <v>3622.5793548386928</v>
      </c>
      <c r="AK41" s="534">
        <f t="shared" si="1036"/>
        <v>5387.3699999999953</v>
      </c>
      <c r="AL41" s="534">
        <f t="shared" si="1036"/>
        <v>1764.7906451613021</v>
      </c>
      <c r="AM41" s="535">
        <f>AVERAGE(AM34:AM40)</f>
        <v>1.4871641094084149</v>
      </c>
      <c r="AN41" s="534">
        <f t="shared" ref="AN41:AP41" si="1037">SUM(AN34:AN40)</f>
        <v>4039.6529032258022</v>
      </c>
      <c r="AO41" s="534">
        <f t="shared" si="1037"/>
        <v>2303.5100000000093</v>
      </c>
      <c r="AP41" s="534">
        <f t="shared" si="1037"/>
        <v>-1736.1429032257929</v>
      </c>
      <c r="AQ41" s="535">
        <f>AVERAGE(AQ34:AQ40)</f>
        <v>0.57022473345682179</v>
      </c>
      <c r="AR41" s="534">
        <f t="shared" ref="AR41:AT41" si="1038">SUM(AR34:AR40)</f>
        <v>32085.19419354837</v>
      </c>
      <c r="AS41" s="534">
        <f t="shared" si="1038"/>
        <v>31817.360000001267</v>
      </c>
      <c r="AT41" s="534">
        <f t="shared" si="1038"/>
        <v>-267.83419354710713</v>
      </c>
      <c r="AU41" s="535">
        <f>AVERAGE(AU34:AU40)</f>
        <v>0.99482116124613451</v>
      </c>
      <c r="AV41" s="534">
        <f t="shared" ref="AV41:AX41" si="1039">SUM(AV34:AV40)</f>
        <v>36000.373548387128</v>
      </c>
      <c r="AW41" s="534">
        <f t="shared" ca="1" si="1039"/>
        <v>32993.020000000019</v>
      </c>
      <c r="AX41" s="534">
        <f t="shared" ca="1" si="1039"/>
        <v>-3007.3535483871092</v>
      </c>
      <c r="AY41" s="535">
        <f ca="1">AVERAGE(AY34:AY40)</f>
        <v>0.91646326823956403</v>
      </c>
      <c r="AZ41" s="534">
        <f t="shared" ref="AZ41:BB41" si="1040">SUM(AZ34:AZ40)</f>
        <v>17245.958709677416</v>
      </c>
      <c r="BA41" s="534">
        <f t="shared" si="1040"/>
        <v>20803.369999999995</v>
      </c>
      <c r="BB41" s="534">
        <f t="shared" si="1040"/>
        <v>3557.4112903225778</v>
      </c>
      <c r="BC41" s="535">
        <f>AVERAGE(BC34:BC40)</f>
        <v>1.2062750671162379</v>
      </c>
      <c r="BD41" s="534">
        <f t="shared" ref="BD41:BF41" si="1041">SUM(BD34:BD40)</f>
        <v>9000</v>
      </c>
      <c r="BE41" s="534">
        <f t="shared" si="1041"/>
        <v>1218.1500000000015</v>
      </c>
      <c r="BF41" s="534">
        <f t="shared" si="1041"/>
        <v>-7781.8499999999985</v>
      </c>
      <c r="BG41" s="535">
        <f>AVERAGE(BG34:BG40)</f>
        <v>0.13535000000000016</v>
      </c>
      <c r="BH41" s="534">
        <f t="shared" ref="BH41:BJ41" si="1042">SUM(BH34:BH40)</f>
        <v>9000</v>
      </c>
      <c r="BI41" s="534">
        <f t="shared" si="1042"/>
        <v>4729.4700000002049</v>
      </c>
      <c r="BJ41" s="534">
        <f t="shared" si="1042"/>
        <v>-4270.5299999997951</v>
      </c>
      <c r="BK41" s="535">
        <f>AVERAGE(BK34:BK40)</f>
        <v>0.52549666666668948</v>
      </c>
      <c r="BL41" s="534">
        <f t="shared" ref="BL41:BN41" si="1043">SUM(BL34:BL40)</f>
        <v>64000.342580645156</v>
      </c>
      <c r="BM41" s="534">
        <f t="shared" si="1043"/>
        <v>63075.060000000056</v>
      </c>
      <c r="BN41" s="534">
        <f t="shared" si="1043"/>
        <v>-925.28258064509282</v>
      </c>
      <c r="BO41" s="535">
        <f>AVERAGE(BO34:BO40)</f>
        <v>0.98076347062563041</v>
      </c>
      <c r="BP41" s="534">
        <f t="shared" ref="BP41:BR41" si="1044">SUM(BP34:BP40)</f>
        <v>5556.5669032258083</v>
      </c>
      <c r="BQ41" s="534">
        <f t="shared" si="1044"/>
        <v>7188.655999999959</v>
      </c>
      <c r="BR41" s="534">
        <f t="shared" si="1044"/>
        <v>1632.0890967741511</v>
      </c>
      <c r="BS41" s="535">
        <f>AVERAGE(BS34:BS40)</f>
        <v>1.2937225674051829</v>
      </c>
      <c r="BT41" s="534">
        <f t="shared" ref="BT41:BV41" si="1045">SUM(BT34:BT40)</f>
        <v>27000</v>
      </c>
      <c r="BU41" s="534">
        <f t="shared" ca="1" si="1045"/>
        <v>23359.979107142855</v>
      </c>
      <c r="BV41" s="534">
        <f t="shared" ca="1" si="1045"/>
        <v>-3640.0208928571419</v>
      </c>
      <c r="BW41" s="535">
        <f ca="1">AVERAGE(BW34:BW40)</f>
        <v>0.8651844113756616</v>
      </c>
      <c r="BX41" s="534">
        <f t="shared" ref="BX41:BZ41" si="1046">SUM(BX34:BX40)</f>
        <v>420.32903225806393</v>
      </c>
      <c r="BY41" s="534">
        <f t="shared" si="1046"/>
        <v>630.5</v>
      </c>
      <c r="BZ41" s="534">
        <f t="shared" si="1046"/>
        <v>210.17096774193612</v>
      </c>
      <c r="CA41" s="535">
        <f>AVERAGE(CA34:CA40)</f>
        <v>1.5000153489585752</v>
      </c>
      <c r="CB41" s="534">
        <f t="shared" ref="CB41:CD41" si="1047">SUM(CB34:CB40)</f>
        <v>536.70967741935488</v>
      </c>
      <c r="CC41" s="534">
        <f t="shared" si="1047"/>
        <v>379</v>
      </c>
      <c r="CD41" s="534">
        <f t="shared" si="1047"/>
        <v>-157.70967741935482</v>
      </c>
      <c r="CE41" s="535">
        <f>AVERAGE(CE34:CE40)</f>
        <v>0.70615458588772695</v>
      </c>
      <c r="CF41" s="534">
        <f t="shared" ref="CF41:CH41" si="1048">SUM(CF34:CF40)</f>
        <v>21000</v>
      </c>
      <c r="CG41" s="534">
        <f t="shared" si="1048"/>
        <v>18891.300000000279</v>
      </c>
      <c r="CH41" s="534">
        <f t="shared" si="1048"/>
        <v>-2108.6999999997206</v>
      </c>
      <c r="CI41" s="535">
        <f>AVERAGE(CI34:CI40)</f>
        <v>0.89958571428572764</v>
      </c>
      <c r="CJ41" s="534">
        <f t="shared" ref="CJ41:CL41" si="1049">SUM(CJ34:CJ40)</f>
        <v>24002.883870967631</v>
      </c>
      <c r="CK41" s="534">
        <f t="shared" si="1049"/>
        <v>20669.799999999814</v>
      </c>
      <c r="CL41" s="534">
        <f t="shared" si="1049"/>
        <v>-3333.0838709678192</v>
      </c>
      <c r="CM41" s="535">
        <f>AVERAGE(CM34:CM40)</f>
        <v>0.86113819119046331</v>
      </c>
      <c r="CN41" s="534">
        <f t="shared" ref="CN41:CP41" si="1050">SUM(CN34:CN40)</f>
        <v>21000</v>
      </c>
      <c r="CO41" s="534">
        <f t="shared" si="1050"/>
        <v>21488.469999999972</v>
      </c>
      <c r="CP41" s="534">
        <f t="shared" si="1050"/>
        <v>488.46999999997206</v>
      </c>
      <c r="CQ41" s="535">
        <f>AVERAGE(CQ34:CQ40)</f>
        <v>1.0232604761904749</v>
      </c>
      <c r="CR41" s="534">
        <f t="shared" ref="CR41:CT41" si="1051">SUM(CR34:CR40)</f>
        <v>0</v>
      </c>
      <c r="CS41" s="534">
        <f t="shared" si="1051"/>
        <v>0</v>
      </c>
      <c r="CT41" s="534">
        <f t="shared" si="1051"/>
        <v>0</v>
      </c>
      <c r="CU41" s="535" t="e">
        <f>AVERAGE(CU34:CU40)</f>
        <v>#DIV/0!</v>
      </c>
      <c r="CV41" s="534">
        <f t="shared" ref="CV41:CX41" si="1052">SUM(CV34:CV40)</f>
        <v>93957.327290322501</v>
      </c>
      <c r="CW41" s="534">
        <f t="shared" si="1052"/>
        <v>90699.413000002503</v>
      </c>
      <c r="CX41" s="534">
        <f t="shared" si="1052"/>
        <v>-3257.9142903200045</v>
      </c>
      <c r="CY41" s="535">
        <f>AVERAGE(CY34:CY40)</f>
        <v>0.96532559637149706</v>
      </c>
      <c r="CZ41" s="534">
        <f t="shared" ref="CZ41:DB41" si="1053">SUM(CZ34:CZ40)</f>
        <v>12125.161935483855</v>
      </c>
      <c r="DA41" s="534">
        <f t="shared" si="1053"/>
        <v>12930.410000000149</v>
      </c>
      <c r="DB41" s="534">
        <f t="shared" si="1053"/>
        <v>805.24806451629365</v>
      </c>
      <c r="DC41" s="535">
        <f>AVERAGE(DC34:DC40)</f>
        <v>1.0664113245497995</v>
      </c>
      <c r="DD41" s="534">
        <f t="shared" ref="DD41:DF41" si="1054">SUM(DD34:DD40)</f>
        <v>4072.1999999999903</v>
      </c>
      <c r="DE41" s="534">
        <f t="shared" si="1054"/>
        <v>3101.1300000000047</v>
      </c>
      <c r="DF41" s="534">
        <f t="shared" si="1054"/>
        <v>-971.06999999998538</v>
      </c>
      <c r="DG41" s="535">
        <f>AVERAGE(DG34:DG40)</f>
        <v>0.76153676145572724</v>
      </c>
      <c r="DH41" s="534">
        <f t="shared" ref="DH41:DJ41" si="1055">SUM(DH34:DH40)</f>
        <v>39731.111612903245</v>
      </c>
      <c r="DI41" s="534">
        <f t="shared" si="1055"/>
        <v>45650.769999999553</v>
      </c>
      <c r="DJ41" s="534">
        <f t="shared" si="1055"/>
        <v>5919.6583870963059</v>
      </c>
      <c r="DK41" s="535">
        <f>AVERAGE(DK34:DK40)</f>
        <v>1.1450055009143794</v>
      </c>
      <c r="DL41" s="534">
        <f t="shared" ref="DL41:DN41" si="1056">SUM(DL34:DL40)</f>
        <v>17499.38387096774</v>
      </c>
      <c r="DM41" s="534">
        <f t="shared" si="1056"/>
        <v>19465.659999999996</v>
      </c>
      <c r="DN41" s="534">
        <f t="shared" si="1056"/>
        <v>1966.276129032256</v>
      </c>
      <c r="DO41" s="535" t="e">
        <f>AVERAGE(DO34:DO40)</f>
        <v>#DIV/0!</v>
      </c>
      <c r="DP41" s="534">
        <f t="shared" ref="DP41:DR41" si="1057">SUM(DP34:DP40)</f>
        <v>9001.6470967741952</v>
      </c>
      <c r="DQ41" s="534">
        <f t="shared" si="1057"/>
        <v>7777.3400000000838</v>
      </c>
      <c r="DR41" s="534">
        <f t="shared" si="1057"/>
        <v>-1224.307096774111</v>
      </c>
      <c r="DS41" s="535">
        <f>AVERAGE(DS34:DS40)</f>
        <v>0.86399076928789498</v>
      </c>
      <c r="DT41" s="534">
        <f t="shared" ref="DT41:DV41" si="1058">SUM(DT34:DT40)</f>
        <v>12837.181935483872</v>
      </c>
      <c r="DU41" s="534">
        <f t="shared" si="1058"/>
        <v>14436.890000000014</v>
      </c>
      <c r="DV41" s="534">
        <f t="shared" si="1058"/>
        <v>1599.7080645161432</v>
      </c>
      <c r="DW41" s="535">
        <f>AVERAGE(DW34:DW40)</f>
        <v>1.124615205467667</v>
      </c>
      <c r="DX41" s="534">
        <f t="shared" ref="DX41:DZ41" si="1059">SUM(DX34:DX40)</f>
        <v>7565.8451612903245</v>
      </c>
      <c r="DY41" s="534">
        <f t="shared" si="1059"/>
        <v>4747.2199999999721</v>
      </c>
      <c r="DZ41" s="534">
        <f t="shared" si="1059"/>
        <v>-2818.6251612903534</v>
      </c>
      <c r="EA41" s="535">
        <f>AVERAGE(EA34:EA40)</f>
        <v>0.62745402513502568</v>
      </c>
      <c r="EB41" s="534">
        <f t="shared" ref="EB41:ED41" si="1060">SUM(EB34:EB40)</f>
        <v>60000.284516129068</v>
      </c>
      <c r="EC41" s="534">
        <f t="shared" si="1060"/>
        <v>60082.830000000075</v>
      </c>
      <c r="ED41" s="534">
        <f t="shared" si="1060"/>
        <v>82.545483871002943</v>
      </c>
      <c r="EE41" s="535">
        <f>AVERAGE(EE34:EE40)</f>
        <v>1.0013757515407915</v>
      </c>
      <c r="EF41" s="534">
        <f t="shared" ref="EF41:EH41" si="1061">SUM(EF34:EF40)</f>
        <v>9117.2690322580675</v>
      </c>
      <c r="EG41" s="534">
        <f t="shared" si="1061"/>
        <v>12627.729999999981</v>
      </c>
      <c r="EH41" s="534">
        <f t="shared" si="1061"/>
        <v>3510.4609677419148</v>
      </c>
      <c r="EI41" s="535">
        <f>AVERAGE(EI34:EI40)</f>
        <v>1.3850342635850117</v>
      </c>
      <c r="EJ41" s="534">
        <f t="shared" ref="EJ41:EL41" si="1062">SUM(EJ34:EJ40)</f>
        <v>23998.045161290305</v>
      </c>
      <c r="EK41" s="534">
        <f t="shared" si="1062"/>
        <v>14913.310000000056</v>
      </c>
      <c r="EL41" s="534">
        <f t="shared" si="1062"/>
        <v>-9084.7351612902494</v>
      </c>
      <c r="EM41" s="535">
        <f>AVERAGE(EM34:EM40)</f>
        <v>0.62143853383757075</v>
      </c>
      <c r="EN41" s="534">
        <f t="shared" ref="EN41:EP41" si="1063">SUM(EN34:EN40)</f>
        <v>21000</v>
      </c>
      <c r="EO41" s="534">
        <f t="shared" si="1063"/>
        <v>3539.2299999999814</v>
      </c>
      <c r="EP41" s="534">
        <f t="shared" si="1063"/>
        <v>-17460.770000000019</v>
      </c>
      <c r="EQ41" s="535">
        <f>AVERAGE(EQ34:EQ40)</f>
        <v>0.16853476190476102</v>
      </c>
      <c r="ER41" s="534">
        <f t="shared" ref="ER41:ET41" si="1064">SUM(ER34:ER40)</f>
        <v>23998.138064516108</v>
      </c>
      <c r="ES41" s="534">
        <f t="shared" si="1064"/>
        <v>27914.180000000168</v>
      </c>
      <c r="ET41" s="534">
        <f t="shared" si="1064"/>
        <v>3916.0419354840615</v>
      </c>
      <c r="EU41" s="535">
        <f>AVERAGE(EU34:EU40)</f>
        <v>1.1631810736714763</v>
      </c>
      <c r="EV41" s="534">
        <f t="shared" ref="EV41:EX41" si="1065">SUM(EV34:EV40)</f>
        <v>159000</v>
      </c>
      <c r="EW41" s="534">
        <f t="shared" si="1065"/>
        <v>138820.20999999996</v>
      </c>
      <c r="EX41" s="534">
        <f t="shared" si="1065"/>
        <v>-20179.790000000037</v>
      </c>
      <c r="EY41" s="535">
        <f>AVERAGE(EY34:EY40)</f>
        <v>0.87308308176100613</v>
      </c>
      <c r="EZ41" s="534">
        <f t="shared" ref="EZ41:FB41" si="1066">SUM(EZ34:EZ40)</f>
        <v>30000</v>
      </c>
      <c r="FA41" s="534">
        <f t="shared" si="1066"/>
        <v>40525.300000000047</v>
      </c>
      <c r="FB41" s="534">
        <f t="shared" si="1066"/>
        <v>10525.300000000047</v>
      </c>
      <c r="FC41" s="535">
        <f>AVERAGE(FC34:FC40)</f>
        <v>1.3508433333333347</v>
      </c>
      <c r="FD41" s="534">
        <f t="shared" ref="FD41:FF41" si="1067">SUM(FD34:FD40)</f>
        <v>12633.88645161292</v>
      </c>
      <c r="FE41" s="534">
        <f t="shared" si="1067"/>
        <v>26893.700000000186</v>
      </c>
      <c r="FF41" s="534">
        <f t="shared" si="1067"/>
        <v>14259.813548387267</v>
      </c>
      <c r="FG41" s="535">
        <f>AVERAGE(FG34:FG40)</f>
        <v>2.1286957186928626</v>
      </c>
      <c r="FH41" s="534">
        <f t="shared" ref="FH41:FJ41" si="1068">SUM(FH34:FH40)</f>
        <v>4360.8909677419388</v>
      </c>
      <c r="FI41" s="534">
        <f t="shared" si="1068"/>
        <v>4919.8000000000466</v>
      </c>
      <c r="FJ41" s="534">
        <f t="shared" si="1068"/>
        <v>558.90903225810735</v>
      </c>
      <c r="FK41" s="535">
        <f>AVERAGE(FK34:FK40)</f>
        <v>1.1281639546579882</v>
      </c>
      <c r="FL41" s="534">
        <f t="shared" ref="FL41:FN41" si="1069">SUM(FL34:FL40)</f>
        <v>18108.249677419361</v>
      </c>
      <c r="FM41" s="534">
        <f t="shared" si="1069"/>
        <v>15174.279999999795</v>
      </c>
      <c r="FN41" s="534">
        <f t="shared" si="1069"/>
        <v>-2933.9696774195663</v>
      </c>
      <c r="FO41" s="535">
        <f>AVERAGE(FO34:FO40)</f>
        <v>0.83797607556305287</v>
      </c>
      <c r="FP41" s="534">
        <f t="shared" ref="FP41:FR41" si="1070">SUM(FP34:FP40)</f>
        <v>12269.998064516129</v>
      </c>
      <c r="FQ41" s="534">
        <f t="shared" si="1070"/>
        <v>21896.119999999879</v>
      </c>
      <c r="FR41" s="534">
        <f t="shared" si="1070"/>
        <v>9626.1219354837503</v>
      </c>
      <c r="FS41" s="535">
        <f>AVERAGE(FS34:FS40)</f>
        <v>1.7845251388687453</v>
      </c>
      <c r="FT41" s="534">
        <f t="shared" ref="FT41:FV41" si="1071">SUM(FT34:FT40)</f>
        <v>2217.6642580644993</v>
      </c>
      <c r="FU41" s="534">
        <f t="shared" si="1071"/>
        <v>6306.109999999986</v>
      </c>
      <c r="FV41" s="534">
        <f t="shared" si="1071"/>
        <v>4088.4457419354858</v>
      </c>
      <c r="FW41" s="535">
        <f>AVERAGE(FW34:FW40)</f>
        <v>2.8435819250222036</v>
      </c>
      <c r="FX41" s="534">
        <f t="shared" ref="FX41:FZ41" si="1072">SUM(FX34:FX40)</f>
        <v>81000</v>
      </c>
      <c r="FY41" s="534">
        <f t="shared" si="1072"/>
        <v>45439.400000000009</v>
      </c>
      <c r="FZ41" s="534">
        <f t="shared" si="1072"/>
        <v>-35560.6</v>
      </c>
      <c r="GA41" s="535">
        <f>AVERAGE(GA34:GA40)</f>
        <v>0.56098024691358017</v>
      </c>
      <c r="GB41" s="534">
        <f t="shared" ref="GB41:GD41" si="1073">SUM(GB34:GB40)</f>
        <v>21000</v>
      </c>
      <c r="GC41" s="534">
        <f t="shared" si="1073"/>
        <v>32459.755999999863</v>
      </c>
      <c r="GD41" s="534">
        <f t="shared" si="1073"/>
        <v>11459.755999999865</v>
      </c>
      <c r="GE41" s="535">
        <f>AVERAGE(GE34:GE40)</f>
        <v>1.5457026666666602</v>
      </c>
      <c r="GF41" s="534">
        <f t="shared" ref="GF41:GH41" si="1074">SUM(GF34:GF40)</f>
        <v>6731.401935483811</v>
      </c>
      <c r="GG41" s="534">
        <f t="shared" si="1074"/>
        <v>7664.7399999997579</v>
      </c>
      <c r="GH41" s="534">
        <f t="shared" si="1074"/>
        <v>933.33806451594774</v>
      </c>
      <c r="GI41" s="535">
        <f>AVERAGE(GI34:GI40)</f>
        <v>1.1386543358220764</v>
      </c>
      <c r="GJ41" s="534">
        <f t="shared" ref="GJ41:GL41" si="1075">SUM(GJ34:GJ40)</f>
        <v>10800</v>
      </c>
      <c r="GK41" s="534">
        <f t="shared" si="1075"/>
        <v>10798.087999999989</v>
      </c>
      <c r="GL41" s="534">
        <f t="shared" si="1075"/>
        <v>-1.9120000000111759</v>
      </c>
      <c r="GM41" s="535">
        <f>AVERAGE(GM34:GM40)</f>
        <v>0.99982296296296191</v>
      </c>
      <c r="GN41" s="534">
        <f t="shared" ref="GN41:GP41" si="1076">SUM(GN34:GN40)</f>
        <v>14998.215483871018</v>
      </c>
      <c r="GO41" s="534">
        <f t="shared" si="1076"/>
        <v>12371.300000000279</v>
      </c>
      <c r="GP41" s="534">
        <f t="shared" si="1076"/>
        <v>-2626.9154838707391</v>
      </c>
      <c r="GQ41" s="535">
        <f>AVERAGE(GQ34:GQ40)</f>
        <v>0.82485146404945919</v>
      </c>
      <c r="GR41" s="534">
        <f t="shared" ref="GR41:GT41" si="1077">SUM(GR34:GR40)</f>
        <v>54000</v>
      </c>
      <c r="GS41" s="534">
        <f t="shared" si="1077"/>
        <v>42338.786999993026</v>
      </c>
      <c r="GT41" s="534">
        <f t="shared" si="1077"/>
        <v>-11661.213000006974</v>
      </c>
      <c r="GU41" s="535">
        <f>AVERAGE(GU34:GU40)</f>
        <v>0.78405161111098198</v>
      </c>
    </row>
    <row r="42" spans="1:203" ht="15" customHeight="1" thickBot="1">
      <c r="A42" s="417"/>
      <c r="B42" s="418"/>
      <c r="C42" s="419"/>
      <c r="D42" s="536"/>
      <c r="E42" s="536"/>
      <c r="F42" s="536"/>
      <c r="G42" s="537"/>
      <c r="H42" s="536"/>
      <c r="I42" s="536"/>
      <c r="J42" s="536"/>
      <c r="K42" s="537"/>
      <c r="L42" s="536"/>
      <c r="M42" s="536"/>
      <c r="N42" s="536"/>
      <c r="O42" s="537"/>
      <c r="P42" s="536"/>
      <c r="Q42" s="536"/>
      <c r="R42" s="536"/>
      <c r="S42" s="537"/>
      <c r="T42" s="536"/>
      <c r="U42" s="536"/>
      <c r="V42" s="536"/>
      <c r="W42" s="537"/>
      <c r="X42" s="536"/>
      <c r="Y42" s="536"/>
      <c r="Z42" s="536"/>
      <c r="AA42" s="537"/>
      <c r="AB42" s="536"/>
      <c r="AC42" s="536"/>
      <c r="AD42" s="536"/>
      <c r="AE42" s="537"/>
      <c r="AF42" s="536"/>
      <c r="AG42" s="536"/>
      <c r="AH42" s="536"/>
      <c r="AI42" s="537"/>
      <c r="AJ42" s="536"/>
      <c r="AK42" s="536"/>
      <c r="AL42" s="536"/>
      <c r="AM42" s="537"/>
      <c r="AN42" s="536"/>
      <c r="AO42" s="536"/>
      <c r="AP42" s="536"/>
      <c r="AQ42" s="537"/>
      <c r="AR42" s="536"/>
      <c r="AS42" s="536"/>
      <c r="AT42" s="536"/>
      <c r="AU42" s="537"/>
      <c r="AV42" s="536"/>
      <c r="AW42" s="536"/>
      <c r="AX42" s="536"/>
      <c r="AY42" s="537"/>
      <c r="AZ42" s="536"/>
      <c r="BA42" s="536"/>
      <c r="BB42" s="536"/>
      <c r="BC42" s="537"/>
      <c r="BD42" s="536"/>
      <c r="BE42" s="536"/>
      <c r="BF42" s="536"/>
      <c r="BG42" s="537"/>
      <c r="BH42" s="536"/>
      <c r="BI42" s="536"/>
      <c r="BJ42" s="536"/>
      <c r="BK42" s="537"/>
      <c r="BL42" s="536"/>
      <c r="BM42" s="536"/>
      <c r="BN42" s="536"/>
      <c r="BO42" s="537"/>
      <c r="BP42" s="536"/>
      <c r="BQ42" s="536"/>
      <c r="BR42" s="536"/>
      <c r="BS42" s="537"/>
      <c r="BT42" s="536"/>
      <c r="BU42" s="536"/>
      <c r="BV42" s="536"/>
      <c r="BW42" s="537"/>
      <c r="BX42" s="536"/>
      <c r="BY42" s="536"/>
      <c r="BZ42" s="536"/>
      <c r="CA42" s="537"/>
      <c r="CB42" s="536"/>
      <c r="CC42" s="536"/>
      <c r="CD42" s="536"/>
      <c r="CE42" s="537"/>
      <c r="CF42" s="536"/>
      <c r="CG42" s="536"/>
      <c r="CH42" s="536"/>
      <c r="CI42" s="537"/>
      <c r="CJ42" s="536"/>
      <c r="CK42" s="536"/>
      <c r="CL42" s="536"/>
      <c r="CM42" s="537"/>
      <c r="CN42" s="536"/>
      <c r="CO42" s="536"/>
      <c r="CP42" s="536"/>
      <c r="CQ42" s="537"/>
      <c r="CR42" s="536"/>
      <c r="CS42" s="536"/>
      <c r="CT42" s="536"/>
      <c r="CU42" s="537"/>
      <c r="CV42" s="536"/>
      <c r="CW42" s="536"/>
      <c r="CX42" s="536"/>
      <c r="CY42" s="537"/>
      <c r="CZ42" s="536"/>
      <c r="DA42" s="536"/>
      <c r="DB42" s="536"/>
      <c r="DC42" s="537"/>
      <c r="DD42" s="536"/>
      <c r="DE42" s="536"/>
      <c r="DF42" s="536"/>
      <c r="DG42" s="537"/>
      <c r="DH42" s="536"/>
      <c r="DI42" s="536"/>
      <c r="DJ42" s="536"/>
      <c r="DK42" s="537"/>
      <c r="DL42" s="536"/>
      <c r="DM42" s="536"/>
      <c r="DN42" s="536"/>
      <c r="DO42" s="537"/>
      <c r="DP42" s="536"/>
      <c r="DQ42" s="536"/>
      <c r="DR42" s="536"/>
      <c r="DS42" s="537"/>
      <c r="DT42" s="536"/>
      <c r="DU42" s="536"/>
      <c r="DV42" s="536"/>
      <c r="DW42" s="537"/>
      <c r="DX42" s="536"/>
      <c r="DY42" s="536"/>
      <c r="DZ42" s="536"/>
      <c r="EA42" s="537"/>
      <c r="EB42" s="536"/>
      <c r="EC42" s="536"/>
      <c r="ED42" s="536"/>
      <c r="EE42" s="537"/>
      <c r="EF42" s="536"/>
      <c r="EG42" s="536"/>
      <c r="EH42" s="536"/>
      <c r="EI42" s="537"/>
      <c r="EJ42" s="536"/>
      <c r="EK42" s="536"/>
      <c r="EL42" s="536"/>
      <c r="EM42" s="537"/>
      <c r="EN42" s="536"/>
      <c r="EO42" s="536"/>
      <c r="EP42" s="536"/>
      <c r="EQ42" s="537"/>
      <c r="ER42" s="536"/>
      <c r="ES42" s="536"/>
      <c r="ET42" s="536"/>
      <c r="EU42" s="537"/>
      <c r="EV42" s="536"/>
      <c r="EW42" s="536"/>
      <c r="EX42" s="536"/>
      <c r="EY42" s="537"/>
      <c r="EZ42" s="536"/>
      <c r="FA42" s="536"/>
      <c r="FB42" s="536"/>
      <c r="FC42" s="537"/>
      <c r="FD42" s="536"/>
      <c r="FE42" s="536"/>
      <c r="FF42" s="536"/>
      <c r="FG42" s="537"/>
      <c r="FH42" s="536"/>
      <c r="FI42" s="536"/>
      <c r="FJ42" s="536"/>
      <c r="FK42" s="537"/>
      <c r="FL42" s="536"/>
      <c r="FM42" s="536"/>
      <c r="FN42" s="536"/>
      <c r="FO42" s="537"/>
      <c r="FP42" s="536"/>
      <c r="FQ42" s="536"/>
      <c r="FR42" s="536"/>
      <c r="FS42" s="537"/>
      <c r="FT42" s="536"/>
      <c r="FU42" s="536"/>
      <c r="FV42" s="536"/>
      <c r="FW42" s="537"/>
      <c r="FX42" s="536"/>
      <c r="FY42" s="536"/>
      <c r="FZ42" s="536"/>
      <c r="GA42" s="537"/>
      <c r="GB42" s="536"/>
      <c r="GC42" s="536"/>
      <c r="GD42" s="536"/>
      <c r="GE42" s="537"/>
      <c r="GF42" s="536"/>
      <c r="GG42" s="536"/>
      <c r="GH42" s="536"/>
      <c r="GI42" s="537"/>
      <c r="GJ42" s="536"/>
      <c r="GK42" s="536"/>
      <c r="GL42" s="536"/>
      <c r="GM42" s="537"/>
      <c r="GN42" s="536"/>
      <c r="GO42" s="536"/>
      <c r="GP42" s="536"/>
      <c r="GQ42" s="537"/>
      <c r="GR42" s="536"/>
      <c r="GS42" s="536"/>
      <c r="GT42" s="536"/>
      <c r="GU42" s="538"/>
    </row>
    <row r="43" spans="1:203" ht="15" customHeight="1" thickTop="1">
      <c r="A43" s="420"/>
      <c r="B43" s="421" t="s">
        <v>18</v>
      </c>
      <c r="C43" s="422"/>
      <c r="D43" s="423">
        <f>SUM(D6,D41,D33,D24,D15)</f>
        <v>4950101.9892258048</v>
      </c>
      <c r="E43" s="423">
        <f t="shared" ref="E43:BP43" ca="1" si="1078">SUM(E6,E41,E33,E24,E15)</f>
        <v>4625465.0730833244</v>
      </c>
      <c r="F43" s="423">
        <f t="shared" ca="1" si="1078"/>
        <v>-324636.91614248138</v>
      </c>
      <c r="G43" s="494">
        <f ca="1">AVERAGE(G6,G15,G24,G33,G41)</f>
        <v>0.85430877515139314</v>
      </c>
      <c r="H43" s="423">
        <f t="shared" si="1078"/>
        <v>22774.600416666686</v>
      </c>
      <c r="I43" s="423">
        <f t="shared" si="1078"/>
        <v>33168.439999999944</v>
      </c>
      <c r="J43" s="423">
        <f t="shared" si="1078"/>
        <v>10427.679999999928</v>
      </c>
      <c r="K43" s="494">
        <f>AVERAGE(K6,K15,K24,K33,K41)</f>
        <v>1.348838238768908</v>
      </c>
      <c r="L43" s="423">
        <f t="shared" si="1078"/>
        <v>64604.166666666672</v>
      </c>
      <c r="M43" s="423">
        <f t="shared" si="1078"/>
        <v>60369.519999999553</v>
      </c>
      <c r="N43" s="423">
        <f t="shared" si="1078"/>
        <v>-4130.480000000447</v>
      </c>
      <c r="O43" s="494">
        <f>AVERAGE(O6,O15,O24,O33,O41)</f>
        <v>1.015476257142758</v>
      </c>
      <c r="P43" s="423">
        <f t="shared" si="1078"/>
        <v>28679.548266129172</v>
      </c>
      <c r="Q43" s="423">
        <f t="shared" si="1078"/>
        <v>28128.989999999758</v>
      </c>
      <c r="R43" s="423">
        <f t="shared" si="1078"/>
        <v>-503.48612903264075</v>
      </c>
      <c r="S43" s="494">
        <f>AVERAGE(S6,S15,S24,S33,S41)</f>
        <v>0.91253884208683433</v>
      </c>
      <c r="T43" s="423">
        <f t="shared" si="1078"/>
        <v>81199.190860215254</v>
      </c>
      <c r="U43" s="423">
        <f t="shared" si="1078"/>
        <v>71252.979999999981</v>
      </c>
      <c r="V43" s="423">
        <f t="shared" si="1078"/>
        <v>-9809.4393548389289</v>
      </c>
      <c r="W43" s="494" t="e">
        <f>AVERAGE(W6,W15,W24,W33,W41)</f>
        <v>#DIV/0!</v>
      </c>
      <c r="X43" s="423">
        <f t="shared" si="1078"/>
        <v>18059.412258064531</v>
      </c>
      <c r="Y43" s="423">
        <f t="shared" si="1078"/>
        <v>14107.859999999986</v>
      </c>
      <c r="Z43" s="423">
        <f t="shared" si="1078"/>
        <v>-3924.7180645161584</v>
      </c>
      <c r="AA43" s="494">
        <f>AVERAGE(AA6,AA15,AA24,AA33,AA41)</f>
        <v>0.73854316813075971</v>
      </c>
      <c r="AB43" s="423">
        <f t="shared" si="1078"/>
        <v>101083.33333333334</v>
      </c>
      <c r="AC43" s="423">
        <f t="shared" si="1078"/>
        <v>19418.439999999478</v>
      </c>
      <c r="AD43" s="423">
        <f t="shared" si="1078"/>
        <v>-81581.560000000522</v>
      </c>
      <c r="AE43" s="494" t="e">
        <f>AVERAGE(AE6,AE15,AE24,AE33,AE41)</f>
        <v>#DIV/0!</v>
      </c>
      <c r="AF43" s="423">
        <f t="shared" si="1078"/>
        <v>4014.2525940860187</v>
      </c>
      <c r="AG43" s="423">
        <f t="shared" si="1078"/>
        <v>11632.489999999991</v>
      </c>
      <c r="AH43" s="423">
        <f t="shared" si="1078"/>
        <v>7625.1945161290259</v>
      </c>
      <c r="AI43" s="494" t="e">
        <f>AVERAGE(AI6,AI15,AI24,AI33,AI41)</f>
        <v>#DIV/0!</v>
      </c>
      <c r="AJ43" s="423">
        <f t="shared" si="1078"/>
        <v>16930.527123655833</v>
      </c>
      <c r="AK43" s="423">
        <f t="shared" si="1078"/>
        <v>21822.509999999893</v>
      </c>
      <c r="AL43" s="423">
        <f t="shared" si="1078"/>
        <v>4917.1396774193245</v>
      </c>
      <c r="AM43" s="494">
        <f>AVERAGE(AM6,AM15,AM24,AM33,AM41)</f>
        <v>1.2816313151720717</v>
      </c>
      <c r="AN43" s="423">
        <f t="shared" si="1078"/>
        <v>18879.766693548368</v>
      </c>
      <c r="AO43" s="423">
        <f t="shared" si="1078"/>
        <v>13927.599999999977</v>
      </c>
      <c r="AP43" s="423">
        <f t="shared" si="1078"/>
        <v>-4924.1135483871003</v>
      </c>
      <c r="AQ43" s="494">
        <f>AVERAGE(AQ6,AQ15,AQ24,AQ33,AQ41)</f>
        <v>0.69753652011075984</v>
      </c>
      <c r="AR43" s="423">
        <f t="shared" si="1078"/>
        <v>121570.53506720423</v>
      </c>
      <c r="AS43" s="423">
        <f t="shared" si="1078"/>
        <v>128115.83999999985</v>
      </c>
      <c r="AT43" s="423">
        <f t="shared" si="1078"/>
        <v>6775.0632258063561</v>
      </c>
      <c r="AU43" s="494" t="e">
        <f>AVERAGE(AU6,AU15,AU24,AU33,AU41)</f>
        <v>#DIV/0!</v>
      </c>
      <c r="AV43" s="423">
        <f t="shared" si="1078"/>
        <v>184251.74581989262</v>
      </c>
      <c r="AW43" s="423">
        <f t="shared" ca="1" si="1078"/>
        <v>163255.19000000018</v>
      </c>
      <c r="AX43" s="423">
        <f t="shared" ca="1" si="1078"/>
        <v>-20746.553225806409</v>
      </c>
      <c r="AY43" s="494">
        <f ca="1">AVERAGE(AY6,AY15,AY24,AY33,AY41)</f>
        <v>0.8457204973582424</v>
      </c>
      <c r="AZ43" s="423">
        <f t="shared" si="1078"/>
        <v>71852.904247311817</v>
      </c>
      <c r="BA43" s="423">
        <f t="shared" si="1078"/>
        <v>66633.989999999991</v>
      </c>
      <c r="BB43" s="423">
        <f t="shared" si="1078"/>
        <v>-5099.1506451612922</v>
      </c>
      <c r="BC43" s="494">
        <f>AVERAGE(BC6,BC15,BC24,BC33,BC41)</f>
        <v>0.88508888880582826</v>
      </c>
      <c r="BD43" s="423">
        <f t="shared" si="1078"/>
        <v>32562.5</v>
      </c>
      <c r="BE43" s="423">
        <f t="shared" si="1078"/>
        <v>9572.35</v>
      </c>
      <c r="BF43" s="423">
        <f t="shared" si="1078"/>
        <v>-22927.65</v>
      </c>
      <c r="BG43" s="494" t="e">
        <f>AVERAGE(BG6,BG15,BG24,BG33,BG41)</f>
        <v>#DIV/0!</v>
      </c>
      <c r="BH43" s="423">
        <f t="shared" si="1078"/>
        <v>58862.5</v>
      </c>
      <c r="BI43" s="423">
        <f t="shared" si="1078"/>
        <v>30827.630000000121</v>
      </c>
      <c r="BJ43" s="423">
        <f t="shared" si="1078"/>
        <v>-27972.369999999879</v>
      </c>
      <c r="BK43" s="494">
        <f>AVERAGE(BK6,BK15,BK24,BK33,BK41)</f>
        <v>0.55107146031746779</v>
      </c>
      <c r="BL43" s="423">
        <f t="shared" si="1078"/>
        <v>266459.93442204298</v>
      </c>
      <c r="BM43" s="423">
        <f t="shared" si="1078"/>
        <v>281494.91999999993</v>
      </c>
      <c r="BN43" s="423">
        <f t="shared" si="1078"/>
        <v>15493.321290322565</v>
      </c>
      <c r="BO43" s="494">
        <f>AVERAGE(BO6,BO15,BO24,BO33,BO41)</f>
        <v>0.9994441178738247</v>
      </c>
      <c r="BP43" s="423">
        <f t="shared" si="1078"/>
        <v>25969.232818548397</v>
      </c>
      <c r="BQ43" s="423">
        <f t="shared" ref="BQ43:DX43" si="1079">SUM(BQ6,BQ41,BQ33,BQ24,BQ15)</f>
        <v>24798.562999999966</v>
      </c>
      <c r="BR43" s="423">
        <f t="shared" si="1079"/>
        <v>-1132.082548387139</v>
      </c>
      <c r="BS43" s="494">
        <f>AVERAGE(BS6,BS15,BS24,BS33,BS41)</f>
        <v>0.80203702710981051</v>
      </c>
      <c r="BT43" s="423">
        <f t="shared" si="1079"/>
        <v>130187.5</v>
      </c>
      <c r="BU43" s="423">
        <f t="shared" ca="1" si="1079"/>
        <v>106807.56708333333</v>
      </c>
      <c r="BV43" s="423">
        <f t="shared" ca="1" si="1079"/>
        <v>-23192.432916666665</v>
      </c>
      <c r="BW43" s="494">
        <f ca="1">AVERAGE(BW6,BW15,BW24,BW33,BW41)</f>
        <v>0.68955667202295068</v>
      </c>
      <c r="BX43" s="423">
        <f t="shared" si="1079"/>
        <v>1964.4544354838681</v>
      </c>
      <c r="BY43" s="423">
        <f t="shared" si="1079"/>
        <v>2256.1999999999971</v>
      </c>
      <c r="BZ43" s="423">
        <f t="shared" si="1079"/>
        <v>294.66451612903211</v>
      </c>
      <c r="CA43" s="494">
        <f>AVERAGE(CA6,CA15,CA24,CA33,CA41)</f>
        <v>0.96303466452658326</v>
      </c>
      <c r="CB43" s="423">
        <f t="shared" si="1079"/>
        <v>2504.6451612903229</v>
      </c>
      <c r="CC43" s="423">
        <f t="shared" si="1079"/>
        <v>1744.0399999999936</v>
      </c>
      <c r="CD43" s="423">
        <f t="shared" si="1079"/>
        <v>-760.60516129032897</v>
      </c>
      <c r="CE43" s="494">
        <f>AVERAGE(CE6,CE15,CE24,CE33,CE41)</f>
        <v>0.71331418954887493</v>
      </c>
      <c r="CF43" s="423">
        <f t="shared" si="1079"/>
        <v>91145.833333333328</v>
      </c>
      <c r="CG43" s="423">
        <f t="shared" si="1079"/>
        <v>64102.900000000373</v>
      </c>
      <c r="CH43" s="423">
        <f t="shared" si="1079"/>
        <v>-26897.099999999627</v>
      </c>
      <c r="CI43" s="494" t="e">
        <f>AVERAGE(CI6,CI15,CI24,CI33,CI41)</f>
        <v>#DIV/0!</v>
      </c>
      <c r="CJ43" s="423">
        <f t="shared" si="1079"/>
        <v>98345.870161289844</v>
      </c>
      <c r="CK43" s="423">
        <f t="shared" si="1079"/>
        <v>83349.5</v>
      </c>
      <c r="CL43" s="423">
        <f t="shared" si="1079"/>
        <v>-14662.996774193078</v>
      </c>
      <c r="CM43" s="494" t="e">
        <f>AVERAGE(CM6,CM15,CM24,CM33,CM41)</f>
        <v>#DIV/0!</v>
      </c>
      <c r="CN43" s="423">
        <f t="shared" si="1079"/>
        <v>98145.833333333328</v>
      </c>
      <c r="CO43" s="423">
        <f t="shared" si="1079"/>
        <v>94283.77999999997</v>
      </c>
      <c r="CP43" s="423">
        <f t="shared" si="1079"/>
        <v>-3716.2200000000303</v>
      </c>
      <c r="CQ43" s="494">
        <f>AVERAGE(CQ6,CQ15,CQ24,CQ33,CQ41)</f>
        <v>0.84562066666666724</v>
      </c>
      <c r="CR43" s="423">
        <f t="shared" si="1079"/>
        <v>0</v>
      </c>
      <c r="CS43" s="423">
        <f t="shared" si="1079"/>
        <v>0</v>
      </c>
      <c r="CT43" s="423">
        <f t="shared" si="1079"/>
        <v>0</v>
      </c>
      <c r="CU43" s="494" t="e">
        <f>AVERAGE(CU6,CU15,CU24,CU33,CU41)</f>
        <v>#DIV/0!</v>
      </c>
      <c r="CV43" s="423">
        <f t="shared" si="1079"/>
        <v>381120.00879435445</v>
      </c>
      <c r="CW43" s="423">
        <f t="shared" si="1079"/>
        <v>406652.54100000113</v>
      </c>
      <c r="CX43" s="423">
        <f t="shared" si="1079"/>
        <v>26185.013645162762</v>
      </c>
      <c r="CY43" s="494">
        <f>AVERAGE(CY6,CY15,CY24,CY33,CY41)</f>
        <v>1.0554401021613733</v>
      </c>
      <c r="CZ43" s="423">
        <f t="shared" si="1079"/>
        <v>54647.431223118212</v>
      </c>
      <c r="DA43" s="423">
        <f t="shared" si="1079"/>
        <v>59719.280000000261</v>
      </c>
      <c r="DB43" s="423">
        <f t="shared" si="1079"/>
        <v>5156.0512903229119</v>
      </c>
      <c r="DC43" s="494" t="e">
        <f>AVERAGE(DC6,DC15,DC24,DC33,DC41)</f>
        <v>#DIV/0!</v>
      </c>
      <c r="DD43" s="423">
        <f t="shared" si="1079"/>
        <v>18353.179166666625</v>
      </c>
      <c r="DE43" s="423">
        <f t="shared" si="1079"/>
        <v>13124.030000000028</v>
      </c>
      <c r="DF43" s="423">
        <f t="shared" si="1079"/>
        <v>-5200.8699999999271</v>
      </c>
      <c r="DG43" s="494" t="e">
        <f>AVERAGE(DG6,DG15,DG24,DG33,DG41)</f>
        <v>#DIV/0!</v>
      </c>
      <c r="DH43" s="423">
        <f t="shared" si="1079"/>
        <v>166464.89415322588</v>
      </c>
      <c r="DI43" s="423">
        <f t="shared" si="1079"/>
        <v>168346.86999999918</v>
      </c>
      <c r="DJ43" s="423">
        <f t="shared" si="1079"/>
        <v>2178.7196774184431</v>
      </c>
      <c r="DK43" s="494" t="e">
        <f>AVERAGE(DK6,DK15,DK24,DK33,DK41)</f>
        <v>#DIV/0!</v>
      </c>
      <c r="DL43" s="423">
        <f t="shared" si="1079"/>
        <v>70143.040910815937</v>
      </c>
      <c r="DM43" s="423">
        <f t="shared" si="1079"/>
        <v>66289.539999999994</v>
      </c>
      <c r="DN43" s="423">
        <f t="shared" si="1079"/>
        <v>-3647.6258064516114</v>
      </c>
      <c r="DO43" s="494" t="e">
        <f>AVERAGE(DO6,DO15,DO24,DO33,DO41)</f>
        <v>#DIV/0!</v>
      </c>
      <c r="DP43" s="423">
        <f t="shared" si="1079"/>
        <v>46414.197889784955</v>
      </c>
      <c r="DQ43" s="423">
        <f t="shared" si="1079"/>
        <v>37996.449999999953</v>
      </c>
      <c r="DR43" s="423">
        <f t="shared" si="1079"/>
        <v>-8355.2364516129546</v>
      </c>
      <c r="DS43" s="494">
        <f>AVERAGE(DS6,DS15,DS24,DS33,DS41)</f>
        <v>0.81702696047966916</v>
      </c>
      <c r="DT43" s="423">
        <f t="shared" si="1079"/>
        <v>50116.93548387097</v>
      </c>
      <c r="DU43" s="423">
        <f t="shared" si="1079"/>
        <v>58184.350000000093</v>
      </c>
      <c r="DV43" s="423">
        <f t="shared" si="1079"/>
        <v>8156.5616129033206</v>
      </c>
      <c r="DW43" s="494" t="e">
        <f>AVERAGE(DW6,DW15,DW24,DW33,DW41)</f>
        <v>#DIV/0!</v>
      </c>
      <c r="DX43" s="423">
        <f t="shared" si="1079"/>
        <v>25359.818010752701</v>
      </c>
      <c r="DY43" s="423">
        <f t="shared" ref="DY43:FX43" si="1080">SUM(DY6,DY41,DY33,DY24,DY15)</f>
        <v>20009.869999999995</v>
      </c>
      <c r="DZ43" s="423">
        <f t="shared" si="1080"/>
        <v>-5297.4074193548568</v>
      </c>
      <c r="EA43" s="494">
        <f>AVERAGE(EA6,EA15,EA24,EA33,EA41)</f>
        <v>0.95852141757636777</v>
      </c>
      <c r="EB43" s="423">
        <f t="shared" si="1080"/>
        <v>288473.99638440879</v>
      </c>
      <c r="EC43" s="423">
        <f t="shared" si="1080"/>
        <v>270855.04999999981</v>
      </c>
      <c r="ED43" s="423">
        <f t="shared" si="1080"/>
        <v>-17202.277741935854</v>
      </c>
      <c r="EE43" s="494">
        <f>AVERAGE(EE6,EE15,EE24,EE33,EE41)</f>
        <v>0.8784995950699882</v>
      </c>
      <c r="EF43" s="423">
        <f t="shared" si="1080"/>
        <v>42610.569852150547</v>
      </c>
      <c r="EG43" s="423">
        <f t="shared" si="1080"/>
        <v>56181.339999999851</v>
      </c>
      <c r="EH43" s="423">
        <f t="shared" si="1080"/>
        <v>13634.084516128874</v>
      </c>
      <c r="EI43" s="494">
        <f>AVERAGE(EI6,EI15,EI24,EI33,EI41)</f>
        <v>1.3069868949458785</v>
      </c>
      <c r="EJ43" s="423">
        <f t="shared" si="1080"/>
        <v>112157.53051075261</v>
      </c>
      <c r="EK43" s="423">
        <f t="shared" si="1080"/>
        <v>93982.200000000186</v>
      </c>
      <c r="EL43" s="423">
        <f t="shared" si="1080"/>
        <v>-18008.677419354572</v>
      </c>
      <c r="EM43" s="494">
        <f>AVERAGE(EM6,EM15,EM24,EM33,EM41)</f>
        <v>0.68911149829062679</v>
      </c>
      <c r="EN43" s="423">
        <f t="shared" si="1080"/>
        <v>110645.83333333333</v>
      </c>
      <c r="EO43" s="423">
        <f t="shared" si="1080"/>
        <v>40821.54999999993</v>
      </c>
      <c r="EP43" s="423">
        <f t="shared" si="1080"/>
        <v>-69678.45000000007</v>
      </c>
      <c r="EQ43" s="494" t="e">
        <f>AVERAGE(EQ6,EQ15,EQ24,EQ33,EQ41)</f>
        <v>#DIV/0!</v>
      </c>
      <c r="ER43" s="423">
        <f t="shared" si="1080"/>
        <v>116021.96470430098</v>
      </c>
      <c r="ES43" s="423">
        <f t="shared" si="1080"/>
        <v>122137.19000000018</v>
      </c>
      <c r="ET43" s="423">
        <f t="shared" si="1080"/>
        <v>6281.8790322583473</v>
      </c>
      <c r="EU43" s="494">
        <f>AVERAGE(EU6,EU15,EU24,EU33,EU41)</f>
        <v>1.0394427410281686</v>
      </c>
      <c r="EV43" s="423">
        <f t="shared" si="1080"/>
        <v>800104.16666666663</v>
      </c>
      <c r="EW43" s="423">
        <f t="shared" si="1080"/>
        <v>781844.11999999918</v>
      </c>
      <c r="EX43" s="423">
        <f t="shared" si="1080"/>
        <v>-17155.88000000082</v>
      </c>
      <c r="EY43" s="494">
        <f>AVERAGE(EY6,EY15,EY24,EY33,EY41)</f>
        <v>0.85863914563318766</v>
      </c>
      <c r="EZ43" s="423">
        <f t="shared" si="1080"/>
        <v>164312.5</v>
      </c>
      <c r="FA43" s="423">
        <f t="shared" si="1080"/>
        <v>178637.17999999993</v>
      </c>
      <c r="FB43" s="423">
        <f t="shared" si="1080"/>
        <v>14637.179999999935</v>
      </c>
      <c r="FC43" s="494">
        <f>AVERAGE(FC6,FC15,FC24,FC33,FC41)</f>
        <v>1.0711699666666648</v>
      </c>
      <c r="FD43" s="423">
        <f t="shared" si="1080"/>
        <v>59045.87209677427</v>
      </c>
      <c r="FE43" s="423">
        <f t="shared" si="1080"/>
        <v>116892.40000000037</v>
      </c>
      <c r="FF43" s="423">
        <f t="shared" si="1080"/>
        <v>57934.263225806746</v>
      </c>
      <c r="FG43" s="494">
        <f>AVERAGE(FG6,FG15,FG24,FG33,FG41)</f>
        <v>1.9188813089525609</v>
      </c>
      <c r="FH43" s="423">
        <f t="shared" si="1080"/>
        <v>20350.824516129047</v>
      </c>
      <c r="FI43" s="423">
        <f t="shared" si="1080"/>
        <v>22230.439999999944</v>
      </c>
      <c r="FJ43" s="423">
        <f t="shared" si="1080"/>
        <v>1879.6154838708944</v>
      </c>
      <c r="FK43" s="494">
        <f>AVERAGE(FK6,FK15,FK24,FK33,FK41)</f>
        <v>1.0797143533874256</v>
      </c>
      <c r="FL43" s="423">
        <f t="shared" si="1080"/>
        <v>84630.916895161325</v>
      </c>
      <c r="FM43" s="423">
        <f t="shared" si="1080"/>
        <v>86071.310000000056</v>
      </c>
      <c r="FN43" s="423">
        <f t="shared" si="1080"/>
        <v>1566.1448387097012</v>
      </c>
      <c r="FO43" s="494">
        <f>AVERAGE(FO6,FO15,FO24,FO33,FO41)</f>
        <v>1.059385342451741</v>
      </c>
      <c r="FP43" s="423">
        <f t="shared" si="1080"/>
        <v>57345.199287634408</v>
      </c>
      <c r="FQ43" s="423">
        <f t="shared" si="1080"/>
        <v>80972.85999999987</v>
      </c>
      <c r="FR43" s="423">
        <f t="shared" si="1080"/>
        <v>23712.869032257935</v>
      </c>
      <c r="FS43" s="494">
        <f>AVERAGE(FS6,FS15,FS24,FS33,FS41)</f>
        <v>1.1863732689887536</v>
      </c>
      <c r="FT43" s="423">
        <f t="shared" si="1080"/>
        <v>10364.500317204223</v>
      </c>
      <c r="FU43" s="423">
        <f t="shared" si="1080"/>
        <v>23775.109000000055</v>
      </c>
      <c r="FV43" s="423">
        <f t="shared" si="1080"/>
        <v>13426.009129032391</v>
      </c>
      <c r="FW43" s="494">
        <f>AVERAGE(FW6,FW15,FW24,FW33,FW41)</f>
        <v>2.6187556990048457</v>
      </c>
      <c r="FX43" s="423">
        <f t="shared" si="1080"/>
        <v>310875</v>
      </c>
      <c r="FY43" s="423">
        <f t="shared" ref="FY43:GT43" si="1081">SUM(FY6,FY41,FY33,FY24,FY15)</f>
        <v>190909.7229999988</v>
      </c>
      <c r="FZ43" s="423">
        <f t="shared" si="1081"/>
        <v>-119590.27700000122</v>
      </c>
      <c r="GA43" s="494">
        <f>AVERAGE(GA6,GA15,GA24,GA33,GA41)</f>
        <v>0.67594488853614787</v>
      </c>
      <c r="GB43" s="423">
        <f t="shared" si="1081"/>
        <v>98145.833333333328</v>
      </c>
      <c r="GC43" s="423">
        <f t="shared" si="1081"/>
        <v>125987.06599999945</v>
      </c>
      <c r="GD43" s="423">
        <f t="shared" si="1081"/>
        <v>27987.065999999453</v>
      </c>
      <c r="GE43" s="494">
        <f>AVERAGE(GE6,GE15,GE24,GE33,GE41)</f>
        <v>1.1144878149659576</v>
      </c>
      <c r="GF43" s="423">
        <f t="shared" si="1081"/>
        <v>29216.154233870708</v>
      </c>
      <c r="GG43" s="423">
        <f t="shared" si="1081"/>
        <v>26916.049999999814</v>
      </c>
      <c r="GH43" s="423">
        <f t="shared" si="1081"/>
        <v>-2253.3583870966968</v>
      </c>
      <c r="GI43" s="494" t="e">
        <f>AVERAGE(GI6,GI15,GI24,GI33,GI41)</f>
        <v>#DIV/0!</v>
      </c>
      <c r="GJ43" s="423">
        <f t="shared" si="1081"/>
        <v>45900</v>
      </c>
      <c r="GK43" s="423">
        <f t="shared" si="1081"/>
        <v>49703.733000000007</v>
      </c>
      <c r="GL43" s="423">
        <f t="shared" si="1081"/>
        <v>3803.7330000000075</v>
      </c>
      <c r="GM43" s="494">
        <f>AVERAGE(GM6,GM15,GM24,GM33,GM41)</f>
        <v>1.0884835544973581</v>
      </c>
      <c r="GN43" s="423">
        <f t="shared" si="1081"/>
        <v>70095.826532258288</v>
      </c>
      <c r="GO43" s="423">
        <f t="shared" si="1081"/>
        <v>97810.030000000261</v>
      </c>
      <c r="GP43" s="423">
        <f t="shared" si="1081"/>
        <v>27818.35774193551</v>
      </c>
      <c r="GQ43" s="494">
        <f>AVERAGE(GQ6,GQ15,GQ24,GQ33,GQ41)</f>
        <v>1.2162602766911168</v>
      </c>
      <c r="GR43" s="423">
        <f t="shared" si="1081"/>
        <v>184687.5</v>
      </c>
      <c r="GS43" s="423">
        <f t="shared" si="1081"/>
        <v>98343.490999992937</v>
      </c>
      <c r="GT43" s="423">
        <f t="shared" si="1081"/>
        <v>-86156.509000007063</v>
      </c>
      <c r="GU43" s="494">
        <f>AVERAGE(GU6,GU15,GU24,GU33,GU41)</f>
        <v>0.39555353174601049</v>
      </c>
    </row>
    <row r="44" spans="1:203" ht="17.25" customHeight="1" thickBot="1">
      <c r="A44" s="424"/>
      <c r="B44" s="425" t="s">
        <v>19</v>
      </c>
      <c r="C44" s="425"/>
      <c r="D44" s="426">
        <f>SUM(D35:D40,D26:D32,D17:D23,D8:D14,D5)</f>
        <v>4950101.9892258029</v>
      </c>
      <c r="E44" s="426">
        <f t="shared" ref="E44:BP44" ca="1" si="1082">SUM(E35:E40,E26:E32,E17:E23,E8:E14,E5)</f>
        <v>4625465.0730833234</v>
      </c>
      <c r="F44" s="426">
        <f t="shared" ca="1" si="1082"/>
        <v>-324636.91614248144</v>
      </c>
      <c r="G44" s="495">
        <f ca="1">AVERAGE(G5,G8:G14,G17:G23,G26:G32,G35:G40)</f>
        <v>0.93567714348164888</v>
      </c>
      <c r="H44" s="426">
        <f t="shared" si="1082"/>
        <v>22740.760000000024</v>
      </c>
      <c r="I44" s="426">
        <f t="shared" si="1082"/>
        <v>33168.439999999944</v>
      </c>
      <c r="J44" s="426">
        <f t="shared" si="1082"/>
        <v>10427.679999999928</v>
      </c>
      <c r="K44" s="495">
        <f>AVERAGE(K5,K8:K14,K17:K23,K26:K32,K35:K40)</f>
        <v>1.4585458005801004</v>
      </c>
      <c r="L44" s="426">
        <f t="shared" si="1082"/>
        <v>64500</v>
      </c>
      <c r="M44" s="426">
        <f t="shared" si="1082"/>
        <v>60369.519999999553</v>
      </c>
      <c r="N44" s="426">
        <f t="shared" si="1082"/>
        <v>-4130.480000000447</v>
      </c>
      <c r="O44" s="495">
        <f>AVERAGE(O5,O8:O14,O17:O23,O26:O32,O35:O40)</f>
        <v>1.192357619047606</v>
      </c>
      <c r="P44" s="426">
        <f t="shared" si="1082"/>
        <v>28632.476129032417</v>
      </c>
      <c r="Q44" s="426">
        <f t="shared" si="1082"/>
        <v>28128.989999999758</v>
      </c>
      <c r="R44" s="426">
        <f t="shared" si="1082"/>
        <v>-503.48612903264075</v>
      </c>
      <c r="S44" s="495">
        <f>AVERAGE(S5,S8:S14,S17:S23,S26:S32,S35:S40)</f>
        <v>1.0016509266451796</v>
      </c>
      <c r="T44" s="426">
        <f t="shared" si="1082"/>
        <v>81062.41935483893</v>
      </c>
      <c r="U44" s="426">
        <f t="shared" si="1082"/>
        <v>71252.979999999981</v>
      </c>
      <c r="V44" s="426">
        <f t="shared" si="1082"/>
        <v>-9809.4393548389289</v>
      </c>
      <c r="W44" s="495" t="e">
        <f>AVERAGE(W5,W8:W14,W17:W23,W26:W32,W35:W40)</f>
        <v>#DIV/0!</v>
      </c>
      <c r="X44" s="426">
        <f t="shared" si="1082"/>
        <v>18032.578064516139</v>
      </c>
      <c r="Y44" s="426">
        <f t="shared" si="1082"/>
        <v>14107.859999999986</v>
      </c>
      <c r="Z44" s="426">
        <f t="shared" si="1082"/>
        <v>-3924.7180645161566</v>
      </c>
      <c r="AA44" s="495">
        <f>AVERAGE(AA5,AA8:AA14,AA17:AA23,AA26:AA32,AA35:AA40)</f>
        <v>0.78235402334183834</v>
      </c>
      <c r="AB44" s="426">
        <f t="shared" si="1082"/>
        <v>101000</v>
      </c>
      <c r="AC44" s="426">
        <f t="shared" si="1082"/>
        <v>19418.439999999478</v>
      </c>
      <c r="AD44" s="426">
        <f t="shared" si="1082"/>
        <v>-81581.560000000522</v>
      </c>
      <c r="AE44" s="495" t="e">
        <f>AVERAGE(AE5,AE8:AE14,AE17:AE23,AE26:AE32,AE35:AE40)</f>
        <v>#DIV/0!</v>
      </c>
      <c r="AF44" s="426">
        <f t="shared" si="1082"/>
        <v>4007.2954838709638</v>
      </c>
      <c r="AG44" s="426">
        <f t="shared" si="1082"/>
        <v>11632.489999999991</v>
      </c>
      <c r="AH44" s="426">
        <f t="shared" si="1082"/>
        <v>7625.1945161290269</v>
      </c>
      <c r="AI44" s="495" t="e">
        <f>AVERAGE(AI5,AI8:AI14,AI17:AI23,AI26:AI32,AI35:AI40)</f>
        <v>#DIV/0!</v>
      </c>
      <c r="AJ44" s="426">
        <f t="shared" si="1082"/>
        <v>16905.370322580577</v>
      </c>
      <c r="AK44" s="426">
        <f t="shared" si="1082"/>
        <v>21822.509999999893</v>
      </c>
      <c r="AL44" s="426">
        <f t="shared" si="1082"/>
        <v>4917.1396774193281</v>
      </c>
      <c r="AM44" s="495">
        <f>AVERAGE(AM5,AM8:AM14,AM17:AM23,AM26:AM32,AM35:AM40)</f>
        <v>1.2908625829303177</v>
      </c>
      <c r="AN44" s="426">
        <f t="shared" si="1082"/>
        <v>18851.713548387062</v>
      </c>
      <c r="AO44" s="426">
        <f t="shared" si="1082"/>
        <v>13927.599999999977</v>
      </c>
      <c r="AP44" s="426">
        <f t="shared" si="1082"/>
        <v>-4924.1135483871003</v>
      </c>
      <c r="AQ44" s="495">
        <f>AVERAGE(AQ5,AQ8:AQ14,AQ17:AQ23,AQ26:AQ32,AQ35:AQ40)</f>
        <v>0.73879756151883635</v>
      </c>
      <c r="AR44" s="426">
        <f t="shared" si="1082"/>
        <v>121340.77677419354</v>
      </c>
      <c r="AS44" s="426">
        <f t="shared" si="1082"/>
        <v>128115.83999999985</v>
      </c>
      <c r="AT44" s="426">
        <f t="shared" si="1082"/>
        <v>6775.0632258063561</v>
      </c>
      <c r="AU44" s="495" t="e">
        <f>AVERAGE(AU5,AU8:AU14,AU17:AU23,AU26:AU32,AU35:AU40)</f>
        <v>#DIV/0!</v>
      </c>
      <c r="AV44" s="426">
        <f t="shared" si="1082"/>
        <v>184001.74322580648</v>
      </c>
      <c r="AW44" s="426">
        <f t="shared" ca="1" si="1082"/>
        <v>163255.19000000018</v>
      </c>
      <c r="AX44" s="426">
        <f t="shared" ca="1" si="1082"/>
        <v>-20746.553225806409</v>
      </c>
      <c r="AY44" s="495">
        <f ca="1">AVERAGE(AY5,AY8:AY14,AY17:AY23,AY26:AY32,AY35:AY40)</f>
        <v>0.89420419691774689</v>
      </c>
      <c r="AZ44" s="426">
        <f t="shared" si="1082"/>
        <v>71733.1406451613</v>
      </c>
      <c r="BA44" s="426">
        <f t="shared" si="1082"/>
        <v>66633.989999999991</v>
      </c>
      <c r="BB44" s="426">
        <f t="shared" si="1082"/>
        <v>-5099.1506451612895</v>
      </c>
      <c r="BC44" s="495">
        <f>AVERAGE(BC5,BC8:BC14,BC17:BC23,BC26:BC32,BC35:BC40)</f>
        <v>1.0521589923697454</v>
      </c>
      <c r="BD44" s="426">
        <f t="shared" si="1082"/>
        <v>32500</v>
      </c>
      <c r="BE44" s="426">
        <f t="shared" si="1082"/>
        <v>9572.3499999999985</v>
      </c>
      <c r="BF44" s="426">
        <f t="shared" si="1082"/>
        <v>-22927.649999999998</v>
      </c>
      <c r="BG44" s="495" t="e">
        <f>AVERAGE(BG5,BG8:BG14,BG17:BG23,BG26:BG32,BG35:BG40)</f>
        <v>#DIV/0!</v>
      </c>
      <c r="BH44" s="426">
        <f t="shared" si="1082"/>
        <v>58800</v>
      </c>
      <c r="BI44" s="426">
        <f t="shared" si="1082"/>
        <v>30827.630000000121</v>
      </c>
      <c r="BJ44" s="426">
        <f t="shared" si="1082"/>
        <v>-27972.369999999879</v>
      </c>
      <c r="BK44" s="495">
        <f>AVERAGE(BK5,BK8:BK14,BK17:BK23,BK26:BK32,BK35:BK40)</f>
        <v>0.59092813492063723</v>
      </c>
      <c r="BL44" s="426">
        <f t="shared" si="1082"/>
        <v>266001.5987096774</v>
      </c>
      <c r="BM44" s="426">
        <f t="shared" si="1082"/>
        <v>281494.91999999993</v>
      </c>
      <c r="BN44" s="426">
        <f t="shared" si="1082"/>
        <v>15493.321290322565</v>
      </c>
      <c r="BO44" s="495">
        <f>AVERAGE(BO5,BO8:BO14,BO17:BO23,BO26:BO32,BO35:BO40)</f>
        <v>1.0653538253212431</v>
      </c>
      <c r="BP44" s="426">
        <f t="shared" si="1082"/>
        <v>25930.645548387114</v>
      </c>
      <c r="BQ44" s="426">
        <f t="shared" ref="BQ44:DX44" si="1083">SUM(BQ35:BQ40,BQ26:BQ32,BQ17:BQ23,BQ8:BQ14,BQ5)</f>
        <v>24798.562999999966</v>
      </c>
      <c r="BR44" s="426">
        <f t="shared" si="1083"/>
        <v>-1132.0825483871379</v>
      </c>
      <c r="BS44" s="495">
        <f>AVERAGE(BS5,BS8:BS14,BS17:BS23,BS26:BS32,BS35:BS40)</f>
        <v>0.956341906479935</v>
      </c>
      <c r="BT44" s="426">
        <f t="shared" si="1083"/>
        <v>130000</v>
      </c>
      <c r="BU44" s="426">
        <f t="shared" ca="1" si="1083"/>
        <v>106807.56708333331</v>
      </c>
      <c r="BV44" s="426">
        <f t="shared" ca="1" si="1083"/>
        <v>-23192.432916666668</v>
      </c>
      <c r="BW44" s="495">
        <f ca="1">AVERAGE(BW5,BW8:BW14,BW17:BW23,BW26:BW32,BW35:BW40)</f>
        <v>0.8310463967652717</v>
      </c>
      <c r="BX44" s="426">
        <f t="shared" si="1083"/>
        <v>1961.5354838709659</v>
      </c>
      <c r="BY44" s="426">
        <f t="shared" si="1083"/>
        <v>2256.1999999999971</v>
      </c>
      <c r="BZ44" s="426">
        <f t="shared" si="1083"/>
        <v>294.66451612903234</v>
      </c>
      <c r="CA44" s="495">
        <f>AVERAGE(CA5,CA8:CA14,CA17:CA23,CA26:CA32,CA35:CA40)</f>
        <v>1.1502213539097088</v>
      </c>
      <c r="CB44" s="426">
        <f t="shared" si="1083"/>
        <v>2504.6451612903234</v>
      </c>
      <c r="CC44" s="426">
        <f t="shared" si="1083"/>
        <v>1744.0399999999936</v>
      </c>
      <c r="CD44" s="426">
        <f t="shared" si="1083"/>
        <v>-760.60516129032931</v>
      </c>
      <c r="CE44" s="495">
        <f>AVERAGE(CE5,CE8:CE14,CE17:CE23,CE26:CE32,CE35:CE40)</f>
        <v>0.69632218844984561</v>
      </c>
      <c r="CF44" s="426">
        <f t="shared" si="1083"/>
        <v>91000</v>
      </c>
      <c r="CG44" s="426">
        <f t="shared" si="1083"/>
        <v>64102.900000000373</v>
      </c>
      <c r="CH44" s="426">
        <f t="shared" si="1083"/>
        <v>-26897.099999999627</v>
      </c>
      <c r="CI44" s="495" t="e">
        <f>AVERAGE(CI5,CI8:CI14,CI17:CI23,CI26:CI32,CI35:CI40)</f>
        <v>#DIV/0!</v>
      </c>
      <c r="CJ44" s="426">
        <f t="shared" si="1083"/>
        <v>98012.49677419306</v>
      </c>
      <c r="CK44" s="426">
        <f t="shared" si="1083"/>
        <v>83349.5</v>
      </c>
      <c r="CL44" s="426">
        <f t="shared" si="1083"/>
        <v>-14662.996774193074</v>
      </c>
      <c r="CM44" s="495" t="e">
        <f>AVERAGE(CM5,CM8:CM14,CM17:CM23,CM26:CM32,CM35:CM40)</f>
        <v>#DIV/0!</v>
      </c>
      <c r="CN44" s="426">
        <f t="shared" si="1083"/>
        <v>98000</v>
      </c>
      <c r="CO44" s="426">
        <f t="shared" si="1083"/>
        <v>94283.77999999997</v>
      </c>
      <c r="CP44" s="426">
        <f t="shared" si="1083"/>
        <v>-3716.2200000000303</v>
      </c>
      <c r="CQ44" s="495">
        <f>AVERAGE(CQ5,CQ8:CQ14,CQ17:CQ23,CQ26:CQ32,CQ35:CQ40)</f>
        <v>0.96207938775510182</v>
      </c>
      <c r="CR44" s="426">
        <f t="shared" si="1083"/>
        <v>0</v>
      </c>
      <c r="CS44" s="426">
        <f t="shared" si="1083"/>
        <v>0</v>
      </c>
      <c r="CT44" s="426">
        <f t="shared" si="1083"/>
        <v>0</v>
      </c>
      <c r="CU44" s="495" t="e">
        <f>AVERAGE(CU5,CU8:CU14,CU17:CU23,CU26:CU32,CU35:CU40)</f>
        <v>#DIV/0!</v>
      </c>
      <c r="CV44" s="426">
        <f t="shared" si="1083"/>
        <v>380467.52735483827</v>
      </c>
      <c r="CW44" s="426">
        <f t="shared" si="1083"/>
        <v>406652.54100000113</v>
      </c>
      <c r="CX44" s="426">
        <f t="shared" si="1083"/>
        <v>26185.013645162762</v>
      </c>
      <c r="CY44" s="495">
        <f>AVERAGE(CY5,CY8:CY14,CY17:CY23,CY26:CY32,CY35:CY40)</f>
        <v>1.0943237907197856</v>
      </c>
      <c r="CZ44" s="426">
        <f t="shared" si="1083"/>
        <v>54563.228709677365</v>
      </c>
      <c r="DA44" s="426">
        <f t="shared" si="1083"/>
        <v>59719.280000000261</v>
      </c>
      <c r="DB44" s="426">
        <f t="shared" si="1083"/>
        <v>5156.0512903229073</v>
      </c>
      <c r="DC44" s="495" t="e">
        <f>AVERAGE(DC5,DC8:DC14,DC17:DC23,DC26:DC32,DC35:DC40)</f>
        <v>#DIV/0!</v>
      </c>
      <c r="DD44" s="426">
        <f t="shared" si="1083"/>
        <v>18324.899999999958</v>
      </c>
      <c r="DE44" s="426">
        <f t="shared" si="1083"/>
        <v>13124.030000000028</v>
      </c>
      <c r="DF44" s="426">
        <f t="shared" si="1083"/>
        <v>-5200.869999999928</v>
      </c>
      <c r="DG44" s="495" t="e">
        <f>AVERAGE(DG5,DG8:DG14,DG17:DG23,DG26:DG32,DG35:DG40)</f>
        <v>#DIV/0!</v>
      </c>
      <c r="DH44" s="426">
        <f t="shared" si="1083"/>
        <v>166168.15032258074</v>
      </c>
      <c r="DI44" s="426">
        <f t="shared" si="1083"/>
        <v>168346.86999999918</v>
      </c>
      <c r="DJ44" s="426">
        <f t="shared" si="1083"/>
        <v>2178.7196774184285</v>
      </c>
      <c r="DK44" s="495" t="e">
        <f>AVERAGE(DK5,DK8:DK14,DK17:DK23,DK26:DK32,DK35:DK40)</f>
        <v>#DIV/0!</v>
      </c>
      <c r="DL44" s="426">
        <f t="shared" si="1083"/>
        <v>69937.165806451565</v>
      </c>
      <c r="DM44" s="426">
        <f t="shared" si="1083"/>
        <v>66289.539999999994</v>
      </c>
      <c r="DN44" s="426">
        <f t="shared" si="1083"/>
        <v>-3647.6258064516114</v>
      </c>
      <c r="DO44" s="495" t="e">
        <f>AVERAGE(DO5,DO8:DO14,DO17:DO23,DO26:DO32,DO35:DO40)</f>
        <v>#DIV/0!</v>
      </c>
      <c r="DP44" s="426">
        <f t="shared" si="1083"/>
        <v>46351.686451612899</v>
      </c>
      <c r="DQ44" s="426">
        <f t="shared" si="1083"/>
        <v>37996.449999999953</v>
      </c>
      <c r="DR44" s="426">
        <f t="shared" si="1083"/>
        <v>-8355.2364516129528</v>
      </c>
      <c r="DS44" s="495">
        <f>AVERAGE(DS5,DS8:DS14,DS17:DS23,DS26:DS32,DS35:DS40)</f>
        <v>0.83463494082061762</v>
      </c>
      <c r="DT44" s="426">
        <f t="shared" si="1083"/>
        <v>50027.788387096742</v>
      </c>
      <c r="DU44" s="426">
        <f t="shared" si="1083"/>
        <v>58184.350000000093</v>
      </c>
      <c r="DV44" s="426">
        <f t="shared" si="1083"/>
        <v>8156.5616129033169</v>
      </c>
      <c r="DW44" s="495" t="e">
        <f>AVERAGE(DW5,DW8:DW14,DW17:DW23,DW26:DW32,DW35:DW40)</f>
        <v>#DIV/0!</v>
      </c>
      <c r="DX44" s="426">
        <f t="shared" si="1083"/>
        <v>25307.277419354843</v>
      </c>
      <c r="DY44" s="426">
        <f t="shared" ref="DY44:FX44" si="1084">SUM(DY35:DY40,DY26:DY32,DY17:DY23,DY8:DY14,DY5)</f>
        <v>20009.869999999995</v>
      </c>
      <c r="DZ44" s="426">
        <f t="shared" si="1084"/>
        <v>-5297.4074193548495</v>
      </c>
      <c r="EA44" s="495">
        <f>AVERAGE(EA5,EA8:EA14,EA17:EA23,EA26:EA32,EA35:EA40)</f>
        <v>1.1492129829146227</v>
      </c>
      <c r="EB44" s="426">
        <f t="shared" si="1084"/>
        <v>288057.32774193567</v>
      </c>
      <c r="EC44" s="426">
        <f t="shared" si="1084"/>
        <v>270855.04999999981</v>
      </c>
      <c r="ED44" s="426">
        <f t="shared" si="1084"/>
        <v>-17202.277741935854</v>
      </c>
      <c r="EE44" s="495">
        <f>AVERAGE(EE5,EE8:EE14,EE17:EE23,EE26:EE32,EE35:EE40)</f>
        <v>0.94434674784259698</v>
      </c>
      <c r="EF44" s="426">
        <f t="shared" si="1084"/>
        <v>42547.255483870962</v>
      </c>
      <c r="EG44" s="426">
        <f t="shared" si="1084"/>
        <v>56181.339999999851</v>
      </c>
      <c r="EH44" s="426">
        <f t="shared" si="1084"/>
        <v>13634.084516128865</v>
      </c>
      <c r="EI44" s="495">
        <f>AVERAGE(EI5,EI8:EI14,EI17:EI23,EI26:EI32,EI35:EI40)</f>
        <v>1.3204456870619385</v>
      </c>
      <c r="EJ44" s="426">
        <f t="shared" si="1084"/>
        <v>111990.87741935483</v>
      </c>
      <c r="EK44" s="426">
        <f t="shared" si="1084"/>
        <v>93982.200000000186</v>
      </c>
      <c r="EL44" s="426">
        <f t="shared" si="1084"/>
        <v>-18008.677419354572</v>
      </c>
      <c r="EM44" s="495">
        <f>AVERAGE(EM5,EM8:EM14,EM17:EM23,EM26:EM32,EM35:EM40)</f>
        <v>0.83919513951194169</v>
      </c>
      <c r="EN44" s="426">
        <f t="shared" si="1084"/>
        <v>110500</v>
      </c>
      <c r="EO44" s="426">
        <f t="shared" si="1084"/>
        <v>40821.54999999993</v>
      </c>
      <c r="EP44" s="426">
        <f t="shared" si="1084"/>
        <v>-69678.45000000007</v>
      </c>
      <c r="EQ44" s="495" t="e">
        <f>AVERAGE(EQ5,EQ8:EQ14,EQ17:EQ23,EQ26:EQ32,EQ35:EQ40)</f>
        <v>#DIV/0!</v>
      </c>
      <c r="ER44" s="426">
        <f t="shared" si="1084"/>
        <v>115855.31096774177</v>
      </c>
      <c r="ES44" s="426">
        <f t="shared" si="1084"/>
        <v>122137.19000000018</v>
      </c>
      <c r="ET44" s="426">
        <f t="shared" si="1084"/>
        <v>6281.8790322583427</v>
      </c>
      <c r="EU44" s="495">
        <f>AVERAGE(EU5,EU8:EU14,EU17:EU23,EU26:EU32,EU35:EU40)</f>
        <v>1.0599770878464139</v>
      </c>
      <c r="EV44" s="426">
        <f t="shared" si="1084"/>
        <v>799000</v>
      </c>
      <c r="EW44" s="426">
        <f t="shared" si="1084"/>
        <v>781844.11999999918</v>
      </c>
      <c r="EX44" s="426">
        <f t="shared" si="1084"/>
        <v>-17155.88000000082</v>
      </c>
      <c r="EY44" s="495">
        <f>AVERAGE(EY5,EY8:EY14,EY17:EY23,EY26:EY32,EY35:EY40)</f>
        <v>0.98393283815110399</v>
      </c>
      <c r="EZ44" s="426">
        <f t="shared" si="1084"/>
        <v>164000</v>
      </c>
      <c r="FA44" s="426">
        <f t="shared" si="1084"/>
        <v>178637.17999999993</v>
      </c>
      <c r="FB44" s="426">
        <f t="shared" si="1084"/>
        <v>14637.179999999935</v>
      </c>
      <c r="FC44" s="495">
        <f>AVERAGE(FC5,FC8:FC14,FC17:FC23,FC26:FC32,FC35:FC40)</f>
        <v>1.1819096607142849</v>
      </c>
      <c r="FD44" s="426">
        <f t="shared" si="1084"/>
        <v>58958.136774193597</v>
      </c>
      <c r="FE44" s="426">
        <f t="shared" si="1084"/>
        <v>116892.40000000037</v>
      </c>
      <c r="FF44" s="426">
        <f t="shared" si="1084"/>
        <v>57934.263225806775</v>
      </c>
      <c r="FG44" s="495">
        <f>AVERAGE(FG5,FG8:FG14,FG17:FG23,FG26:FG32,FG35:FG40)</f>
        <v>1.9826338889862101</v>
      </c>
      <c r="FH44" s="426">
        <f t="shared" si="1084"/>
        <v>20350.824516129058</v>
      </c>
      <c r="FI44" s="426">
        <f t="shared" si="1084"/>
        <v>22230.439999999944</v>
      </c>
      <c r="FJ44" s="426">
        <f t="shared" si="1084"/>
        <v>1879.6154838708944</v>
      </c>
      <c r="FK44" s="495">
        <f>AVERAGE(FK5,FK8:FK14,FK17:FK23,FK26:FK32,FK35:FK40)</f>
        <v>1.0923606550870313</v>
      </c>
      <c r="FL44" s="426">
        <f t="shared" si="1084"/>
        <v>84505.165161290308</v>
      </c>
      <c r="FM44" s="426">
        <f t="shared" si="1084"/>
        <v>86071.310000000056</v>
      </c>
      <c r="FN44" s="426">
        <f t="shared" si="1084"/>
        <v>1566.1448387096989</v>
      </c>
      <c r="FO44" s="495">
        <f>AVERAGE(FO5,FO8:FO14,FO17:FO23,FO26:FO32,FO35:FO40)</f>
        <v>1.0185331255872998</v>
      </c>
      <c r="FP44" s="426">
        <f t="shared" si="1084"/>
        <v>57259.990967741949</v>
      </c>
      <c r="FQ44" s="426">
        <f t="shared" si="1084"/>
        <v>80972.85999999987</v>
      </c>
      <c r="FR44" s="426">
        <f t="shared" si="1084"/>
        <v>23712.86903225795</v>
      </c>
      <c r="FS44" s="495">
        <f>AVERAGE(FS5,FS8:FS14,FS17:FS23,FS26:FS32,FS35:FS40)</f>
        <v>1.4141263145783041</v>
      </c>
      <c r="FT44" s="426">
        <f t="shared" si="1084"/>
        <v>10349.099870967662</v>
      </c>
      <c r="FU44" s="426">
        <f t="shared" si="1084"/>
        <v>23775.109000000055</v>
      </c>
      <c r="FV44" s="426">
        <f t="shared" si="1084"/>
        <v>13426.009129032398</v>
      </c>
      <c r="FW44" s="495">
        <f>AVERAGE(FW5,FW8:FW14,FW17:FW23,FW26:FW32,FW35:FW40)</f>
        <v>2.2973117755580255</v>
      </c>
      <c r="FX44" s="426">
        <f t="shared" si="1084"/>
        <v>310500</v>
      </c>
      <c r="FY44" s="426">
        <f t="shared" ref="FY44:GT44" si="1085">SUM(FY35:FY40,FY26:FY32,FY17:FY23,FY8:FY14,FY5)</f>
        <v>190909.7229999988</v>
      </c>
      <c r="FZ44" s="426">
        <f t="shared" si="1085"/>
        <v>-119590.27700000122</v>
      </c>
      <c r="GA44" s="495">
        <f>AVERAGE(GA5,GA8:GA14,GA17:GA23,GA26:GA32,GA35:GA40)</f>
        <v>0.63927626851851371</v>
      </c>
      <c r="GB44" s="426">
        <f t="shared" si="1085"/>
        <v>98000</v>
      </c>
      <c r="GC44" s="426">
        <f t="shared" si="1085"/>
        <v>125987.06599999945</v>
      </c>
      <c r="GD44" s="426">
        <f t="shared" si="1085"/>
        <v>27987.065999999453</v>
      </c>
      <c r="GE44" s="495">
        <f>AVERAGE(GE5,GE8:GE14,GE17:GE23,GE26:GE32,GE35:GE40)</f>
        <v>1.2855823061224434</v>
      </c>
      <c r="GF44" s="426">
        <f t="shared" si="1085"/>
        <v>29169.408387096501</v>
      </c>
      <c r="GG44" s="426">
        <f t="shared" si="1085"/>
        <v>26916.049999999814</v>
      </c>
      <c r="GH44" s="426">
        <f t="shared" si="1085"/>
        <v>-2253.3583870966968</v>
      </c>
      <c r="GI44" s="495" t="e">
        <f>AVERAGE(GI5,GI8:GI14,GI17:GI23,GI26:GI32,GI35:GI40)</f>
        <v>#DIV/0!</v>
      </c>
      <c r="GJ44" s="426">
        <f t="shared" si="1085"/>
        <v>45900</v>
      </c>
      <c r="GK44" s="426">
        <f t="shared" si="1085"/>
        <v>49703.733000000007</v>
      </c>
      <c r="GL44" s="426">
        <f t="shared" si="1085"/>
        <v>3803.7330000000075</v>
      </c>
      <c r="GM44" s="495">
        <f>AVERAGE(GM5,GM8:GM14,GM17:GM23,GM26:GM32,GM35:GM40)</f>
        <v>1.0892346230158734</v>
      </c>
      <c r="GN44" s="426">
        <f t="shared" si="1085"/>
        <v>69991.672258064777</v>
      </c>
      <c r="GO44" s="426">
        <f t="shared" si="1085"/>
        <v>97810.030000000261</v>
      </c>
      <c r="GP44" s="426">
        <f t="shared" si="1085"/>
        <v>27818.357741935492</v>
      </c>
      <c r="GQ44" s="495">
        <f>AVERAGE(GQ5,GQ8:GQ14,GQ17:GQ23,GQ26:GQ32,GQ35:GQ40)</f>
        <v>1.3974523946129911</v>
      </c>
      <c r="GR44" s="426">
        <f t="shared" si="1085"/>
        <v>184500</v>
      </c>
      <c r="GS44" s="426">
        <f t="shared" si="1085"/>
        <v>98343.490999992937</v>
      </c>
      <c r="GT44" s="426">
        <f t="shared" si="1085"/>
        <v>-86156.509000007063</v>
      </c>
      <c r="GU44" s="495">
        <f>AVERAGE(GU5,GU8:GU14,GU17:GU23,GU26:GU32,GU35:GU40)</f>
        <v>0.46644007142854937</v>
      </c>
    </row>
    <row r="45" spans="1:203" ht="16.5" thickTop="1"/>
    <row r="47" spans="1:203" ht="16.5" thickBot="1"/>
    <row r="48" spans="1:203" ht="18" customHeight="1" thickTop="1">
      <c r="C48" s="644" t="s">
        <v>1</v>
      </c>
      <c r="D48" s="646" t="s">
        <v>297</v>
      </c>
      <c r="E48" s="647"/>
      <c r="F48" s="647"/>
      <c r="G48" s="647"/>
      <c r="H48" s="638" t="s">
        <v>94</v>
      </c>
      <c r="I48" s="638"/>
      <c r="J48" s="638"/>
      <c r="K48" s="639"/>
      <c r="S48" s="408"/>
      <c r="W48" s="408"/>
      <c r="AA48" s="408"/>
      <c r="AE48" s="408"/>
      <c r="AI48" s="408"/>
      <c r="AM48" s="408"/>
      <c r="AQ48" s="408"/>
      <c r="AU48" s="408"/>
      <c r="AY48" s="408"/>
      <c r="BC48" s="408"/>
      <c r="BG48" s="408"/>
      <c r="BK48" s="408"/>
      <c r="BO48" s="408"/>
      <c r="BS48" s="408"/>
      <c r="BW48" s="408"/>
      <c r="CA48" s="408"/>
      <c r="CE48" s="408"/>
      <c r="CI48" s="408"/>
      <c r="CM48" s="408"/>
      <c r="CQ48" s="408"/>
      <c r="CU48" s="408"/>
      <c r="CY48" s="408"/>
      <c r="DC48" s="408"/>
      <c r="DG48" s="408"/>
      <c r="DK48" s="408"/>
      <c r="DO48" s="408"/>
      <c r="DS48" s="408"/>
      <c r="DW48" s="408"/>
      <c r="EA48" s="408"/>
      <c r="EE48" s="408"/>
      <c r="EI48" s="408"/>
      <c r="EM48" s="408"/>
      <c r="EQ48" s="408"/>
      <c r="EU48" s="408"/>
      <c r="EY48" s="408"/>
      <c r="FC48" s="408"/>
      <c r="FG48" s="408"/>
      <c r="FK48" s="408"/>
      <c r="FO48" s="408"/>
      <c r="FS48" s="408"/>
      <c r="FW48" s="408"/>
      <c r="GA48" s="408"/>
      <c r="GE48" s="408"/>
      <c r="GI48" s="408"/>
      <c r="GM48" s="408"/>
      <c r="GQ48" s="408"/>
      <c r="GU48" s="408"/>
    </row>
    <row r="49" spans="1:203" ht="18" customHeight="1" thickBot="1">
      <c r="C49" s="645"/>
      <c r="D49" s="558" t="s">
        <v>95</v>
      </c>
      <c r="E49" s="558" t="s">
        <v>96</v>
      </c>
      <c r="F49" s="558" t="s">
        <v>97</v>
      </c>
      <c r="G49" s="558" t="s">
        <v>98</v>
      </c>
      <c r="H49" s="413" t="s">
        <v>95</v>
      </c>
      <c r="I49" s="413" t="s">
        <v>96</v>
      </c>
      <c r="J49" s="413" t="s">
        <v>97</v>
      </c>
      <c r="K49" s="559" t="s">
        <v>98</v>
      </c>
      <c r="S49" s="408"/>
      <c r="W49" s="408"/>
      <c r="AA49" s="408"/>
      <c r="AE49" s="408"/>
      <c r="AI49" s="408"/>
      <c r="AM49" s="408"/>
      <c r="AQ49" s="408"/>
      <c r="AU49" s="408"/>
      <c r="AY49" s="408"/>
      <c r="BC49" s="408"/>
      <c r="BG49" s="408"/>
      <c r="BK49" s="408"/>
      <c r="BO49" s="408"/>
      <c r="BS49" s="408"/>
      <c r="BW49" s="408"/>
      <c r="CA49" s="408"/>
      <c r="CE49" s="408"/>
      <c r="CI49" s="408"/>
      <c r="CM49" s="408"/>
      <c r="CQ49" s="408"/>
      <c r="CU49" s="408"/>
      <c r="CY49" s="408"/>
      <c r="DC49" s="408"/>
      <c r="DG49" s="408"/>
      <c r="DK49" s="408"/>
      <c r="DO49" s="408"/>
      <c r="DS49" s="408"/>
      <c r="DW49" s="408"/>
      <c r="EA49" s="408"/>
      <c r="EE49" s="408"/>
      <c r="EF49" s="408"/>
      <c r="EG49" s="408"/>
      <c r="EH49" s="408"/>
      <c r="EI49" s="408"/>
      <c r="EJ49" s="408"/>
      <c r="EK49" s="408"/>
      <c r="EL49" s="408"/>
      <c r="EM49" s="408"/>
      <c r="EN49" s="408"/>
      <c r="EO49" s="408"/>
      <c r="EP49" s="408"/>
      <c r="EQ49" s="408"/>
      <c r="ER49" s="408"/>
      <c r="ES49" s="408"/>
      <c r="ET49" s="408"/>
      <c r="EU49" s="408"/>
      <c r="EV49" s="408"/>
      <c r="EW49" s="408"/>
      <c r="EX49" s="408"/>
      <c r="EY49" s="408"/>
      <c r="EZ49" s="408"/>
      <c r="FA49" s="408"/>
      <c r="FB49" s="408"/>
      <c r="FC49" s="408"/>
      <c r="FD49" s="408"/>
      <c r="FE49" s="408"/>
      <c r="FF49" s="408"/>
      <c r="FG49" s="408"/>
      <c r="FH49" s="408"/>
      <c r="FI49" s="408"/>
      <c r="FJ49" s="408"/>
      <c r="FK49" s="408"/>
      <c r="FL49" s="408"/>
      <c r="FM49" s="408"/>
      <c r="FN49" s="408"/>
      <c r="FO49" s="408"/>
      <c r="FP49" s="408"/>
      <c r="FQ49" s="408"/>
      <c r="FR49" s="408"/>
      <c r="FS49" s="408"/>
      <c r="FT49" s="408"/>
      <c r="FU49" s="408"/>
      <c r="FV49" s="408"/>
      <c r="FW49" s="408"/>
      <c r="FX49" s="408"/>
      <c r="FY49" s="408"/>
      <c r="FZ49" s="408"/>
      <c r="GA49" s="408"/>
      <c r="GB49" s="408"/>
      <c r="GC49" s="408"/>
      <c r="GD49" s="408"/>
      <c r="GE49" s="408"/>
      <c r="GF49" s="408"/>
      <c r="GG49" s="408"/>
      <c r="GH49" s="408"/>
      <c r="GI49" s="408"/>
      <c r="GJ49" s="408"/>
      <c r="GK49" s="408"/>
      <c r="GL49" s="408"/>
      <c r="GM49" s="408"/>
      <c r="GN49" s="408"/>
      <c r="GO49" s="408"/>
      <c r="GP49" s="408"/>
      <c r="GQ49" s="408"/>
      <c r="GR49" s="408"/>
      <c r="GS49" s="408"/>
      <c r="GT49" s="408"/>
      <c r="GU49" s="408"/>
    </row>
    <row r="50" spans="1:203" ht="16.5" thickTop="1">
      <c r="C50" s="560">
        <f>A5</f>
        <v>6</v>
      </c>
      <c r="D50" s="585">
        <f>D6</f>
        <v>180951.47038709672</v>
      </c>
      <c r="E50" s="585">
        <f ca="1">E6</f>
        <v>83753.124999997279</v>
      </c>
      <c r="F50" s="585">
        <f ca="1">E50-D50</f>
        <v>-97198.345387099442</v>
      </c>
      <c r="G50" s="586">
        <f ca="1">E50/D50</f>
        <v>0.46284854619213717</v>
      </c>
      <c r="H50" s="616">
        <f>D6</f>
        <v>180951.47038709672</v>
      </c>
      <c r="I50" s="616">
        <f ca="1">E6</f>
        <v>83753.124999997279</v>
      </c>
      <c r="J50" s="616">
        <f ca="1">I50-H50</f>
        <v>-97198.345387099442</v>
      </c>
      <c r="K50" s="621">
        <f ca="1">I50/H50</f>
        <v>0.46284854619213717</v>
      </c>
      <c r="S50" s="408"/>
      <c r="W50" s="408"/>
      <c r="AA50" s="408"/>
      <c r="AE50" s="408"/>
      <c r="AI50" s="408"/>
      <c r="AM50" s="408"/>
      <c r="AQ50" s="408"/>
      <c r="AU50" s="408"/>
      <c r="AY50" s="408"/>
      <c r="BC50" s="408"/>
      <c r="BG50" s="408"/>
      <c r="BK50" s="408"/>
      <c r="BO50" s="408"/>
      <c r="BS50" s="408"/>
      <c r="BW50" s="408"/>
      <c r="CA50" s="408"/>
      <c r="CE50" s="408"/>
      <c r="CI50" s="408"/>
      <c r="CM50" s="408"/>
      <c r="CQ50" s="408"/>
      <c r="CU50" s="408"/>
      <c r="CY50" s="408"/>
      <c r="DC50" s="408"/>
      <c r="DG50" s="408"/>
      <c r="DK50" s="408"/>
      <c r="DO50" s="408"/>
      <c r="DS50" s="408"/>
      <c r="DW50" s="408"/>
      <c r="EA50" s="408"/>
      <c r="EE50" s="408"/>
      <c r="EF50" s="408"/>
      <c r="EG50" s="408"/>
      <c r="EH50" s="408"/>
      <c r="EI50" s="408"/>
      <c r="EJ50" s="408"/>
      <c r="EK50" s="408"/>
      <c r="EL50" s="408"/>
      <c r="EM50" s="408"/>
      <c r="EN50" s="408"/>
      <c r="EO50" s="408"/>
      <c r="EP50" s="408"/>
      <c r="EQ50" s="408"/>
      <c r="ER50" s="408"/>
      <c r="ES50" s="408"/>
      <c r="ET50" s="408"/>
      <c r="EU50" s="408"/>
      <c r="EV50" s="408"/>
      <c r="EW50" s="408"/>
      <c r="EX50" s="408"/>
      <c r="EY50" s="408"/>
      <c r="EZ50" s="408"/>
      <c r="FA50" s="408"/>
      <c r="FB50" s="408"/>
      <c r="FC50" s="408"/>
      <c r="FD50" s="408"/>
      <c r="FE50" s="408"/>
      <c r="FF50" s="408"/>
      <c r="FG50" s="408"/>
      <c r="FH50" s="408"/>
      <c r="FI50" s="408"/>
      <c r="FJ50" s="408"/>
      <c r="FK50" s="408"/>
      <c r="FL50" s="408"/>
      <c r="FM50" s="408"/>
      <c r="FN50" s="408"/>
      <c r="FO50" s="408"/>
      <c r="FP50" s="408"/>
      <c r="FQ50" s="408"/>
      <c r="FR50" s="408"/>
      <c r="FS50" s="408"/>
      <c r="FT50" s="408"/>
      <c r="FU50" s="408"/>
      <c r="FV50" s="408"/>
      <c r="FW50" s="408"/>
      <c r="FX50" s="408"/>
      <c r="FY50" s="408"/>
      <c r="FZ50" s="408"/>
      <c r="GA50" s="408"/>
      <c r="GB50" s="408"/>
      <c r="GC50" s="408"/>
      <c r="GD50" s="408"/>
      <c r="GE50" s="408"/>
      <c r="GF50" s="408"/>
      <c r="GG50" s="408"/>
      <c r="GH50" s="408"/>
      <c r="GI50" s="408"/>
      <c r="GJ50" s="408"/>
      <c r="GK50" s="408"/>
      <c r="GL50" s="408"/>
      <c r="GM50" s="408"/>
      <c r="GN50" s="408"/>
      <c r="GO50" s="408"/>
      <c r="GP50" s="408"/>
      <c r="GQ50" s="408"/>
      <c r="GR50" s="408"/>
      <c r="GS50" s="408"/>
      <c r="GT50" s="408"/>
      <c r="GU50" s="408"/>
    </row>
    <row r="51" spans="1:203">
      <c r="C51" s="561">
        <f>C50+1</f>
        <v>7</v>
      </c>
      <c r="D51" s="587">
        <f>D50+D15</f>
        <v>1447611.7630967738</v>
      </c>
      <c r="E51" s="587">
        <f ca="1">E50+E15</f>
        <v>1209895.2209999971</v>
      </c>
      <c r="F51" s="587">
        <f ca="1">E51-D51</f>
        <v>-237716.54209677665</v>
      </c>
      <c r="G51" s="588">
        <f ca="1">E51/D51</f>
        <v>0.83578708866785778</v>
      </c>
      <c r="H51" s="617">
        <f>H50+D15</f>
        <v>1447611.7630967738</v>
      </c>
      <c r="I51" s="617">
        <f ca="1">E15+I50</f>
        <v>1209895.2209999971</v>
      </c>
      <c r="J51" s="617">
        <f ca="1">I51-H51</f>
        <v>-237716.54209677665</v>
      </c>
      <c r="K51" s="622">
        <f ca="1">I51/H51</f>
        <v>0.83578708866785778</v>
      </c>
      <c r="S51" s="408"/>
      <c r="W51" s="408"/>
      <c r="AA51" s="408"/>
      <c r="AE51" s="408"/>
      <c r="AI51" s="408"/>
      <c r="AM51" s="408"/>
      <c r="AQ51" s="408"/>
      <c r="AU51" s="408"/>
      <c r="AY51" s="408"/>
      <c r="BC51" s="408"/>
      <c r="BG51" s="408"/>
      <c r="BK51" s="408"/>
      <c r="BO51" s="408"/>
      <c r="BS51" s="408"/>
      <c r="BW51" s="408"/>
      <c r="CA51" s="408"/>
      <c r="CE51" s="408"/>
      <c r="CI51" s="408"/>
      <c r="CM51" s="408"/>
      <c r="CQ51" s="408"/>
      <c r="CU51" s="408"/>
      <c r="CY51" s="408"/>
      <c r="DC51" s="408"/>
      <c r="DG51" s="408"/>
      <c r="DK51" s="408"/>
      <c r="DO51" s="408"/>
      <c r="DS51" s="408"/>
      <c r="DW51" s="408"/>
      <c r="EA51" s="408"/>
      <c r="EE51" s="408"/>
      <c r="EF51" s="408"/>
      <c r="EG51" s="408"/>
      <c r="EH51" s="408"/>
      <c r="EI51" s="408"/>
      <c r="EJ51" s="408"/>
      <c r="EK51" s="408"/>
      <c r="EL51" s="408"/>
      <c r="EM51" s="408"/>
      <c r="EN51" s="408"/>
      <c r="EO51" s="408"/>
      <c r="EP51" s="408"/>
      <c r="EQ51" s="408"/>
      <c r="ER51" s="408"/>
      <c r="ES51" s="408"/>
      <c r="ET51" s="408"/>
      <c r="EU51" s="408"/>
      <c r="EV51" s="408"/>
      <c r="EW51" s="408"/>
      <c r="EX51" s="408"/>
      <c r="EY51" s="408"/>
      <c r="EZ51" s="408"/>
      <c r="FA51" s="408"/>
      <c r="FB51" s="408"/>
      <c r="FC51" s="408"/>
      <c r="FD51" s="408"/>
      <c r="FE51" s="408"/>
      <c r="FF51" s="408"/>
      <c r="FG51" s="408"/>
      <c r="FH51" s="408"/>
      <c r="FI51" s="408"/>
      <c r="FJ51" s="408"/>
      <c r="FK51" s="408"/>
      <c r="FL51" s="408"/>
      <c r="FM51" s="408"/>
      <c r="FN51" s="408"/>
      <c r="FO51" s="408"/>
      <c r="FP51" s="408"/>
      <c r="FQ51" s="408"/>
      <c r="FR51" s="408"/>
      <c r="FS51" s="408"/>
      <c r="FT51" s="408"/>
      <c r="FU51" s="408"/>
      <c r="FV51" s="408"/>
      <c r="FW51" s="408"/>
      <c r="FX51" s="408"/>
      <c r="FY51" s="408"/>
      <c r="FZ51" s="408"/>
      <c r="GA51" s="408"/>
      <c r="GB51" s="408"/>
      <c r="GC51" s="408"/>
      <c r="GD51" s="408"/>
      <c r="GE51" s="408"/>
      <c r="GF51" s="408"/>
      <c r="GG51" s="408"/>
      <c r="GH51" s="408"/>
      <c r="GI51" s="408"/>
      <c r="GJ51" s="408"/>
      <c r="GK51" s="408"/>
      <c r="GL51" s="408"/>
      <c r="GM51" s="408"/>
      <c r="GN51" s="408"/>
      <c r="GO51" s="408"/>
      <c r="GP51" s="408"/>
      <c r="GQ51" s="408"/>
      <c r="GR51" s="408"/>
      <c r="GS51" s="408"/>
      <c r="GT51" s="408"/>
      <c r="GU51" s="408"/>
    </row>
    <row r="52" spans="1:203">
      <c r="C52" s="561">
        <f t="shared" ref="C52:C54" si="1086">C51+1</f>
        <v>8</v>
      </c>
      <c r="D52" s="587">
        <f>D51+D24</f>
        <v>2647278.1325806445</v>
      </c>
      <c r="E52" s="587">
        <f ca="1">E51+E24</f>
        <v>2442017.6579999956</v>
      </c>
      <c r="F52" s="587">
        <f ca="1">E52-D52</f>
        <v>-205260.47458064882</v>
      </c>
      <c r="G52" s="588">
        <f ca="1">E52/D52</f>
        <v>0.92246357794654732</v>
      </c>
      <c r="H52" s="617">
        <f>H51+D24</f>
        <v>2647278.1325806445</v>
      </c>
      <c r="I52" s="617">
        <f ca="1">E24+I51</f>
        <v>2442017.6579999956</v>
      </c>
      <c r="J52" s="617">
        <f ca="1">I52-H52</f>
        <v>-205260.47458064882</v>
      </c>
      <c r="K52" s="622">
        <f ca="1">I52/H52</f>
        <v>0.92246357794654732</v>
      </c>
      <c r="S52" s="408"/>
      <c r="W52" s="408"/>
      <c r="AA52" s="408"/>
      <c r="AE52" s="408"/>
      <c r="AI52" s="408"/>
      <c r="AM52" s="408"/>
      <c r="AQ52" s="408"/>
      <c r="AU52" s="408"/>
      <c r="AY52" s="408"/>
      <c r="BC52" s="408"/>
      <c r="BG52" s="408"/>
      <c r="BK52" s="408"/>
      <c r="BO52" s="408"/>
      <c r="BS52" s="408"/>
      <c r="BW52" s="408"/>
      <c r="CA52" s="408"/>
      <c r="CE52" s="408"/>
      <c r="CI52" s="408"/>
      <c r="CM52" s="408"/>
      <c r="CQ52" s="408"/>
      <c r="CU52" s="408"/>
      <c r="CY52" s="408"/>
      <c r="DC52" s="408"/>
      <c r="DG52" s="408"/>
      <c r="DK52" s="408"/>
      <c r="DO52" s="408"/>
      <c r="DS52" s="408"/>
      <c r="DW52" s="408"/>
      <c r="EA52" s="408"/>
      <c r="EE52" s="408"/>
      <c r="EF52" s="408"/>
      <c r="EG52" s="408"/>
      <c r="EH52" s="408"/>
      <c r="EI52" s="408"/>
      <c r="EJ52" s="408"/>
      <c r="EK52" s="408"/>
      <c r="EL52" s="408"/>
      <c r="EM52" s="408"/>
      <c r="EN52" s="408"/>
      <c r="EO52" s="408"/>
      <c r="EP52" s="408"/>
      <c r="EQ52" s="408"/>
      <c r="ER52" s="408"/>
      <c r="ES52" s="408"/>
      <c r="ET52" s="408"/>
      <c r="EU52" s="408"/>
      <c r="EV52" s="408"/>
      <c r="EW52" s="408"/>
      <c r="EX52" s="408"/>
      <c r="EY52" s="408"/>
      <c r="EZ52" s="408"/>
      <c r="FA52" s="408"/>
      <c r="FB52" s="408"/>
      <c r="FC52" s="408"/>
      <c r="FD52" s="408"/>
      <c r="FE52" s="408"/>
      <c r="FF52" s="408"/>
      <c r="FG52" s="408"/>
      <c r="FH52" s="408"/>
      <c r="FI52" s="408"/>
      <c r="FJ52" s="408"/>
      <c r="FK52" s="408"/>
      <c r="FL52" s="408"/>
      <c r="FM52" s="408"/>
      <c r="FN52" s="408"/>
      <c r="FO52" s="408"/>
      <c r="FP52" s="408"/>
      <c r="FQ52" s="408"/>
      <c r="FR52" s="408"/>
      <c r="FS52" s="408"/>
      <c r="FT52" s="408"/>
      <c r="FU52" s="408"/>
      <c r="FV52" s="408"/>
      <c r="FW52" s="408"/>
      <c r="FX52" s="408"/>
      <c r="FY52" s="408"/>
      <c r="FZ52" s="408"/>
      <c r="GA52" s="408"/>
      <c r="GB52" s="408"/>
      <c r="GC52" s="408"/>
      <c r="GD52" s="408"/>
      <c r="GE52" s="408"/>
      <c r="GF52" s="408"/>
      <c r="GG52" s="408"/>
      <c r="GH52" s="408"/>
      <c r="GI52" s="408"/>
      <c r="GJ52" s="408"/>
      <c r="GK52" s="408"/>
      <c r="GL52" s="408"/>
      <c r="GM52" s="408"/>
      <c r="GN52" s="408"/>
      <c r="GO52" s="408"/>
      <c r="GP52" s="408"/>
      <c r="GQ52" s="408"/>
      <c r="GR52" s="408"/>
      <c r="GS52" s="408"/>
      <c r="GT52" s="408"/>
      <c r="GU52" s="408"/>
    </row>
    <row r="53" spans="1:203">
      <c r="C53" s="561">
        <f t="shared" si="1086"/>
        <v>9</v>
      </c>
      <c r="D53" s="587">
        <f>D52+D33</f>
        <v>3831255.0436774185</v>
      </c>
      <c r="E53" s="587">
        <f ca="1">E52+E33</f>
        <v>3589122.7139761844</v>
      </c>
      <c r="F53" s="587">
        <f t="shared" ref="F53:F54" ca="1" si="1087">E53-D53</f>
        <v>-242132.32970123412</v>
      </c>
      <c r="G53" s="588">
        <f t="shared" ref="G53:G54" ca="1" si="1088">E53/D53</f>
        <v>0.93680078017755142</v>
      </c>
      <c r="H53" s="617">
        <f>H52+D33</f>
        <v>3831255.0436774185</v>
      </c>
      <c r="I53" s="617">
        <f ca="1">E33+I52</f>
        <v>3589122.7139761844</v>
      </c>
      <c r="J53" s="617">
        <f ca="1">I53-H53</f>
        <v>-242132.32970123412</v>
      </c>
      <c r="K53" s="622">
        <f ca="1">I53/H53</f>
        <v>0.93680078017755142</v>
      </c>
      <c r="S53" s="408"/>
      <c r="W53" s="408"/>
      <c r="AA53" s="408"/>
      <c r="AE53" s="408"/>
      <c r="AI53" s="408"/>
      <c r="AM53" s="408"/>
      <c r="AQ53" s="408"/>
      <c r="AU53" s="408"/>
      <c r="AY53" s="408"/>
      <c r="BC53" s="408"/>
      <c r="BG53" s="408"/>
      <c r="BK53" s="408"/>
      <c r="BO53" s="408"/>
      <c r="BS53" s="408"/>
      <c r="BW53" s="408"/>
      <c r="CA53" s="408"/>
      <c r="CE53" s="408"/>
      <c r="CI53" s="408"/>
      <c r="CM53" s="408"/>
      <c r="CQ53" s="408"/>
      <c r="CU53" s="408"/>
      <c r="CY53" s="408"/>
      <c r="DC53" s="408"/>
      <c r="DG53" s="408"/>
      <c r="DK53" s="408"/>
      <c r="DO53" s="408"/>
      <c r="DS53" s="408"/>
      <c r="DW53" s="408"/>
      <c r="EA53" s="408"/>
      <c r="EE53" s="408"/>
      <c r="EF53" s="408"/>
      <c r="EG53" s="408"/>
      <c r="EH53" s="408"/>
      <c r="EI53" s="408"/>
      <c r="EJ53" s="408"/>
      <c r="EK53" s="408"/>
      <c r="EL53" s="408"/>
      <c r="EM53" s="408"/>
      <c r="EN53" s="408"/>
      <c r="EO53" s="408"/>
      <c r="EP53" s="408"/>
      <c r="EQ53" s="408"/>
      <c r="ER53" s="408"/>
      <c r="ES53" s="408"/>
      <c r="ET53" s="408"/>
      <c r="EU53" s="408"/>
      <c r="EV53" s="408"/>
      <c r="EW53" s="408"/>
      <c r="EX53" s="408"/>
      <c r="EY53" s="408"/>
      <c r="EZ53" s="408"/>
      <c r="FA53" s="408"/>
      <c r="FB53" s="408"/>
      <c r="FC53" s="408"/>
      <c r="FD53" s="408"/>
      <c r="FE53" s="408"/>
      <c r="FF53" s="408"/>
      <c r="FG53" s="408"/>
      <c r="FH53" s="408"/>
      <c r="FI53" s="408"/>
      <c r="FJ53" s="408"/>
      <c r="FK53" s="408"/>
      <c r="FL53" s="408"/>
      <c r="FM53" s="408"/>
      <c r="FN53" s="408"/>
      <c r="FO53" s="408"/>
      <c r="FP53" s="408"/>
      <c r="FQ53" s="408"/>
      <c r="FR53" s="408"/>
      <c r="FS53" s="408"/>
      <c r="FT53" s="408"/>
      <c r="FU53" s="408"/>
      <c r="FV53" s="408"/>
      <c r="FW53" s="408"/>
      <c r="FX53" s="408"/>
      <c r="FY53" s="408"/>
      <c r="FZ53" s="408"/>
      <c r="GA53" s="408"/>
      <c r="GB53" s="408"/>
      <c r="GC53" s="408"/>
      <c r="GD53" s="408"/>
      <c r="GE53" s="408"/>
      <c r="GF53" s="408"/>
      <c r="GG53" s="408"/>
      <c r="GH53" s="408"/>
      <c r="GI53" s="408"/>
      <c r="GJ53" s="408"/>
      <c r="GK53" s="408"/>
      <c r="GL53" s="408"/>
      <c r="GM53" s="408"/>
      <c r="GN53" s="408"/>
      <c r="GO53" s="408"/>
      <c r="GP53" s="408"/>
      <c r="GQ53" s="408"/>
      <c r="GR53" s="408"/>
      <c r="GS53" s="408"/>
      <c r="GT53" s="408"/>
      <c r="GU53" s="408"/>
    </row>
    <row r="54" spans="1:203" ht="16.5" thickBot="1">
      <c r="C54" s="562">
        <f t="shared" si="1086"/>
        <v>10</v>
      </c>
      <c r="D54" s="610">
        <f>D53+D41</f>
        <v>4950101.9892258048</v>
      </c>
      <c r="E54" s="610">
        <f ca="1">E53+E41</f>
        <v>4625465.0730833234</v>
      </c>
      <c r="F54" s="610">
        <f t="shared" ca="1" si="1087"/>
        <v>-324636.91614248138</v>
      </c>
      <c r="G54" s="611">
        <f t="shared" ca="1" si="1088"/>
        <v>0.93441813585880185</v>
      </c>
      <c r="H54" s="618">
        <f>H53+D41</f>
        <v>4950101.9892258048</v>
      </c>
      <c r="I54" s="618">
        <f ca="1">E41+I53</f>
        <v>4625465.0730833234</v>
      </c>
      <c r="J54" s="618">
        <f ca="1">I54-H54</f>
        <v>-324636.91614248138</v>
      </c>
      <c r="K54" s="623">
        <f ca="1">I54/H54</f>
        <v>0.93441813585880185</v>
      </c>
      <c r="S54" s="408"/>
      <c r="W54" s="408"/>
      <c r="AA54" s="408"/>
      <c r="AE54" s="408"/>
      <c r="AI54" s="408"/>
      <c r="AM54" s="408"/>
      <c r="AQ54" s="408"/>
      <c r="AU54" s="408"/>
      <c r="AY54" s="408"/>
      <c r="BC54" s="408"/>
      <c r="BG54" s="408"/>
      <c r="BK54" s="408"/>
      <c r="BO54" s="408"/>
      <c r="BS54" s="408"/>
      <c r="BW54" s="408"/>
      <c r="CA54" s="408"/>
      <c r="CE54" s="408"/>
      <c r="CI54" s="408"/>
      <c r="CM54" s="408"/>
      <c r="CQ54" s="408"/>
      <c r="CU54" s="408"/>
      <c r="CY54" s="408"/>
      <c r="DC54" s="408"/>
      <c r="DG54" s="408"/>
      <c r="DK54" s="408"/>
      <c r="DO54" s="408"/>
      <c r="DS54" s="408"/>
      <c r="DW54" s="408"/>
      <c r="EA54" s="408"/>
      <c r="EE54" s="408"/>
      <c r="EF54" s="408"/>
      <c r="EG54" s="408"/>
      <c r="EH54" s="408"/>
      <c r="EI54" s="408"/>
      <c r="EJ54" s="408"/>
      <c r="EK54" s="408"/>
      <c r="EL54" s="408"/>
      <c r="EM54" s="408"/>
      <c r="EN54" s="408"/>
      <c r="EO54" s="408"/>
      <c r="EP54" s="408"/>
      <c r="EQ54" s="408"/>
      <c r="ER54" s="408"/>
      <c r="ES54" s="408"/>
      <c r="ET54" s="408"/>
      <c r="EU54" s="408"/>
      <c r="EV54" s="408"/>
      <c r="EW54" s="408"/>
      <c r="EX54" s="408"/>
      <c r="EY54" s="408"/>
      <c r="EZ54" s="408"/>
      <c r="FA54" s="408"/>
      <c r="FB54" s="408"/>
      <c r="FC54" s="408"/>
      <c r="FD54" s="408"/>
      <c r="FE54" s="408"/>
      <c r="FF54" s="408"/>
      <c r="FG54" s="408"/>
      <c r="FH54" s="408"/>
      <c r="FI54" s="408"/>
      <c r="FJ54" s="408"/>
      <c r="FK54" s="408"/>
      <c r="FL54" s="408"/>
      <c r="FM54" s="408"/>
      <c r="FN54" s="408"/>
      <c r="FO54" s="408"/>
      <c r="FP54" s="408"/>
      <c r="FQ54" s="408"/>
      <c r="FR54" s="408"/>
      <c r="FS54" s="408"/>
      <c r="FT54" s="408"/>
      <c r="FU54" s="408"/>
      <c r="FV54" s="408"/>
      <c r="FW54" s="408"/>
      <c r="FX54" s="408"/>
      <c r="FY54" s="408"/>
      <c r="FZ54" s="408"/>
      <c r="GA54" s="408"/>
      <c r="GB54" s="408"/>
      <c r="GC54" s="408"/>
      <c r="GD54" s="408"/>
      <c r="GE54" s="408"/>
      <c r="GF54" s="408"/>
      <c r="GG54" s="408"/>
      <c r="GH54" s="408"/>
      <c r="GI54" s="408"/>
      <c r="GJ54" s="408"/>
      <c r="GK54" s="408"/>
      <c r="GL54" s="408"/>
      <c r="GM54" s="408"/>
      <c r="GN54" s="408"/>
      <c r="GO54" s="408"/>
      <c r="GP54" s="408"/>
      <c r="GQ54" s="408"/>
      <c r="GR54" s="408"/>
      <c r="GS54" s="408"/>
      <c r="GT54" s="408"/>
      <c r="GU54" s="408"/>
    </row>
    <row r="55" spans="1:203" ht="16.5" thickTop="1">
      <c r="H55" s="619"/>
      <c r="I55" s="619"/>
      <c r="J55" s="619"/>
      <c r="K55" s="620"/>
      <c r="S55" s="408"/>
      <c r="W55" s="408"/>
      <c r="AA55" s="408"/>
      <c r="AE55" s="408"/>
      <c r="AI55" s="408"/>
      <c r="AM55" s="408"/>
      <c r="AQ55" s="408"/>
      <c r="AU55" s="408"/>
      <c r="AY55" s="408"/>
      <c r="BC55" s="408"/>
      <c r="BG55" s="408"/>
      <c r="BK55" s="408"/>
      <c r="BO55" s="408"/>
      <c r="BS55" s="408"/>
      <c r="BW55" s="408"/>
      <c r="CA55" s="408"/>
      <c r="CE55" s="408"/>
      <c r="CI55" s="408"/>
      <c r="CM55" s="408"/>
      <c r="CQ55" s="408"/>
      <c r="CU55" s="408"/>
      <c r="CY55" s="408"/>
      <c r="DC55" s="408"/>
      <c r="DG55" s="408"/>
      <c r="DK55" s="408"/>
      <c r="DO55" s="408"/>
      <c r="DS55" s="408"/>
      <c r="DW55" s="408"/>
      <c r="EA55" s="408"/>
      <c r="EE55" s="408"/>
      <c r="EF55" s="408"/>
      <c r="EG55" s="408"/>
      <c r="EH55" s="408"/>
      <c r="EI55" s="408"/>
      <c r="EJ55" s="408"/>
      <c r="EK55" s="408"/>
      <c r="EL55" s="408"/>
      <c r="EM55" s="408"/>
      <c r="EN55" s="408"/>
      <c r="EO55" s="408"/>
      <c r="EP55" s="408"/>
      <c r="EQ55" s="408"/>
      <c r="ER55" s="408"/>
      <c r="ES55" s="408"/>
      <c r="ET55" s="408"/>
      <c r="EU55" s="408"/>
      <c r="EV55" s="408"/>
      <c r="EW55" s="408"/>
      <c r="EX55" s="408"/>
      <c r="EY55" s="408"/>
      <c r="EZ55" s="408"/>
      <c r="FA55" s="408"/>
      <c r="FB55" s="408"/>
      <c r="FC55" s="408"/>
      <c r="FD55" s="408"/>
      <c r="FE55" s="408"/>
      <c r="FF55" s="408"/>
      <c r="FG55" s="408"/>
      <c r="FH55" s="408"/>
      <c r="FI55" s="408"/>
      <c r="FJ55" s="408"/>
      <c r="FK55" s="408"/>
      <c r="FL55" s="408"/>
      <c r="FM55" s="408"/>
      <c r="FN55" s="408"/>
      <c r="FO55" s="408"/>
      <c r="FP55" s="408"/>
      <c r="FQ55" s="408"/>
      <c r="FR55" s="408"/>
      <c r="FS55" s="408"/>
      <c r="FT55" s="408"/>
      <c r="FU55" s="408"/>
      <c r="FV55" s="408"/>
      <c r="FW55" s="408"/>
      <c r="FX55" s="408"/>
      <c r="FY55" s="408"/>
      <c r="FZ55" s="408"/>
      <c r="GA55" s="408"/>
      <c r="GB55" s="408"/>
      <c r="GC55" s="408"/>
      <c r="GD55" s="408"/>
      <c r="GE55" s="408"/>
      <c r="GF55" s="408"/>
      <c r="GG55" s="408"/>
      <c r="GH55" s="408"/>
      <c r="GI55" s="408"/>
      <c r="GJ55" s="408"/>
      <c r="GK55" s="408"/>
      <c r="GL55" s="408"/>
      <c r="GM55" s="408"/>
      <c r="GN55" s="408"/>
      <c r="GO55" s="408"/>
      <c r="GP55" s="408"/>
      <c r="GQ55" s="408"/>
      <c r="GR55" s="408"/>
      <c r="GS55" s="408"/>
      <c r="GT55" s="408"/>
      <c r="GU55" s="408"/>
    </row>
    <row r="61" spans="1:203">
      <c r="D61" s="429"/>
    </row>
    <row r="63" spans="1:203" s="404" customFormat="1">
      <c r="A63" s="405"/>
      <c r="B63" s="405"/>
      <c r="C63" s="405"/>
      <c r="D63" s="406"/>
      <c r="E63" s="406"/>
      <c r="F63" s="406"/>
      <c r="G63" s="407"/>
      <c r="H63" s="408"/>
      <c r="I63" s="408"/>
      <c r="J63" s="408"/>
      <c r="K63" s="407"/>
      <c r="L63" s="408"/>
      <c r="M63" s="408"/>
      <c r="N63" s="408"/>
      <c r="O63" s="407"/>
      <c r="P63" s="408"/>
      <c r="Q63" s="408"/>
      <c r="R63" s="408"/>
      <c r="S63" s="407"/>
      <c r="T63" s="408"/>
      <c r="U63" s="408"/>
      <c r="V63" s="408"/>
      <c r="W63" s="407"/>
      <c r="X63" s="408"/>
      <c r="Y63" s="408"/>
      <c r="Z63" s="408"/>
      <c r="AA63" s="407"/>
      <c r="AB63" s="408"/>
      <c r="AC63" s="408"/>
      <c r="AD63" s="408"/>
      <c r="AE63" s="407"/>
      <c r="AF63" s="408"/>
      <c r="AG63" s="408"/>
      <c r="AH63" s="408"/>
      <c r="AI63" s="407"/>
      <c r="AJ63" s="408"/>
      <c r="AK63" s="408"/>
      <c r="AL63" s="408"/>
      <c r="AM63" s="407"/>
      <c r="AN63" s="408"/>
      <c r="AO63" s="408"/>
      <c r="AP63" s="408"/>
      <c r="AQ63" s="407"/>
      <c r="AR63" s="408"/>
      <c r="AS63" s="408"/>
      <c r="AT63" s="408"/>
      <c r="AU63" s="407"/>
      <c r="AV63" s="408"/>
      <c r="AW63" s="408"/>
      <c r="AX63" s="408"/>
      <c r="AY63" s="407"/>
      <c r="AZ63" s="408"/>
      <c r="BA63" s="408"/>
      <c r="BB63" s="408"/>
      <c r="BC63" s="407"/>
      <c r="BD63" s="408"/>
      <c r="BE63" s="408"/>
      <c r="BF63" s="408"/>
      <c r="BG63" s="407"/>
      <c r="BH63" s="408"/>
      <c r="BI63" s="408"/>
      <c r="BJ63" s="408"/>
      <c r="BK63" s="407"/>
      <c r="BL63" s="408"/>
      <c r="BM63" s="408"/>
      <c r="BN63" s="408"/>
      <c r="BO63" s="407"/>
      <c r="BP63" s="408"/>
      <c r="BQ63" s="408"/>
      <c r="BR63" s="408"/>
      <c r="BS63" s="407"/>
      <c r="BT63" s="408"/>
      <c r="BU63" s="408"/>
      <c r="BV63" s="408"/>
      <c r="BW63" s="407"/>
      <c r="BX63" s="408"/>
      <c r="BY63" s="408"/>
      <c r="BZ63" s="408"/>
      <c r="CA63" s="407"/>
      <c r="CB63" s="408"/>
      <c r="CC63" s="408"/>
      <c r="CD63" s="408"/>
      <c r="CE63" s="407"/>
      <c r="CF63" s="408"/>
      <c r="CG63" s="408"/>
      <c r="CH63" s="408"/>
      <c r="CI63" s="407"/>
      <c r="CJ63" s="408"/>
      <c r="CK63" s="408"/>
      <c r="CL63" s="408"/>
      <c r="CM63" s="407"/>
      <c r="CN63" s="408"/>
      <c r="CO63" s="408"/>
      <c r="CP63" s="408"/>
      <c r="CQ63" s="407"/>
      <c r="CR63" s="408"/>
      <c r="CS63" s="408"/>
      <c r="CT63" s="408"/>
      <c r="CU63" s="407"/>
      <c r="CV63" s="408"/>
      <c r="CW63" s="408"/>
      <c r="CX63" s="408"/>
      <c r="CY63" s="407"/>
      <c r="CZ63" s="408"/>
      <c r="DA63" s="408"/>
      <c r="DB63" s="408"/>
      <c r="DC63" s="407"/>
      <c r="DD63" s="408"/>
      <c r="DE63" s="408"/>
      <c r="DF63" s="408"/>
      <c r="DG63" s="407"/>
      <c r="DH63" s="408"/>
      <c r="DI63" s="408"/>
      <c r="DJ63" s="408"/>
      <c r="DK63" s="407"/>
      <c r="DL63" s="408"/>
      <c r="DM63" s="408"/>
      <c r="DN63" s="408"/>
      <c r="DO63" s="407"/>
      <c r="DP63" s="408"/>
      <c r="DQ63" s="408"/>
      <c r="DR63" s="408"/>
      <c r="DS63" s="407"/>
      <c r="DT63" s="408"/>
      <c r="DU63" s="408"/>
      <c r="DV63" s="408"/>
      <c r="DW63" s="407"/>
      <c r="DX63" s="408"/>
      <c r="DY63" s="408"/>
      <c r="DZ63" s="408"/>
      <c r="EA63" s="407"/>
      <c r="EB63" s="408"/>
      <c r="EC63" s="408"/>
      <c r="ED63" s="408"/>
      <c r="EE63" s="407"/>
      <c r="EF63" s="406"/>
      <c r="EG63" s="406"/>
      <c r="EH63" s="406"/>
      <c r="EI63" s="407"/>
      <c r="EJ63" s="406"/>
      <c r="EK63" s="406"/>
      <c r="EL63" s="406"/>
      <c r="EM63" s="407"/>
      <c r="EN63" s="406"/>
      <c r="EO63" s="406"/>
      <c r="EP63" s="406"/>
      <c r="EQ63" s="407"/>
      <c r="ER63" s="406"/>
      <c r="ES63" s="406"/>
      <c r="ET63" s="406"/>
      <c r="EU63" s="407"/>
      <c r="EV63" s="406"/>
      <c r="EW63" s="406"/>
      <c r="EX63" s="406"/>
      <c r="EY63" s="407"/>
      <c r="EZ63" s="406"/>
      <c r="FA63" s="406"/>
      <c r="FB63" s="406"/>
      <c r="FC63" s="407"/>
      <c r="FD63" s="406"/>
      <c r="FE63" s="406"/>
      <c r="FF63" s="406"/>
      <c r="FG63" s="407"/>
      <c r="FH63" s="406"/>
      <c r="FI63" s="406"/>
      <c r="FJ63" s="406"/>
      <c r="FK63" s="407"/>
      <c r="FL63" s="406"/>
      <c r="FM63" s="406"/>
      <c r="FN63" s="406"/>
      <c r="FO63" s="407"/>
      <c r="FP63" s="406"/>
      <c r="FQ63" s="406"/>
      <c r="FR63" s="406"/>
      <c r="FS63" s="407"/>
      <c r="FT63" s="406"/>
      <c r="FU63" s="406"/>
      <c r="FV63" s="406"/>
      <c r="FW63" s="407"/>
      <c r="FX63" s="406"/>
      <c r="FY63" s="406"/>
      <c r="FZ63" s="406"/>
      <c r="GA63" s="407"/>
      <c r="GB63" s="406"/>
      <c r="GC63" s="406"/>
      <c r="GD63" s="406"/>
      <c r="GE63" s="407"/>
      <c r="GF63" s="406"/>
      <c r="GG63" s="406"/>
      <c r="GH63" s="406"/>
      <c r="GI63" s="407"/>
      <c r="GJ63" s="406"/>
      <c r="GK63" s="406"/>
      <c r="GL63" s="406"/>
      <c r="GM63" s="407"/>
      <c r="GN63" s="406"/>
      <c r="GO63" s="406"/>
      <c r="GP63" s="406"/>
      <c r="GQ63" s="407"/>
      <c r="GR63" s="406"/>
      <c r="GS63" s="406"/>
      <c r="GT63" s="406"/>
      <c r="GU63" s="407"/>
    </row>
    <row r="64" spans="1:203" s="404" customFormat="1">
      <c r="A64" s="405"/>
      <c r="B64" s="405"/>
      <c r="C64" s="405"/>
      <c r="D64" s="406"/>
      <c r="E64" s="406"/>
      <c r="F64" s="406"/>
      <c r="G64" s="407"/>
      <c r="H64" s="408"/>
      <c r="I64" s="408"/>
      <c r="J64" s="408"/>
      <c r="K64" s="407"/>
      <c r="L64" s="408"/>
      <c r="M64" s="408"/>
      <c r="N64" s="408"/>
      <c r="O64" s="407"/>
      <c r="P64" s="408"/>
      <c r="Q64" s="408"/>
      <c r="R64" s="408"/>
      <c r="S64" s="407"/>
      <c r="T64" s="408"/>
      <c r="U64" s="408"/>
      <c r="V64" s="408"/>
      <c r="W64" s="407"/>
      <c r="X64" s="408"/>
      <c r="Y64" s="408"/>
      <c r="Z64" s="408"/>
      <c r="AA64" s="407"/>
      <c r="AB64" s="408"/>
      <c r="AC64" s="408"/>
      <c r="AD64" s="408"/>
      <c r="AE64" s="407"/>
      <c r="AF64" s="408"/>
      <c r="AG64" s="408"/>
      <c r="AH64" s="408"/>
      <c r="AI64" s="407"/>
      <c r="AJ64" s="408"/>
      <c r="AK64" s="408"/>
      <c r="AL64" s="408"/>
      <c r="AM64" s="407"/>
      <c r="AN64" s="408"/>
      <c r="AO64" s="408"/>
      <c r="AP64" s="408"/>
      <c r="AQ64" s="407"/>
      <c r="AR64" s="408"/>
      <c r="AS64" s="408"/>
      <c r="AT64" s="408"/>
      <c r="AU64" s="407"/>
      <c r="AV64" s="408"/>
      <c r="AW64" s="408"/>
      <c r="AX64" s="408"/>
      <c r="AY64" s="407"/>
      <c r="AZ64" s="408"/>
      <c r="BA64" s="408"/>
      <c r="BB64" s="408"/>
      <c r="BC64" s="407"/>
      <c r="BD64" s="408"/>
      <c r="BE64" s="408"/>
      <c r="BF64" s="408"/>
      <c r="BG64" s="407"/>
      <c r="BH64" s="408"/>
      <c r="BI64" s="408"/>
      <c r="BJ64" s="408"/>
      <c r="BK64" s="407"/>
      <c r="BL64" s="408"/>
      <c r="BM64" s="408"/>
      <c r="BN64" s="408"/>
      <c r="BO64" s="407"/>
      <c r="BP64" s="408"/>
      <c r="BQ64" s="408"/>
      <c r="BR64" s="408"/>
      <c r="BS64" s="407"/>
      <c r="BT64" s="408"/>
      <c r="BU64" s="408"/>
      <c r="BV64" s="408"/>
      <c r="BW64" s="407"/>
      <c r="BX64" s="408"/>
      <c r="BY64" s="408"/>
      <c r="BZ64" s="408"/>
      <c r="CA64" s="407"/>
      <c r="CB64" s="408"/>
      <c r="CC64" s="408"/>
      <c r="CD64" s="408"/>
      <c r="CE64" s="407"/>
      <c r="CF64" s="408"/>
      <c r="CG64" s="408"/>
      <c r="CH64" s="408"/>
      <c r="CI64" s="407"/>
      <c r="CJ64" s="408"/>
      <c r="CK64" s="408"/>
      <c r="CL64" s="408"/>
      <c r="CM64" s="407"/>
      <c r="CN64" s="408"/>
      <c r="CO64" s="408"/>
      <c r="CP64" s="408"/>
      <c r="CQ64" s="407"/>
      <c r="CR64" s="408"/>
      <c r="CS64" s="408"/>
      <c r="CT64" s="408"/>
      <c r="CU64" s="407"/>
      <c r="CV64" s="408"/>
      <c r="CW64" s="408"/>
      <c r="CX64" s="408"/>
      <c r="CY64" s="407"/>
      <c r="CZ64" s="408"/>
      <c r="DA64" s="408"/>
      <c r="DB64" s="408"/>
      <c r="DC64" s="407"/>
      <c r="DD64" s="408"/>
      <c r="DE64" s="408"/>
      <c r="DF64" s="408"/>
      <c r="DG64" s="407"/>
      <c r="DH64" s="408"/>
      <c r="DI64" s="408"/>
      <c r="DJ64" s="408"/>
      <c r="DK64" s="407"/>
      <c r="DL64" s="408"/>
      <c r="DM64" s="408"/>
      <c r="DN64" s="408"/>
      <c r="DO64" s="407"/>
      <c r="DP64" s="408"/>
      <c r="DQ64" s="408"/>
      <c r="DR64" s="408"/>
      <c r="DS64" s="407"/>
      <c r="DT64" s="408"/>
      <c r="DU64" s="408"/>
      <c r="DV64" s="408"/>
      <c r="DW64" s="407"/>
      <c r="DX64" s="408"/>
      <c r="DY64" s="408"/>
      <c r="DZ64" s="408"/>
      <c r="EA64" s="407"/>
      <c r="EB64" s="408"/>
      <c r="EC64" s="408"/>
      <c r="ED64" s="408"/>
      <c r="EE64" s="407"/>
      <c r="EF64" s="406"/>
      <c r="EG64" s="406"/>
      <c r="EH64" s="406"/>
      <c r="EI64" s="407"/>
      <c r="EJ64" s="406"/>
      <c r="EK64" s="406"/>
      <c r="EL64" s="406"/>
      <c r="EM64" s="407"/>
      <c r="EN64" s="406"/>
      <c r="EO64" s="406"/>
      <c r="EP64" s="406"/>
      <c r="EQ64" s="407"/>
      <c r="ER64" s="406"/>
      <c r="ES64" s="406"/>
      <c r="ET64" s="406"/>
      <c r="EU64" s="407"/>
      <c r="EV64" s="406"/>
      <c r="EW64" s="406"/>
      <c r="EX64" s="406"/>
      <c r="EY64" s="407"/>
      <c r="EZ64" s="406"/>
      <c r="FA64" s="406"/>
      <c r="FB64" s="406"/>
      <c r="FC64" s="407"/>
      <c r="FD64" s="406"/>
      <c r="FE64" s="406"/>
      <c r="FF64" s="406"/>
      <c r="FG64" s="407"/>
      <c r="FH64" s="406"/>
      <c r="FI64" s="406"/>
      <c r="FJ64" s="406"/>
      <c r="FK64" s="407"/>
      <c r="FL64" s="406"/>
      <c r="FM64" s="406"/>
      <c r="FN64" s="406"/>
      <c r="FO64" s="407"/>
      <c r="FP64" s="406"/>
      <c r="FQ64" s="406"/>
      <c r="FR64" s="406"/>
      <c r="FS64" s="407"/>
      <c r="FT64" s="406"/>
      <c r="FU64" s="406"/>
      <c r="FV64" s="406"/>
      <c r="FW64" s="407"/>
      <c r="FX64" s="406"/>
      <c r="FY64" s="406"/>
      <c r="FZ64" s="406"/>
      <c r="GA64" s="407"/>
      <c r="GB64" s="406"/>
      <c r="GC64" s="406"/>
      <c r="GD64" s="406"/>
      <c r="GE64" s="407"/>
      <c r="GF64" s="406"/>
      <c r="GG64" s="406"/>
      <c r="GH64" s="406"/>
      <c r="GI64" s="407"/>
      <c r="GJ64" s="406"/>
      <c r="GK64" s="406"/>
      <c r="GL64" s="406"/>
      <c r="GM64" s="407"/>
      <c r="GN64" s="406"/>
      <c r="GO64" s="406"/>
      <c r="GP64" s="406"/>
      <c r="GQ64" s="407"/>
      <c r="GR64" s="406"/>
      <c r="GS64" s="406"/>
      <c r="GT64" s="406"/>
      <c r="GU64" s="407"/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6" ht="15.75" customHeight="1"/>
  </sheetData>
  <mergeCells count="62">
    <mergeCell ref="C48:C49"/>
    <mergeCell ref="D48:G48"/>
    <mergeCell ref="A2:C2"/>
    <mergeCell ref="D3:G3"/>
    <mergeCell ref="H3:J3"/>
    <mergeCell ref="A5:A6"/>
    <mergeCell ref="A26:A33"/>
    <mergeCell ref="A35:A41"/>
    <mergeCell ref="A17:A24"/>
    <mergeCell ref="A8:A15"/>
    <mergeCell ref="L3:N3"/>
    <mergeCell ref="P3:R3"/>
    <mergeCell ref="B3:B4"/>
    <mergeCell ref="C3:C4"/>
    <mergeCell ref="A3:A4"/>
    <mergeCell ref="T3:V3"/>
    <mergeCell ref="X3:Z3"/>
    <mergeCell ref="AB3:AD3"/>
    <mergeCell ref="AF3:AH3"/>
    <mergeCell ref="AJ3:AL3"/>
    <mergeCell ref="BT3:BV3"/>
    <mergeCell ref="BX3:BZ3"/>
    <mergeCell ref="AN3:AP3"/>
    <mergeCell ref="AR3:AT3"/>
    <mergeCell ref="AV3:AX3"/>
    <mergeCell ref="AZ3:BB3"/>
    <mergeCell ref="BD3:BF3"/>
    <mergeCell ref="GN3:GP3"/>
    <mergeCell ref="GR3:GU3"/>
    <mergeCell ref="H48:K48"/>
    <mergeCell ref="FP3:FR3"/>
    <mergeCell ref="FT3:FV3"/>
    <mergeCell ref="FX3:FZ3"/>
    <mergeCell ref="GB3:GD3"/>
    <mergeCell ref="GF3:GH3"/>
    <mergeCell ref="FH3:FJ3"/>
    <mergeCell ref="FL3:FN3"/>
    <mergeCell ref="EN3:EP3"/>
    <mergeCell ref="DP3:DR3"/>
    <mergeCell ref="ER3:ET3"/>
    <mergeCell ref="BH3:BJ3"/>
    <mergeCell ref="BL3:BN3"/>
    <mergeCell ref="BP3:BR3"/>
    <mergeCell ref="GJ3:GL3"/>
    <mergeCell ref="EV3:EX3"/>
    <mergeCell ref="EZ3:FB3"/>
    <mergeCell ref="FD3:FF3"/>
    <mergeCell ref="DT3:DV3"/>
    <mergeCell ref="DX3:DZ3"/>
    <mergeCell ref="EB3:ED3"/>
    <mergeCell ref="EF3:EH3"/>
    <mergeCell ref="EJ3:EL3"/>
    <mergeCell ref="DL3:DN3"/>
    <mergeCell ref="CV3:CX3"/>
    <mergeCell ref="CZ3:DB3"/>
    <mergeCell ref="DD3:DF3"/>
    <mergeCell ref="CB3:CD3"/>
    <mergeCell ref="DH3:DJ3"/>
    <mergeCell ref="CF3:CH3"/>
    <mergeCell ref="CJ3:CL3"/>
    <mergeCell ref="CN3:CP3"/>
    <mergeCell ref="CR3:CT3"/>
  </mergeCells>
  <conditionalFormatting sqref="B9">
    <cfRule type="cellIs" dxfId="40" priority="18509" operator="lessThan">
      <formula>0</formula>
    </cfRule>
  </conditionalFormatting>
  <conditionalFormatting sqref="B11:B18">
    <cfRule type="cellIs" dxfId="39" priority="18496" operator="lessThan">
      <formula>0</formula>
    </cfRule>
  </conditionalFormatting>
  <conditionalFormatting sqref="B26">
    <cfRule type="cellIs" dxfId="38" priority="1" operator="lessThan">
      <formula>0</formula>
    </cfRule>
  </conditionalFormatting>
  <conditionalFormatting sqref="B36">
    <cfRule type="cellIs" dxfId="37" priority="1385" operator="lessThan">
      <formula>0</formula>
    </cfRule>
  </conditionalFormatting>
  <conditionalFormatting sqref="B18:C19">
    <cfRule type="cellIs" dxfId="36" priority="1555" operator="lessThan">
      <formula>0</formula>
    </cfRule>
  </conditionalFormatting>
  <conditionalFormatting sqref="B21:C21">
    <cfRule type="cellIs" dxfId="35" priority="13772" operator="lessThan">
      <formula>0</formula>
    </cfRule>
  </conditionalFormatting>
  <conditionalFormatting sqref="B30:C30">
    <cfRule type="cellIs" dxfId="34" priority="11340" operator="lessThan">
      <formula>0</formula>
    </cfRule>
  </conditionalFormatting>
  <conditionalFormatting sqref="B36:C37">
    <cfRule type="cellIs" dxfId="33" priority="1383" operator="lessThan">
      <formula>0</formula>
    </cfRule>
  </conditionalFormatting>
  <conditionalFormatting sqref="C27 B28:C28">
    <cfRule type="cellIs" dxfId="32" priority="1386" operator="lessThan">
      <formula>0</formula>
    </cfRule>
  </conditionalFormatting>
  <conditionalFormatting sqref="D5:GU44 D48 H48 D49:K49">
    <cfRule type="cellIs" dxfId="31" priority="2" operator="lessThan">
      <formula>0</formula>
    </cfRule>
  </conditionalFormatting>
  <conditionalFormatting sqref="T2">
    <cfRule type="cellIs" dxfId="30" priority="16241" operator="lessThan">
      <formula>0</formula>
    </cfRule>
  </conditionalFormatting>
  <conditionalFormatting sqref="X2">
    <cfRule type="cellIs" dxfId="29" priority="16240" operator="lessThan">
      <formula>0</formula>
    </cfRule>
  </conditionalFormatting>
  <conditionalFormatting sqref="AB2">
    <cfRule type="cellIs" dxfId="28" priority="16239" operator="lessThan">
      <formula>0</formula>
    </cfRule>
  </conditionalFormatting>
  <conditionalFormatting sqref="AF2">
    <cfRule type="cellIs" dxfId="27" priority="16238" operator="lessThan">
      <formula>0</formula>
    </cfRule>
  </conditionalFormatting>
  <conditionalFormatting sqref="AJ2">
    <cfRule type="cellIs" dxfId="26" priority="16237" operator="lessThan">
      <formula>0</formula>
    </cfRule>
  </conditionalFormatting>
  <conditionalFormatting sqref="AN2">
    <cfRule type="cellIs" dxfId="25" priority="16236" operator="lessThan">
      <formula>0</formula>
    </cfRule>
  </conditionalFormatting>
  <conditionalFormatting sqref="AR2">
    <cfRule type="cellIs" dxfId="24" priority="16234" operator="lessThan">
      <formula>0</formula>
    </cfRule>
  </conditionalFormatting>
  <conditionalFormatting sqref="AV2">
    <cfRule type="cellIs" dxfId="23" priority="16232" operator="lessThan">
      <formula>0</formula>
    </cfRule>
  </conditionalFormatting>
  <conditionalFormatting sqref="AZ2">
    <cfRule type="cellIs" dxfId="22" priority="16230" operator="lessThan">
      <formula>0</formula>
    </cfRule>
  </conditionalFormatting>
  <conditionalFormatting sqref="BD2">
    <cfRule type="cellIs" dxfId="21" priority="16227" operator="lessThan">
      <formula>0</formula>
    </cfRule>
  </conditionalFormatting>
  <conditionalFormatting sqref="BH2">
    <cfRule type="cellIs" dxfId="20" priority="16224" operator="lessThan">
      <formula>0</formula>
    </cfRule>
  </conditionalFormatting>
  <conditionalFormatting sqref="BL2">
    <cfRule type="cellIs" dxfId="19" priority="16221" operator="lessThan">
      <formula>0</formula>
    </cfRule>
  </conditionalFormatting>
  <conditionalFormatting sqref="BP2">
    <cfRule type="cellIs" dxfId="18" priority="16218" operator="lessThan">
      <formula>0</formula>
    </cfRule>
  </conditionalFormatting>
  <conditionalFormatting sqref="BT2">
    <cfRule type="cellIs" dxfId="17" priority="16215" operator="lessThan">
      <formula>0</formula>
    </cfRule>
  </conditionalFormatting>
  <conditionalFormatting sqref="BX2">
    <cfRule type="cellIs" dxfId="16" priority="16212" operator="lessThan">
      <formula>0</formula>
    </cfRule>
  </conditionalFormatting>
  <conditionalFormatting sqref="CF2">
    <cfRule type="cellIs" dxfId="15" priority="16209" operator="lessThan">
      <formula>0</formula>
    </cfRule>
  </conditionalFormatting>
  <conditionalFormatting sqref="CJ2">
    <cfRule type="cellIs" dxfId="14" priority="16203" operator="lessThan">
      <formula>0</formula>
    </cfRule>
  </conditionalFormatting>
  <conditionalFormatting sqref="CN2">
    <cfRule type="cellIs" dxfId="13" priority="16200" operator="lessThan">
      <formula>0</formula>
    </cfRule>
  </conditionalFormatting>
  <conditionalFormatting sqref="CV2">
    <cfRule type="cellIs" dxfId="12" priority="16197" operator="lessThan">
      <formula>0</formula>
    </cfRule>
  </conditionalFormatting>
  <conditionalFormatting sqref="CZ2">
    <cfRule type="cellIs" dxfId="11" priority="16194" operator="lessThan">
      <formula>0</formula>
    </cfRule>
  </conditionalFormatting>
  <conditionalFormatting sqref="DD2">
    <cfRule type="cellIs" dxfId="10" priority="16191" operator="lessThan">
      <formula>0</formula>
    </cfRule>
  </conditionalFormatting>
  <conditionalFormatting sqref="DH2">
    <cfRule type="cellIs" dxfId="9" priority="16188" operator="lessThan">
      <formula>0</formula>
    </cfRule>
  </conditionalFormatting>
  <conditionalFormatting sqref="DL2">
    <cfRule type="cellIs" dxfId="8" priority="16185" operator="lessThan">
      <formula>0</formula>
    </cfRule>
  </conditionalFormatting>
  <conditionalFormatting sqref="DP2">
    <cfRule type="cellIs" dxfId="7" priority="16182" operator="lessThan">
      <formula>0</formula>
    </cfRule>
  </conditionalFormatting>
  <pageMargins left="0.7" right="0.7" top="0.75" bottom="0.75" header="0.3" footer="0.3"/>
  <pageSetup orientation="portrait" horizontalDpi="360" verticalDpi="36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43"/>
  <sheetViews>
    <sheetView zoomScale="85" zoomScaleNormal="85" workbookViewId="0">
      <pane xSplit="2" ySplit="7" topLeftCell="C8" activePane="bottomRight" state="frozenSplit"/>
      <selection pane="topRight"/>
      <selection pane="bottomLeft"/>
      <selection pane="bottomRight" activeCell="A28" sqref="A28"/>
    </sheetView>
  </sheetViews>
  <sheetFormatPr defaultColWidth="9.140625" defaultRowHeight="15"/>
  <cols>
    <col min="1" max="1" width="4.7109375" style="1" customWidth="1"/>
    <col min="2" max="2" width="21.5703125" style="1" customWidth="1"/>
    <col min="3" max="11" width="21.5703125" style="371" customWidth="1"/>
    <col min="12" max="13" width="16.28515625" style="1" customWidth="1"/>
    <col min="14" max="14" width="20.7109375" style="1" customWidth="1"/>
    <col min="15" max="15" width="15" style="1" customWidth="1"/>
    <col min="16" max="16" width="15.5703125" style="1" customWidth="1"/>
    <col min="17" max="18" width="15" style="1" customWidth="1"/>
    <col min="19" max="19" width="15.5703125" style="1" customWidth="1"/>
    <col min="20" max="21" width="15" style="1" customWidth="1"/>
    <col min="22" max="22" width="15.5703125" style="1" customWidth="1"/>
    <col min="23" max="24" width="15" style="1" customWidth="1"/>
    <col min="25" max="25" width="15.5703125" style="1" customWidth="1"/>
    <col min="26" max="27" width="15" style="1" customWidth="1"/>
    <col min="28" max="28" width="15.5703125" style="1" customWidth="1"/>
    <col min="29" max="30" width="15" style="1" customWidth="1"/>
    <col min="31" max="31" width="15.5703125" style="1" customWidth="1"/>
    <col min="32" max="33" width="15" style="1" customWidth="1"/>
    <col min="34" max="34" width="15.5703125" style="1" customWidth="1"/>
    <col min="35" max="36" width="15" style="1" customWidth="1"/>
    <col min="37" max="37" width="15.5703125" style="1" customWidth="1"/>
    <col min="38" max="38" width="18" style="1" customWidth="1"/>
    <col min="39" max="39" width="15" style="1" customWidth="1"/>
    <col min="40" max="40" width="15.5703125" style="1" customWidth="1"/>
    <col min="41" max="41" width="18" style="1" customWidth="1"/>
    <col min="42" max="44" width="16.42578125" style="1" customWidth="1"/>
    <col min="45" max="45" width="15.5703125" style="1" customWidth="1"/>
    <col min="46" max="46" width="13" style="1" customWidth="1"/>
    <col min="47" max="47" width="16.42578125" style="1" customWidth="1"/>
    <col min="48" max="48" width="15.5703125" style="1" customWidth="1"/>
    <col min="49" max="49" width="13" style="1" customWidth="1"/>
    <col min="50" max="50" width="16.42578125" style="1" customWidth="1"/>
    <col min="51" max="51" width="15.5703125" style="1" customWidth="1"/>
    <col min="52" max="52" width="13" style="1" customWidth="1"/>
    <col min="53" max="53" width="16.42578125" style="1" customWidth="1"/>
    <col min="54" max="16384" width="9.140625" style="1"/>
  </cols>
  <sheetData>
    <row r="1" spans="1:53">
      <c r="C1" s="1"/>
      <c r="D1" s="1"/>
      <c r="E1" s="1"/>
      <c r="F1" s="1"/>
      <c r="G1" s="1"/>
      <c r="H1" s="3"/>
      <c r="I1" s="1"/>
      <c r="J1" s="1"/>
      <c r="K1" s="1"/>
      <c r="O1" s="3"/>
      <c r="P1" s="3"/>
      <c r="Q1" s="2"/>
      <c r="R1" s="3"/>
      <c r="S1" s="3"/>
      <c r="T1" s="2"/>
      <c r="U1" s="3"/>
      <c r="V1" s="3"/>
      <c r="W1" s="2"/>
      <c r="X1" s="3"/>
      <c r="Y1" s="3"/>
      <c r="Z1" s="2"/>
      <c r="AA1" s="3"/>
      <c r="AB1" s="3"/>
      <c r="AC1" s="2"/>
      <c r="AD1" s="3"/>
      <c r="AE1" s="3"/>
      <c r="AF1" s="2"/>
      <c r="AG1" s="3"/>
      <c r="AH1" s="3"/>
      <c r="AI1" s="2"/>
      <c r="AJ1" s="3"/>
      <c r="AK1" s="3"/>
      <c r="AL1" s="2"/>
      <c r="AM1" s="3"/>
      <c r="AN1" s="3"/>
      <c r="AO1" s="2"/>
      <c r="AP1" s="2"/>
      <c r="AQ1" s="2"/>
      <c r="AR1" s="2"/>
      <c r="AU1" s="2"/>
      <c r="AX1" s="2"/>
      <c r="BA1" s="2"/>
    </row>
    <row r="2" spans="1:53" ht="45.6" customHeight="1">
      <c r="B2" s="372" t="s">
        <v>99</v>
      </c>
      <c r="C2" s="1"/>
      <c r="D2" s="1"/>
      <c r="E2" s="1"/>
      <c r="F2" s="1"/>
      <c r="G2" s="1"/>
      <c r="H2" s="3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</row>
    <row r="3" spans="1:53" ht="15" customHeight="1">
      <c r="C3" s="1"/>
      <c r="D3" s="1"/>
      <c r="E3" s="1"/>
      <c r="F3" s="1"/>
      <c r="G3" s="1"/>
      <c r="H3" s="3"/>
      <c r="I3" s="1"/>
      <c r="J3" s="1"/>
      <c r="K3" s="1"/>
      <c r="BA3" s="2"/>
    </row>
    <row r="4" spans="1:53" ht="15.75" customHeight="1">
      <c r="B4" s="373" t="e">
        <f>#REF!</f>
        <v>#REF!</v>
      </c>
      <c r="C4" s="373"/>
      <c r="D4" s="373"/>
      <c r="E4" s="374"/>
      <c r="F4" s="374"/>
      <c r="G4" s="374"/>
      <c r="H4" s="76"/>
      <c r="I4" s="374"/>
      <c r="J4" s="374"/>
      <c r="K4" s="374"/>
      <c r="AK4" s="76"/>
      <c r="AL4" s="176"/>
      <c r="AM4" s="76"/>
      <c r="AN4" s="76"/>
      <c r="AO4" s="176"/>
      <c r="AP4" s="76"/>
      <c r="AQ4" s="76"/>
      <c r="AR4" s="76"/>
      <c r="AU4" s="76"/>
      <c r="AX4" s="76"/>
      <c r="BA4" s="76"/>
    </row>
    <row r="5" spans="1:53" ht="15.75" customHeight="1">
      <c r="A5" s="657" t="s">
        <v>100</v>
      </c>
      <c r="B5" s="660" t="s">
        <v>101</v>
      </c>
      <c r="C5" s="665" t="s">
        <v>3</v>
      </c>
      <c r="D5" s="665"/>
      <c r="E5" s="665" t="s">
        <v>102</v>
      </c>
      <c r="F5" s="676" t="s">
        <v>103</v>
      </c>
      <c r="G5" s="676"/>
      <c r="H5" s="677" t="s">
        <v>104</v>
      </c>
      <c r="I5" s="677"/>
      <c r="J5" s="678" t="s">
        <v>105</v>
      </c>
      <c r="K5" s="679"/>
      <c r="L5" s="680" t="s">
        <v>99</v>
      </c>
      <c r="M5" s="681"/>
      <c r="N5" s="681"/>
      <c r="O5" s="681"/>
      <c r="P5" s="681"/>
      <c r="Q5" s="681"/>
      <c r="R5" s="681"/>
      <c r="S5" s="681"/>
      <c r="T5" s="681"/>
      <c r="U5" s="681"/>
      <c r="V5" s="681"/>
      <c r="W5" s="681"/>
      <c r="X5" s="681"/>
      <c r="Y5" s="681"/>
      <c r="Z5" s="681"/>
      <c r="AA5" s="681"/>
      <c r="AB5" s="681"/>
      <c r="AC5" s="681"/>
      <c r="AD5" s="681"/>
      <c r="AE5" s="681"/>
      <c r="AF5" s="681"/>
      <c r="AG5" s="681"/>
      <c r="AH5" s="681"/>
      <c r="AI5" s="681"/>
      <c r="AJ5" s="681"/>
      <c r="AK5" s="681"/>
      <c r="AL5" s="681"/>
      <c r="AM5" s="681"/>
      <c r="AN5" s="681"/>
      <c r="AO5" s="681"/>
      <c r="AP5" s="681"/>
      <c r="AQ5" s="681"/>
      <c r="AR5" s="681"/>
      <c r="AS5" s="681"/>
      <c r="AT5" s="681"/>
      <c r="AU5" s="681"/>
      <c r="AV5" s="681"/>
      <c r="AW5" s="681"/>
      <c r="AX5" s="681"/>
      <c r="AY5" s="681"/>
      <c r="AZ5" s="681"/>
      <c r="BA5" s="681"/>
    </row>
    <row r="6" spans="1:53" ht="15" customHeight="1">
      <c r="A6" s="658"/>
      <c r="B6" s="661"/>
      <c r="C6" s="663" t="s">
        <v>90</v>
      </c>
      <c r="D6" s="663" t="s">
        <v>91</v>
      </c>
      <c r="E6" s="663"/>
      <c r="F6" s="666" t="s">
        <v>90</v>
      </c>
      <c r="G6" s="666" t="s">
        <v>91</v>
      </c>
      <c r="H6" s="668" t="s">
        <v>90</v>
      </c>
      <c r="I6" s="668" t="s">
        <v>91</v>
      </c>
      <c r="J6" s="670" t="s">
        <v>90</v>
      </c>
      <c r="K6" s="672" t="s">
        <v>91</v>
      </c>
      <c r="L6" s="675" t="s">
        <v>4</v>
      </c>
      <c r="M6" s="674"/>
      <c r="N6" s="674"/>
      <c r="O6" s="674" t="s">
        <v>5</v>
      </c>
      <c r="P6" s="674"/>
      <c r="Q6" s="674"/>
      <c r="R6" s="674" t="s">
        <v>6</v>
      </c>
      <c r="S6" s="674"/>
      <c r="T6" s="674"/>
      <c r="U6" s="674" t="s">
        <v>7</v>
      </c>
      <c r="V6" s="674"/>
      <c r="W6" s="674"/>
      <c r="X6" s="674" t="s">
        <v>8</v>
      </c>
      <c r="Y6" s="674"/>
      <c r="Z6" s="674"/>
      <c r="AA6" s="674" t="s">
        <v>9</v>
      </c>
      <c r="AB6" s="674"/>
      <c r="AC6" s="674"/>
      <c r="AD6" s="674" t="s">
        <v>10</v>
      </c>
      <c r="AE6" s="674"/>
      <c r="AF6" s="674"/>
      <c r="AG6" s="674" t="s">
        <v>11</v>
      </c>
      <c r="AH6" s="674"/>
      <c r="AI6" s="674"/>
      <c r="AJ6" s="674" t="s">
        <v>12</v>
      </c>
      <c r="AK6" s="674"/>
      <c r="AL6" s="674"/>
      <c r="AM6" s="674" t="s">
        <v>13</v>
      </c>
      <c r="AN6" s="674"/>
      <c r="AO6" s="674"/>
      <c r="AP6" s="656" t="s">
        <v>14</v>
      </c>
      <c r="AQ6" s="656"/>
      <c r="AR6" s="656"/>
      <c r="AS6" s="656" t="s">
        <v>15</v>
      </c>
      <c r="AT6" s="656"/>
      <c r="AU6" s="656"/>
      <c r="AV6" s="656" t="s">
        <v>16</v>
      </c>
      <c r="AW6" s="656"/>
      <c r="AX6" s="656"/>
      <c r="AY6" s="656" t="s">
        <v>17</v>
      </c>
      <c r="AZ6" s="656"/>
      <c r="BA6" s="656"/>
    </row>
    <row r="7" spans="1:53" ht="15" customHeight="1">
      <c r="A7" s="659"/>
      <c r="B7" s="662"/>
      <c r="C7" s="664"/>
      <c r="D7" s="664"/>
      <c r="E7" s="664"/>
      <c r="F7" s="667"/>
      <c r="G7" s="667"/>
      <c r="H7" s="669"/>
      <c r="I7" s="669"/>
      <c r="J7" s="671"/>
      <c r="K7" s="673"/>
      <c r="L7" s="391" t="s">
        <v>90</v>
      </c>
      <c r="M7" s="392" t="s">
        <v>91</v>
      </c>
      <c r="N7" s="392" t="s">
        <v>92</v>
      </c>
      <c r="O7" s="392" t="s">
        <v>90</v>
      </c>
      <c r="P7" s="392" t="s">
        <v>91</v>
      </c>
      <c r="Q7" s="392" t="s">
        <v>92</v>
      </c>
      <c r="R7" s="392" t="s">
        <v>90</v>
      </c>
      <c r="S7" s="392" t="s">
        <v>91</v>
      </c>
      <c r="T7" s="392" t="s">
        <v>92</v>
      </c>
      <c r="U7" s="392" t="s">
        <v>90</v>
      </c>
      <c r="V7" s="392" t="s">
        <v>91</v>
      </c>
      <c r="W7" s="392" t="s">
        <v>92</v>
      </c>
      <c r="X7" s="392" t="s">
        <v>90</v>
      </c>
      <c r="Y7" s="392" t="s">
        <v>91</v>
      </c>
      <c r="Z7" s="392" t="s">
        <v>92</v>
      </c>
      <c r="AA7" s="392" t="s">
        <v>90</v>
      </c>
      <c r="AB7" s="392" t="s">
        <v>91</v>
      </c>
      <c r="AC7" s="392" t="s">
        <v>92</v>
      </c>
      <c r="AD7" s="392" t="s">
        <v>90</v>
      </c>
      <c r="AE7" s="392" t="s">
        <v>91</v>
      </c>
      <c r="AF7" s="392" t="s">
        <v>92</v>
      </c>
      <c r="AG7" s="392" t="s">
        <v>90</v>
      </c>
      <c r="AH7" s="392" t="s">
        <v>91</v>
      </c>
      <c r="AI7" s="392" t="s">
        <v>92</v>
      </c>
      <c r="AJ7" s="392" t="s">
        <v>90</v>
      </c>
      <c r="AK7" s="392" t="s">
        <v>91</v>
      </c>
      <c r="AL7" s="392" t="s">
        <v>92</v>
      </c>
      <c r="AM7" s="392" t="s">
        <v>90</v>
      </c>
      <c r="AN7" s="392" t="s">
        <v>91</v>
      </c>
      <c r="AO7" s="392" t="s">
        <v>92</v>
      </c>
      <c r="AP7" s="397" t="s">
        <v>90</v>
      </c>
      <c r="AQ7" s="397" t="s">
        <v>91</v>
      </c>
      <c r="AR7" s="397" t="s">
        <v>92</v>
      </c>
      <c r="AS7" s="397" t="s">
        <v>90</v>
      </c>
      <c r="AT7" s="397" t="s">
        <v>91</v>
      </c>
      <c r="AU7" s="397" t="s">
        <v>92</v>
      </c>
      <c r="AV7" s="397" t="s">
        <v>90</v>
      </c>
      <c r="AW7" s="397" t="s">
        <v>91</v>
      </c>
      <c r="AX7" s="397" t="s">
        <v>92</v>
      </c>
      <c r="AY7" s="397" t="s">
        <v>90</v>
      </c>
      <c r="AZ7" s="397" t="s">
        <v>91</v>
      </c>
      <c r="BA7" s="397" t="s">
        <v>92</v>
      </c>
    </row>
    <row r="8" spans="1:53" ht="15" customHeight="1">
      <c r="A8" s="375">
        <v>1</v>
      </c>
      <c r="B8" s="376" t="e">
        <f>B4</f>
        <v>#REF!</v>
      </c>
      <c r="C8" s="377" t="e">
        <f>F8+H8+J8</f>
        <v>#REF!</v>
      </c>
      <c r="D8" s="377">
        <f>G8+I8+K8</f>
        <v>0</v>
      </c>
      <c r="E8" s="378" t="e">
        <f>D8-C8</f>
        <v>#REF!</v>
      </c>
      <c r="F8" s="377" t="e">
        <f t="shared" ref="F8:F37" si="0">SUMIF($L$7:$AO$7,$F$6,L8:AO8)</f>
        <v>#REF!</v>
      </c>
      <c r="G8" s="377">
        <f t="shared" ref="G8:G37" si="1">SUMIF($L$7:$AO$7,$G$6,L8:AO8)</f>
        <v>0</v>
      </c>
      <c r="H8" s="377" t="e">
        <f t="shared" ref="H8:H37" si="2">SUMIF($AP$7:$BA$7,$H$6,AP8:BA8)</f>
        <v>#REF!</v>
      </c>
      <c r="I8" s="377">
        <f t="shared" ref="I8:I37" si="3">SUMIF($AP$7:$BA$7,$I$6,AP8:BA8)</f>
        <v>0</v>
      </c>
      <c r="J8" s="377"/>
      <c r="K8" s="377"/>
      <c r="L8" s="378" t="e">
        <f>INDEX(#REF!,MATCH(B8,#REF!,0),MATCH($L$6,#REF!,0))</f>
        <v>#REF!</v>
      </c>
      <c r="M8" s="393">
        <v>0</v>
      </c>
      <c r="N8" s="378" t="e">
        <f t="shared" ref="N8" si="4">M8-L8</f>
        <v>#REF!</v>
      </c>
      <c r="O8" s="378" t="e">
        <f>INDEX(#REF!,MATCH(B8,#REF!,0),MATCH($O$6,#REF!,0))</f>
        <v>#REF!</v>
      </c>
      <c r="P8" s="393">
        <v>0</v>
      </c>
      <c r="Q8" s="378" t="e">
        <f t="shared" ref="Q8" si="5">P8-O8</f>
        <v>#REF!</v>
      </c>
      <c r="R8" s="378" t="e">
        <f>INDEX(#REF!,MATCH(B8,#REF!,0),MATCH($R$6,#REF!,0))</f>
        <v>#REF!</v>
      </c>
      <c r="S8" s="393">
        <v>0</v>
      </c>
      <c r="T8" s="378" t="e">
        <f t="shared" ref="T8" si="6">S8-R8</f>
        <v>#REF!</v>
      </c>
      <c r="U8" s="378" t="e">
        <f>INDEX(#REF!,MATCH(B8,#REF!,0),MATCH($U$6,#REF!,0))</f>
        <v>#REF!</v>
      </c>
      <c r="V8" s="393">
        <v>0</v>
      </c>
      <c r="W8" s="378" t="e">
        <f t="shared" ref="W8" si="7">V8-U8</f>
        <v>#REF!</v>
      </c>
      <c r="X8" s="378" t="e">
        <f>INDEX(#REF!,MATCH(B8,#REF!,0),MATCH($X$6,#REF!,0))</f>
        <v>#REF!</v>
      </c>
      <c r="Y8" s="393">
        <v>0</v>
      </c>
      <c r="Z8" s="378" t="e">
        <f t="shared" ref="Z8" si="8">Y8-X8</f>
        <v>#REF!</v>
      </c>
      <c r="AA8" s="378" t="e">
        <f>INDEX(#REF!,MATCH(B8,#REF!,0),MATCH($AA$6,#REF!,0))</f>
        <v>#REF!</v>
      </c>
      <c r="AB8" s="393">
        <v>0</v>
      </c>
      <c r="AC8" s="378" t="e">
        <f t="shared" ref="AC8" si="9">AB8-AA8</f>
        <v>#REF!</v>
      </c>
      <c r="AD8" s="378" t="e">
        <f>INDEX(#REF!,MATCH(B8,#REF!,0),MATCH($AD$6,#REF!,0))</f>
        <v>#REF!</v>
      </c>
      <c r="AE8" s="393">
        <v>0</v>
      </c>
      <c r="AF8" s="378" t="e">
        <f t="shared" ref="AF8" si="10">AE8-AD8</f>
        <v>#REF!</v>
      </c>
      <c r="AG8" s="378" t="e">
        <f>INDEX(#REF!,MATCH(B8,#REF!,0),MATCH($AG$6,#REF!,0))</f>
        <v>#REF!</v>
      </c>
      <c r="AH8" s="393">
        <v>0</v>
      </c>
      <c r="AI8" s="378" t="e">
        <f t="shared" ref="AI8" si="11">AH8-AG8</f>
        <v>#REF!</v>
      </c>
      <c r="AJ8" s="378" t="e">
        <f>INDEX(#REF!,MATCH(B8,#REF!,0),MATCH($AJ$6,#REF!,0))</f>
        <v>#REF!</v>
      </c>
      <c r="AK8" s="393">
        <v>0</v>
      </c>
      <c r="AL8" s="378" t="e">
        <f t="shared" ref="AL8" si="12">AK8-AJ8</f>
        <v>#REF!</v>
      </c>
      <c r="AM8" s="378" t="e">
        <f>INDEX(#REF!,MATCH(B8,#REF!,0),MATCH($AM$6,#REF!,0))</f>
        <v>#REF!</v>
      </c>
      <c r="AN8" s="393">
        <v>0</v>
      </c>
      <c r="AO8" s="378" t="e">
        <f t="shared" ref="AO8" si="13">AN8-AM8</f>
        <v>#REF!</v>
      </c>
      <c r="AP8" s="378" t="e">
        <f>INDEX(#REF!,MATCH(B8,#REF!,0),MATCH($AP$6,#REF!,0))</f>
        <v>#REF!</v>
      </c>
      <c r="AQ8" s="393">
        <v>0</v>
      </c>
      <c r="AR8" s="378" t="e">
        <f t="shared" ref="AR8" si="14">AQ8-AP8</f>
        <v>#REF!</v>
      </c>
      <c r="AS8" s="378" t="e">
        <f>INDEX(#REF!,MATCH(B8,#REF!,0),MATCH($AS$6,#REF!,0))</f>
        <v>#REF!</v>
      </c>
      <c r="AT8" s="393">
        <v>0</v>
      </c>
      <c r="AU8" s="378" t="e">
        <f t="shared" ref="AU8" si="15">AT8-AS8</f>
        <v>#REF!</v>
      </c>
      <c r="AV8" s="378" t="e">
        <f>INDEX(#REF!,MATCH(B8,#REF!,0),MATCH($AV$6,#REF!,0))</f>
        <v>#REF!</v>
      </c>
      <c r="AW8" s="393">
        <v>0</v>
      </c>
      <c r="AX8" s="378" t="e">
        <f t="shared" ref="AX8" si="16">AW8-AV8</f>
        <v>#REF!</v>
      </c>
      <c r="AY8" s="378" t="e">
        <f>INDEX(#REF!,MATCH(B8,#REF!,0),MATCH($AY$6,#REF!,0))</f>
        <v>#REF!</v>
      </c>
      <c r="AZ8" s="393">
        <v>0</v>
      </c>
      <c r="BA8" s="378" t="e">
        <f t="shared" ref="BA8" si="17">AZ8-AY8</f>
        <v>#REF!</v>
      </c>
    </row>
    <row r="9" spans="1:53">
      <c r="A9" s="379">
        <f>A8+1</f>
        <v>2</v>
      </c>
      <c r="B9" s="380" t="e">
        <f>B8+1</f>
        <v>#REF!</v>
      </c>
      <c r="C9" s="381" t="e">
        <f t="shared" ref="C9:D35" si="18">F9+H9+J9</f>
        <v>#REF!</v>
      </c>
      <c r="D9" s="381">
        <f t="shared" si="18"/>
        <v>0</v>
      </c>
      <c r="E9" s="381" t="e">
        <f t="shared" ref="E9:E35" si="19">D9-C9</f>
        <v>#REF!</v>
      </c>
      <c r="F9" s="381" t="e">
        <f t="shared" si="0"/>
        <v>#REF!</v>
      </c>
      <c r="G9" s="381">
        <f t="shared" si="1"/>
        <v>0</v>
      </c>
      <c r="H9" s="381" t="e">
        <f t="shared" si="2"/>
        <v>#REF!</v>
      </c>
      <c r="I9" s="381">
        <f t="shared" si="3"/>
        <v>0</v>
      </c>
      <c r="J9" s="381"/>
      <c r="K9" s="381"/>
      <c r="L9" s="394" t="e">
        <f>INDEX(#REF!,MATCH(B9,#REF!,0),MATCH($L$6,#REF!,0))</f>
        <v>#REF!</v>
      </c>
      <c r="M9" s="395">
        <v>0</v>
      </c>
      <c r="N9" s="394" t="e">
        <f t="shared" ref="N9:N37" si="20">M9-L9</f>
        <v>#REF!</v>
      </c>
      <c r="O9" s="394" t="e">
        <f>INDEX(#REF!,MATCH(B9,#REF!,0),MATCH($O$6,#REF!,0))</f>
        <v>#REF!</v>
      </c>
      <c r="P9" s="395">
        <v>0</v>
      </c>
      <c r="Q9" s="394" t="e">
        <f t="shared" ref="Q9:Q37" si="21">P9-O9</f>
        <v>#REF!</v>
      </c>
      <c r="R9" s="394" t="e">
        <f>INDEX(#REF!,MATCH(B9,#REF!,0),MATCH($R$6,#REF!,0))</f>
        <v>#REF!</v>
      </c>
      <c r="S9" s="395">
        <v>0</v>
      </c>
      <c r="T9" s="394" t="e">
        <f t="shared" ref="T9:T37" si="22">S9-R9</f>
        <v>#REF!</v>
      </c>
      <c r="U9" s="394" t="e">
        <f>INDEX(#REF!,MATCH(B9,#REF!,0),MATCH($U$6,#REF!,0))</f>
        <v>#REF!</v>
      </c>
      <c r="V9" s="395">
        <v>0</v>
      </c>
      <c r="W9" s="394" t="e">
        <f t="shared" ref="W9:W37" si="23">V9-U9</f>
        <v>#REF!</v>
      </c>
      <c r="X9" s="394" t="e">
        <f>INDEX(#REF!,MATCH(B9,#REF!,0),MATCH($X$6,#REF!,0))</f>
        <v>#REF!</v>
      </c>
      <c r="Y9" s="395">
        <v>0</v>
      </c>
      <c r="Z9" s="394" t="e">
        <f t="shared" ref="Z9:Z37" si="24">Y9-X9</f>
        <v>#REF!</v>
      </c>
      <c r="AA9" s="394" t="e">
        <f>INDEX(#REF!,MATCH(B9,#REF!,0),MATCH($AA$6,#REF!,0))</f>
        <v>#REF!</v>
      </c>
      <c r="AB9" s="395">
        <v>0</v>
      </c>
      <c r="AC9" s="394" t="e">
        <f t="shared" ref="AC9:AC37" si="25">AB9-AA9</f>
        <v>#REF!</v>
      </c>
      <c r="AD9" s="394" t="e">
        <f>INDEX(#REF!,MATCH(B9,#REF!,0),MATCH($AD$6,#REF!,0))</f>
        <v>#REF!</v>
      </c>
      <c r="AE9" s="395">
        <v>0</v>
      </c>
      <c r="AF9" s="394" t="e">
        <f t="shared" ref="AF9:AF37" si="26">AE9-AD9</f>
        <v>#REF!</v>
      </c>
      <c r="AG9" s="394" t="e">
        <f>INDEX(#REF!,MATCH(B9,#REF!,0),MATCH($AG$6,#REF!,0))</f>
        <v>#REF!</v>
      </c>
      <c r="AH9" s="395">
        <v>0</v>
      </c>
      <c r="AI9" s="394" t="e">
        <f t="shared" ref="AI9:AI37" si="27">AH9-AG9</f>
        <v>#REF!</v>
      </c>
      <c r="AJ9" s="394" t="e">
        <f>INDEX(#REF!,MATCH(B9,#REF!,0),MATCH($AJ$6,#REF!,0))</f>
        <v>#REF!</v>
      </c>
      <c r="AK9" s="395">
        <v>0</v>
      </c>
      <c r="AL9" s="394" t="e">
        <f t="shared" ref="AL9:AL37" si="28">AK9-AJ9</f>
        <v>#REF!</v>
      </c>
      <c r="AM9" s="394" t="e">
        <f>INDEX(#REF!,MATCH(B9,#REF!,0),MATCH($AM$6,#REF!,0))</f>
        <v>#REF!</v>
      </c>
      <c r="AN9" s="395">
        <v>0</v>
      </c>
      <c r="AO9" s="394" t="e">
        <f t="shared" ref="AO9:AO37" si="29">AN9-AM9</f>
        <v>#REF!</v>
      </c>
      <c r="AP9" s="394" t="e">
        <f>INDEX(#REF!,MATCH(B9,#REF!,0),MATCH($AP$6,#REF!,0))</f>
        <v>#REF!</v>
      </c>
      <c r="AQ9" s="395">
        <v>0</v>
      </c>
      <c r="AR9" s="394" t="e">
        <f t="shared" ref="AR9:AR37" si="30">AQ9-AP9</f>
        <v>#REF!</v>
      </c>
      <c r="AS9" s="394" t="e">
        <f>INDEX(#REF!,MATCH(B9,#REF!,0),MATCH($AS$6,#REF!,0))</f>
        <v>#REF!</v>
      </c>
      <c r="AT9" s="395">
        <v>0</v>
      </c>
      <c r="AU9" s="394" t="e">
        <f t="shared" ref="AU9:AU37" si="31">AT9-AS9</f>
        <v>#REF!</v>
      </c>
      <c r="AV9" s="394" t="e">
        <f>INDEX(#REF!,MATCH(B9,#REF!,0),MATCH($AV$6,#REF!,0))</f>
        <v>#REF!</v>
      </c>
      <c r="AW9" s="395">
        <v>0</v>
      </c>
      <c r="AX9" s="394" t="e">
        <f t="shared" ref="AX9:AX37" si="32">AW9-AV9</f>
        <v>#REF!</v>
      </c>
      <c r="AY9" s="394" t="e">
        <f>INDEX(#REF!,MATCH(B9,#REF!,0),MATCH($AY$6,#REF!,0))</f>
        <v>#REF!</v>
      </c>
      <c r="AZ9" s="395">
        <v>0</v>
      </c>
      <c r="BA9" s="394" t="e">
        <f t="shared" ref="BA9:BA37" si="33">AZ9-AY9</f>
        <v>#REF!</v>
      </c>
    </row>
    <row r="10" spans="1:53">
      <c r="A10" s="379">
        <f t="shared" ref="A10:B25" si="34">A9+1</f>
        <v>3</v>
      </c>
      <c r="B10" s="380" t="e">
        <f t="shared" si="34"/>
        <v>#REF!</v>
      </c>
      <c r="C10" s="381" t="e">
        <f t="shared" si="18"/>
        <v>#REF!</v>
      </c>
      <c r="D10" s="381">
        <f t="shared" si="18"/>
        <v>0</v>
      </c>
      <c r="E10" s="381" t="e">
        <f t="shared" si="19"/>
        <v>#REF!</v>
      </c>
      <c r="F10" s="381" t="e">
        <f t="shared" si="0"/>
        <v>#REF!</v>
      </c>
      <c r="G10" s="381">
        <f t="shared" si="1"/>
        <v>0</v>
      </c>
      <c r="H10" s="381" t="e">
        <f t="shared" si="2"/>
        <v>#REF!</v>
      </c>
      <c r="I10" s="381">
        <f t="shared" si="3"/>
        <v>0</v>
      </c>
      <c r="J10" s="381"/>
      <c r="K10" s="381"/>
      <c r="L10" s="394" t="e">
        <f>INDEX(#REF!,MATCH(B10,#REF!,0),MATCH($L$6,#REF!,0))</f>
        <v>#REF!</v>
      </c>
      <c r="M10" s="395">
        <v>0</v>
      </c>
      <c r="N10" s="394" t="e">
        <f t="shared" si="20"/>
        <v>#REF!</v>
      </c>
      <c r="O10" s="394" t="e">
        <f>INDEX(#REF!,MATCH(B10,#REF!,0),MATCH($O$6,#REF!,0))</f>
        <v>#REF!</v>
      </c>
      <c r="P10" s="395">
        <v>0</v>
      </c>
      <c r="Q10" s="394" t="e">
        <f t="shared" si="21"/>
        <v>#REF!</v>
      </c>
      <c r="R10" s="394" t="e">
        <f>INDEX(#REF!,MATCH(B10,#REF!,0),MATCH($R$6,#REF!,0))</f>
        <v>#REF!</v>
      </c>
      <c r="S10" s="395">
        <v>0</v>
      </c>
      <c r="T10" s="394" t="e">
        <f t="shared" si="22"/>
        <v>#REF!</v>
      </c>
      <c r="U10" s="394" t="e">
        <f>INDEX(#REF!,MATCH(B10,#REF!,0),MATCH($U$6,#REF!,0))</f>
        <v>#REF!</v>
      </c>
      <c r="V10" s="395">
        <v>0</v>
      </c>
      <c r="W10" s="394" t="e">
        <f t="shared" si="23"/>
        <v>#REF!</v>
      </c>
      <c r="X10" s="394" t="e">
        <f>INDEX(#REF!,MATCH(B10,#REF!,0),MATCH($X$6,#REF!,0))</f>
        <v>#REF!</v>
      </c>
      <c r="Y10" s="395">
        <v>0</v>
      </c>
      <c r="Z10" s="394" t="e">
        <f t="shared" si="24"/>
        <v>#REF!</v>
      </c>
      <c r="AA10" s="394" t="e">
        <f>INDEX(#REF!,MATCH(B10,#REF!,0),MATCH($AA$6,#REF!,0))</f>
        <v>#REF!</v>
      </c>
      <c r="AB10" s="395">
        <v>0</v>
      </c>
      <c r="AC10" s="394" t="e">
        <f t="shared" si="25"/>
        <v>#REF!</v>
      </c>
      <c r="AD10" s="394" t="e">
        <f>INDEX(#REF!,MATCH(B10,#REF!,0),MATCH($AD$6,#REF!,0))</f>
        <v>#REF!</v>
      </c>
      <c r="AE10" s="395">
        <v>0</v>
      </c>
      <c r="AF10" s="394" t="e">
        <f t="shared" si="26"/>
        <v>#REF!</v>
      </c>
      <c r="AG10" s="394" t="e">
        <f>INDEX(#REF!,MATCH(B10,#REF!,0),MATCH($AG$6,#REF!,0))</f>
        <v>#REF!</v>
      </c>
      <c r="AH10" s="395">
        <v>0</v>
      </c>
      <c r="AI10" s="394" t="e">
        <f t="shared" si="27"/>
        <v>#REF!</v>
      </c>
      <c r="AJ10" s="394" t="e">
        <f>INDEX(#REF!,MATCH(B10,#REF!,0),MATCH($AJ$6,#REF!,0))</f>
        <v>#REF!</v>
      </c>
      <c r="AK10" s="395">
        <v>0</v>
      </c>
      <c r="AL10" s="394" t="e">
        <f t="shared" si="28"/>
        <v>#REF!</v>
      </c>
      <c r="AM10" s="394" t="e">
        <f>INDEX(#REF!,MATCH(B10,#REF!,0),MATCH($AM$6,#REF!,0))</f>
        <v>#REF!</v>
      </c>
      <c r="AN10" s="395">
        <v>0</v>
      </c>
      <c r="AO10" s="394" t="e">
        <f t="shared" si="29"/>
        <v>#REF!</v>
      </c>
      <c r="AP10" s="394" t="e">
        <f>INDEX(#REF!,MATCH(B10,#REF!,0),MATCH($AP$6,#REF!,0))</f>
        <v>#REF!</v>
      </c>
      <c r="AQ10" s="395">
        <v>0</v>
      </c>
      <c r="AR10" s="394" t="e">
        <f t="shared" si="30"/>
        <v>#REF!</v>
      </c>
      <c r="AS10" s="394" t="e">
        <f>INDEX(#REF!,MATCH(B10,#REF!,0),MATCH($AS$6,#REF!,0))</f>
        <v>#REF!</v>
      </c>
      <c r="AT10" s="395">
        <v>0</v>
      </c>
      <c r="AU10" s="394" t="e">
        <f t="shared" si="31"/>
        <v>#REF!</v>
      </c>
      <c r="AV10" s="394" t="e">
        <f>INDEX(#REF!,MATCH(B10,#REF!,0),MATCH($AV$6,#REF!,0))</f>
        <v>#REF!</v>
      </c>
      <c r="AW10" s="395">
        <v>0</v>
      </c>
      <c r="AX10" s="394" t="e">
        <f t="shared" si="32"/>
        <v>#REF!</v>
      </c>
      <c r="AY10" s="394" t="e">
        <f>INDEX(#REF!,MATCH(B10,#REF!,0),MATCH($AY$6,#REF!,0))</f>
        <v>#REF!</v>
      </c>
      <c r="AZ10" s="395">
        <v>0</v>
      </c>
      <c r="BA10" s="394" t="e">
        <f t="shared" si="33"/>
        <v>#REF!</v>
      </c>
    </row>
    <row r="11" spans="1:53">
      <c r="A11" s="379">
        <f t="shared" si="34"/>
        <v>4</v>
      </c>
      <c r="B11" s="380" t="e">
        <f t="shared" si="34"/>
        <v>#REF!</v>
      </c>
      <c r="C11" s="381" t="e">
        <f t="shared" si="18"/>
        <v>#REF!</v>
      </c>
      <c r="D11" s="381">
        <f t="shared" si="18"/>
        <v>0</v>
      </c>
      <c r="E11" s="381" t="e">
        <f t="shared" si="19"/>
        <v>#REF!</v>
      </c>
      <c r="F11" s="381" t="e">
        <f t="shared" si="0"/>
        <v>#REF!</v>
      </c>
      <c r="G11" s="381">
        <f t="shared" si="1"/>
        <v>0</v>
      </c>
      <c r="H11" s="381" t="e">
        <f t="shared" si="2"/>
        <v>#REF!</v>
      </c>
      <c r="I11" s="381">
        <f t="shared" si="3"/>
        <v>0</v>
      </c>
      <c r="J11" s="381"/>
      <c r="K11" s="381"/>
      <c r="L11" s="394" t="e">
        <f>INDEX(#REF!,MATCH(B11,#REF!,0),MATCH($L$6,#REF!,0))</f>
        <v>#REF!</v>
      </c>
      <c r="M11" s="395">
        <v>0</v>
      </c>
      <c r="N11" s="394" t="e">
        <f t="shared" si="20"/>
        <v>#REF!</v>
      </c>
      <c r="O11" s="394" t="e">
        <f>INDEX(#REF!,MATCH(B11,#REF!,0),MATCH($O$6,#REF!,0))</f>
        <v>#REF!</v>
      </c>
      <c r="P11" s="395">
        <v>0</v>
      </c>
      <c r="Q11" s="394" t="e">
        <f t="shared" si="21"/>
        <v>#REF!</v>
      </c>
      <c r="R11" s="394" t="e">
        <f>INDEX(#REF!,MATCH(B11,#REF!,0),MATCH($R$6,#REF!,0))</f>
        <v>#REF!</v>
      </c>
      <c r="S11" s="395">
        <v>0</v>
      </c>
      <c r="T11" s="394" t="e">
        <f t="shared" si="22"/>
        <v>#REF!</v>
      </c>
      <c r="U11" s="394" t="e">
        <f>INDEX(#REF!,MATCH(B11,#REF!,0),MATCH($U$6,#REF!,0))</f>
        <v>#REF!</v>
      </c>
      <c r="V11" s="395">
        <v>0</v>
      </c>
      <c r="W11" s="394" t="e">
        <f t="shared" si="23"/>
        <v>#REF!</v>
      </c>
      <c r="X11" s="394" t="e">
        <f>INDEX(#REF!,MATCH(B11,#REF!,0),MATCH($X$6,#REF!,0))</f>
        <v>#REF!</v>
      </c>
      <c r="Y11" s="395">
        <v>0</v>
      </c>
      <c r="Z11" s="394" t="e">
        <f t="shared" si="24"/>
        <v>#REF!</v>
      </c>
      <c r="AA11" s="394" t="e">
        <f>INDEX(#REF!,MATCH(B11,#REF!,0),MATCH($AA$6,#REF!,0))</f>
        <v>#REF!</v>
      </c>
      <c r="AB11" s="395">
        <v>0</v>
      </c>
      <c r="AC11" s="394" t="e">
        <f t="shared" si="25"/>
        <v>#REF!</v>
      </c>
      <c r="AD11" s="394" t="e">
        <f>INDEX(#REF!,MATCH(B11,#REF!,0),MATCH($AD$6,#REF!,0))</f>
        <v>#REF!</v>
      </c>
      <c r="AE11" s="395">
        <v>0</v>
      </c>
      <c r="AF11" s="394" t="e">
        <f t="shared" si="26"/>
        <v>#REF!</v>
      </c>
      <c r="AG11" s="394" t="e">
        <f>INDEX(#REF!,MATCH(B11,#REF!,0),MATCH($AG$6,#REF!,0))</f>
        <v>#REF!</v>
      </c>
      <c r="AH11" s="395">
        <v>0</v>
      </c>
      <c r="AI11" s="394" t="e">
        <f t="shared" si="27"/>
        <v>#REF!</v>
      </c>
      <c r="AJ11" s="394" t="e">
        <f>INDEX(#REF!,MATCH(B11,#REF!,0),MATCH($AJ$6,#REF!,0))</f>
        <v>#REF!</v>
      </c>
      <c r="AK11" s="395">
        <v>0</v>
      </c>
      <c r="AL11" s="394" t="e">
        <f t="shared" si="28"/>
        <v>#REF!</v>
      </c>
      <c r="AM11" s="394" t="e">
        <f>INDEX(#REF!,MATCH(B11,#REF!,0),MATCH($AM$6,#REF!,0))</f>
        <v>#REF!</v>
      </c>
      <c r="AN11" s="395">
        <v>0</v>
      </c>
      <c r="AO11" s="394" t="e">
        <f t="shared" si="29"/>
        <v>#REF!</v>
      </c>
      <c r="AP11" s="394" t="e">
        <f>INDEX(#REF!,MATCH(B11,#REF!,0),MATCH($AP$6,#REF!,0))</f>
        <v>#REF!</v>
      </c>
      <c r="AQ11" s="395">
        <v>0</v>
      </c>
      <c r="AR11" s="394" t="e">
        <f t="shared" si="30"/>
        <v>#REF!</v>
      </c>
      <c r="AS11" s="394" t="e">
        <f>INDEX(#REF!,MATCH(B11,#REF!,0),MATCH($AS$6,#REF!,0))</f>
        <v>#REF!</v>
      </c>
      <c r="AT11" s="395">
        <v>0</v>
      </c>
      <c r="AU11" s="394" t="e">
        <f t="shared" si="31"/>
        <v>#REF!</v>
      </c>
      <c r="AV11" s="394" t="e">
        <f>INDEX(#REF!,MATCH(B11,#REF!,0),MATCH($AV$6,#REF!,0))</f>
        <v>#REF!</v>
      </c>
      <c r="AW11" s="395">
        <v>0</v>
      </c>
      <c r="AX11" s="394" t="e">
        <f t="shared" si="32"/>
        <v>#REF!</v>
      </c>
      <c r="AY11" s="394" t="e">
        <f>INDEX(#REF!,MATCH(B11,#REF!,0),MATCH($AY$6,#REF!,0))</f>
        <v>#REF!</v>
      </c>
      <c r="AZ11" s="395">
        <v>0</v>
      </c>
      <c r="BA11" s="394" t="e">
        <f t="shared" si="33"/>
        <v>#REF!</v>
      </c>
    </row>
    <row r="12" spans="1:53">
      <c r="A12" s="379">
        <f t="shared" si="34"/>
        <v>5</v>
      </c>
      <c r="B12" s="380" t="e">
        <f t="shared" si="34"/>
        <v>#REF!</v>
      </c>
      <c r="C12" s="381" t="e">
        <f t="shared" si="18"/>
        <v>#REF!</v>
      </c>
      <c r="D12" s="381">
        <f t="shared" si="18"/>
        <v>0</v>
      </c>
      <c r="E12" s="381" t="e">
        <f t="shared" si="19"/>
        <v>#REF!</v>
      </c>
      <c r="F12" s="381" t="e">
        <f t="shared" si="0"/>
        <v>#REF!</v>
      </c>
      <c r="G12" s="381">
        <f t="shared" si="1"/>
        <v>0</v>
      </c>
      <c r="H12" s="381" t="e">
        <f t="shared" si="2"/>
        <v>#REF!</v>
      </c>
      <c r="I12" s="381">
        <f t="shared" si="3"/>
        <v>0</v>
      </c>
      <c r="J12" s="381"/>
      <c r="K12" s="381"/>
      <c r="L12" s="394" t="e">
        <f>INDEX(#REF!,MATCH(B12,#REF!,0),MATCH($L$6,#REF!,0))</f>
        <v>#REF!</v>
      </c>
      <c r="M12" s="395">
        <v>0</v>
      </c>
      <c r="N12" s="394" t="e">
        <f t="shared" si="20"/>
        <v>#REF!</v>
      </c>
      <c r="O12" s="394" t="e">
        <f>INDEX(#REF!,MATCH(B12,#REF!,0),MATCH($O$6,#REF!,0))</f>
        <v>#REF!</v>
      </c>
      <c r="P12" s="395">
        <v>0</v>
      </c>
      <c r="Q12" s="394" t="e">
        <f t="shared" si="21"/>
        <v>#REF!</v>
      </c>
      <c r="R12" s="394" t="e">
        <f>INDEX(#REF!,MATCH(B12,#REF!,0),MATCH($R$6,#REF!,0))</f>
        <v>#REF!</v>
      </c>
      <c r="S12" s="395">
        <v>0</v>
      </c>
      <c r="T12" s="394" t="e">
        <f t="shared" si="22"/>
        <v>#REF!</v>
      </c>
      <c r="U12" s="394" t="e">
        <f>INDEX(#REF!,MATCH(B12,#REF!,0),MATCH($U$6,#REF!,0))</f>
        <v>#REF!</v>
      </c>
      <c r="V12" s="395">
        <v>0</v>
      </c>
      <c r="W12" s="394" t="e">
        <f t="shared" si="23"/>
        <v>#REF!</v>
      </c>
      <c r="X12" s="394" t="e">
        <f>INDEX(#REF!,MATCH(B12,#REF!,0),MATCH($X$6,#REF!,0))</f>
        <v>#REF!</v>
      </c>
      <c r="Y12" s="395">
        <v>0</v>
      </c>
      <c r="Z12" s="394" t="e">
        <f t="shared" si="24"/>
        <v>#REF!</v>
      </c>
      <c r="AA12" s="394" t="e">
        <f>INDEX(#REF!,MATCH(B12,#REF!,0),MATCH($AA$6,#REF!,0))</f>
        <v>#REF!</v>
      </c>
      <c r="AB12" s="395">
        <v>0</v>
      </c>
      <c r="AC12" s="394" t="e">
        <f t="shared" si="25"/>
        <v>#REF!</v>
      </c>
      <c r="AD12" s="394" t="e">
        <f>INDEX(#REF!,MATCH(B12,#REF!,0),MATCH($AD$6,#REF!,0))</f>
        <v>#REF!</v>
      </c>
      <c r="AE12" s="395">
        <v>0</v>
      </c>
      <c r="AF12" s="394" t="e">
        <f t="shared" si="26"/>
        <v>#REF!</v>
      </c>
      <c r="AG12" s="394" t="e">
        <f>INDEX(#REF!,MATCH(B12,#REF!,0),MATCH($AG$6,#REF!,0))</f>
        <v>#REF!</v>
      </c>
      <c r="AH12" s="395">
        <v>0</v>
      </c>
      <c r="AI12" s="394" t="e">
        <f t="shared" si="27"/>
        <v>#REF!</v>
      </c>
      <c r="AJ12" s="394" t="e">
        <f>INDEX(#REF!,MATCH(B12,#REF!,0),MATCH($AJ$6,#REF!,0))</f>
        <v>#REF!</v>
      </c>
      <c r="AK12" s="395">
        <v>0</v>
      </c>
      <c r="AL12" s="394" t="e">
        <f t="shared" si="28"/>
        <v>#REF!</v>
      </c>
      <c r="AM12" s="394" t="e">
        <f>INDEX(#REF!,MATCH(B12,#REF!,0),MATCH($AM$6,#REF!,0))</f>
        <v>#REF!</v>
      </c>
      <c r="AN12" s="395">
        <v>0</v>
      </c>
      <c r="AO12" s="394" t="e">
        <f t="shared" si="29"/>
        <v>#REF!</v>
      </c>
      <c r="AP12" s="394" t="e">
        <f>INDEX(#REF!,MATCH(B12,#REF!,0),MATCH($AP$6,#REF!,0))</f>
        <v>#REF!</v>
      </c>
      <c r="AQ12" s="395">
        <v>0</v>
      </c>
      <c r="AR12" s="394" t="e">
        <f t="shared" si="30"/>
        <v>#REF!</v>
      </c>
      <c r="AS12" s="394" t="e">
        <f>INDEX(#REF!,MATCH(B12,#REF!,0),MATCH($AS$6,#REF!,0))</f>
        <v>#REF!</v>
      </c>
      <c r="AT12" s="395">
        <v>0</v>
      </c>
      <c r="AU12" s="394" t="e">
        <f t="shared" si="31"/>
        <v>#REF!</v>
      </c>
      <c r="AV12" s="394" t="e">
        <f>INDEX(#REF!,MATCH(B12,#REF!,0),MATCH($AV$6,#REF!,0))</f>
        <v>#REF!</v>
      </c>
      <c r="AW12" s="395">
        <v>0</v>
      </c>
      <c r="AX12" s="394" t="e">
        <f t="shared" si="32"/>
        <v>#REF!</v>
      </c>
      <c r="AY12" s="394" t="e">
        <f>INDEX(#REF!,MATCH(B12,#REF!,0),MATCH($AY$6,#REF!,0))</f>
        <v>#REF!</v>
      </c>
      <c r="AZ12" s="395">
        <v>0</v>
      </c>
      <c r="BA12" s="394" t="e">
        <f t="shared" si="33"/>
        <v>#REF!</v>
      </c>
    </row>
    <row r="13" spans="1:53">
      <c r="A13" s="379">
        <f t="shared" si="34"/>
        <v>6</v>
      </c>
      <c r="B13" s="380" t="e">
        <f t="shared" si="34"/>
        <v>#REF!</v>
      </c>
      <c r="C13" s="381" t="e">
        <f t="shared" si="18"/>
        <v>#REF!</v>
      </c>
      <c r="D13" s="381">
        <f t="shared" si="18"/>
        <v>0</v>
      </c>
      <c r="E13" s="381" t="e">
        <f t="shared" si="19"/>
        <v>#REF!</v>
      </c>
      <c r="F13" s="381" t="e">
        <f t="shared" si="0"/>
        <v>#REF!</v>
      </c>
      <c r="G13" s="381">
        <f t="shared" si="1"/>
        <v>0</v>
      </c>
      <c r="H13" s="381" t="e">
        <f t="shared" si="2"/>
        <v>#REF!</v>
      </c>
      <c r="I13" s="381">
        <f t="shared" si="3"/>
        <v>0</v>
      </c>
      <c r="J13" s="381"/>
      <c r="K13" s="381"/>
      <c r="L13" s="394" t="e">
        <f>INDEX(#REF!,MATCH(B13,#REF!,0),MATCH($L$6,#REF!,0))</f>
        <v>#REF!</v>
      </c>
      <c r="M13" s="395">
        <v>0</v>
      </c>
      <c r="N13" s="394" t="e">
        <f t="shared" si="20"/>
        <v>#REF!</v>
      </c>
      <c r="O13" s="394" t="e">
        <f>INDEX(#REF!,MATCH(B13,#REF!,0),MATCH($O$6,#REF!,0))</f>
        <v>#REF!</v>
      </c>
      <c r="P13" s="395">
        <v>0</v>
      </c>
      <c r="Q13" s="394" t="e">
        <f t="shared" si="21"/>
        <v>#REF!</v>
      </c>
      <c r="R13" s="394" t="e">
        <f>INDEX(#REF!,MATCH(B13,#REF!,0),MATCH($R$6,#REF!,0))</f>
        <v>#REF!</v>
      </c>
      <c r="S13" s="395">
        <v>0</v>
      </c>
      <c r="T13" s="394" t="e">
        <f t="shared" si="22"/>
        <v>#REF!</v>
      </c>
      <c r="U13" s="394" t="e">
        <f>INDEX(#REF!,MATCH(B13,#REF!,0),MATCH($U$6,#REF!,0))</f>
        <v>#REF!</v>
      </c>
      <c r="V13" s="395">
        <v>0</v>
      </c>
      <c r="W13" s="394" t="e">
        <f t="shared" si="23"/>
        <v>#REF!</v>
      </c>
      <c r="X13" s="394" t="e">
        <f>INDEX(#REF!,MATCH(B13,#REF!,0),MATCH($X$6,#REF!,0))</f>
        <v>#REF!</v>
      </c>
      <c r="Y13" s="395">
        <v>0</v>
      </c>
      <c r="Z13" s="394" t="e">
        <f t="shared" si="24"/>
        <v>#REF!</v>
      </c>
      <c r="AA13" s="394" t="e">
        <f>INDEX(#REF!,MATCH(B13,#REF!,0),MATCH($AA$6,#REF!,0))</f>
        <v>#REF!</v>
      </c>
      <c r="AB13" s="395">
        <v>0</v>
      </c>
      <c r="AC13" s="394" t="e">
        <f t="shared" si="25"/>
        <v>#REF!</v>
      </c>
      <c r="AD13" s="394" t="e">
        <f>INDEX(#REF!,MATCH(B13,#REF!,0),MATCH($AD$6,#REF!,0))</f>
        <v>#REF!</v>
      </c>
      <c r="AE13" s="395">
        <v>0</v>
      </c>
      <c r="AF13" s="394" t="e">
        <f t="shared" si="26"/>
        <v>#REF!</v>
      </c>
      <c r="AG13" s="394" t="e">
        <f>INDEX(#REF!,MATCH(B13,#REF!,0),MATCH($AG$6,#REF!,0))</f>
        <v>#REF!</v>
      </c>
      <c r="AH13" s="395">
        <v>0</v>
      </c>
      <c r="AI13" s="394" t="e">
        <f t="shared" si="27"/>
        <v>#REF!</v>
      </c>
      <c r="AJ13" s="394" t="e">
        <f>INDEX(#REF!,MATCH(B13,#REF!,0),MATCH($AJ$6,#REF!,0))</f>
        <v>#REF!</v>
      </c>
      <c r="AK13" s="395">
        <v>0</v>
      </c>
      <c r="AL13" s="394" t="e">
        <f t="shared" si="28"/>
        <v>#REF!</v>
      </c>
      <c r="AM13" s="394" t="e">
        <f>INDEX(#REF!,MATCH(B13,#REF!,0),MATCH($AM$6,#REF!,0))</f>
        <v>#REF!</v>
      </c>
      <c r="AN13" s="395">
        <v>0</v>
      </c>
      <c r="AO13" s="394" t="e">
        <f t="shared" si="29"/>
        <v>#REF!</v>
      </c>
      <c r="AP13" s="394" t="e">
        <f>INDEX(#REF!,MATCH(B13,#REF!,0),MATCH($AP$6,#REF!,0))</f>
        <v>#REF!</v>
      </c>
      <c r="AQ13" s="395">
        <v>0</v>
      </c>
      <c r="AR13" s="394" t="e">
        <f t="shared" si="30"/>
        <v>#REF!</v>
      </c>
      <c r="AS13" s="394" t="e">
        <f>INDEX(#REF!,MATCH(B13,#REF!,0),MATCH($AS$6,#REF!,0))</f>
        <v>#REF!</v>
      </c>
      <c r="AT13" s="395">
        <v>0</v>
      </c>
      <c r="AU13" s="394" t="e">
        <f t="shared" si="31"/>
        <v>#REF!</v>
      </c>
      <c r="AV13" s="394" t="e">
        <f>INDEX(#REF!,MATCH(B13,#REF!,0),MATCH($AV$6,#REF!,0))</f>
        <v>#REF!</v>
      </c>
      <c r="AW13" s="395">
        <v>0</v>
      </c>
      <c r="AX13" s="394" t="e">
        <f t="shared" si="32"/>
        <v>#REF!</v>
      </c>
      <c r="AY13" s="394" t="e">
        <f>INDEX(#REF!,MATCH(B13,#REF!,0),MATCH($AY$6,#REF!,0))</f>
        <v>#REF!</v>
      </c>
      <c r="AZ13" s="395">
        <v>0</v>
      </c>
      <c r="BA13" s="394" t="e">
        <f t="shared" si="33"/>
        <v>#REF!</v>
      </c>
    </row>
    <row r="14" spans="1:53">
      <c r="A14" s="379">
        <f t="shared" si="34"/>
        <v>7</v>
      </c>
      <c r="B14" s="380" t="e">
        <f t="shared" si="34"/>
        <v>#REF!</v>
      </c>
      <c r="C14" s="381" t="e">
        <f t="shared" si="18"/>
        <v>#REF!</v>
      </c>
      <c r="D14" s="381">
        <f t="shared" si="18"/>
        <v>0</v>
      </c>
      <c r="E14" s="381" t="e">
        <f t="shared" si="19"/>
        <v>#REF!</v>
      </c>
      <c r="F14" s="381" t="e">
        <f t="shared" si="0"/>
        <v>#REF!</v>
      </c>
      <c r="G14" s="381">
        <f t="shared" si="1"/>
        <v>0</v>
      </c>
      <c r="H14" s="381" t="e">
        <f t="shared" si="2"/>
        <v>#REF!</v>
      </c>
      <c r="I14" s="381">
        <f t="shared" si="3"/>
        <v>0</v>
      </c>
      <c r="J14" s="381"/>
      <c r="K14" s="381"/>
      <c r="L14" s="394" t="e">
        <f>INDEX(#REF!,MATCH(B14,#REF!,0),MATCH($L$6,#REF!,0))</f>
        <v>#REF!</v>
      </c>
      <c r="M14" s="395">
        <v>0</v>
      </c>
      <c r="N14" s="394" t="e">
        <f t="shared" si="20"/>
        <v>#REF!</v>
      </c>
      <c r="O14" s="394" t="e">
        <f>INDEX(#REF!,MATCH(B14,#REF!,0),MATCH($O$6,#REF!,0))</f>
        <v>#REF!</v>
      </c>
      <c r="P14" s="395">
        <v>0</v>
      </c>
      <c r="Q14" s="394" t="e">
        <f t="shared" si="21"/>
        <v>#REF!</v>
      </c>
      <c r="R14" s="394" t="e">
        <f>INDEX(#REF!,MATCH(B14,#REF!,0),MATCH($R$6,#REF!,0))</f>
        <v>#REF!</v>
      </c>
      <c r="S14" s="395">
        <v>0</v>
      </c>
      <c r="T14" s="394" t="e">
        <f t="shared" si="22"/>
        <v>#REF!</v>
      </c>
      <c r="U14" s="394" t="e">
        <f>INDEX(#REF!,MATCH(B14,#REF!,0),MATCH($U$6,#REF!,0))</f>
        <v>#REF!</v>
      </c>
      <c r="V14" s="395">
        <v>0</v>
      </c>
      <c r="W14" s="394" t="e">
        <f t="shared" si="23"/>
        <v>#REF!</v>
      </c>
      <c r="X14" s="394" t="e">
        <f>INDEX(#REF!,MATCH(B14,#REF!,0),MATCH($X$6,#REF!,0))</f>
        <v>#REF!</v>
      </c>
      <c r="Y14" s="395">
        <v>0</v>
      </c>
      <c r="Z14" s="394" t="e">
        <f t="shared" si="24"/>
        <v>#REF!</v>
      </c>
      <c r="AA14" s="394" t="e">
        <f>INDEX(#REF!,MATCH(B14,#REF!,0),MATCH($AA$6,#REF!,0))</f>
        <v>#REF!</v>
      </c>
      <c r="AB14" s="395">
        <v>0</v>
      </c>
      <c r="AC14" s="394" t="e">
        <f t="shared" si="25"/>
        <v>#REF!</v>
      </c>
      <c r="AD14" s="394" t="e">
        <f>INDEX(#REF!,MATCH(B14,#REF!,0),MATCH($AD$6,#REF!,0))</f>
        <v>#REF!</v>
      </c>
      <c r="AE14" s="395">
        <v>0</v>
      </c>
      <c r="AF14" s="394" t="e">
        <f t="shared" si="26"/>
        <v>#REF!</v>
      </c>
      <c r="AG14" s="394" t="e">
        <f>INDEX(#REF!,MATCH(B14,#REF!,0),MATCH($AG$6,#REF!,0))</f>
        <v>#REF!</v>
      </c>
      <c r="AH14" s="395">
        <v>0</v>
      </c>
      <c r="AI14" s="394" t="e">
        <f t="shared" si="27"/>
        <v>#REF!</v>
      </c>
      <c r="AJ14" s="394" t="e">
        <f>INDEX(#REF!,MATCH(B14,#REF!,0),MATCH($AJ$6,#REF!,0))</f>
        <v>#REF!</v>
      </c>
      <c r="AK14" s="395">
        <v>0</v>
      </c>
      <c r="AL14" s="394" t="e">
        <f t="shared" si="28"/>
        <v>#REF!</v>
      </c>
      <c r="AM14" s="394" t="e">
        <f>INDEX(#REF!,MATCH(B14,#REF!,0),MATCH($AM$6,#REF!,0))</f>
        <v>#REF!</v>
      </c>
      <c r="AN14" s="395">
        <v>0</v>
      </c>
      <c r="AO14" s="394" t="e">
        <f t="shared" si="29"/>
        <v>#REF!</v>
      </c>
      <c r="AP14" s="394" t="e">
        <f>INDEX(#REF!,MATCH(B14,#REF!,0),MATCH($AP$6,#REF!,0))</f>
        <v>#REF!</v>
      </c>
      <c r="AQ14" s="395">
        <v>0</v>
      </c>
      <c r="AR14" s="394" t="e">
        <f t="shared" si="30"/>
        <v>#REF!</v>
      </c>
      <c r="AS14" s="394" t="e">
        <f>INDEX(#REF!,MATCH(B14,#REF!,0),MATCH($AS$6,#REF!,0))</f>
        <v>#REF!</v>
      </c>
      <c r="AT14" s="395">
        <v>0</v>
      </c>
      <c r="AU14" s="394" t="e">
        <f t="shared" si="31"/>
        <v>#REF!</v>
      </c>
      <c r="AV14" s="394" t="e">
        <f>INDEX(#REF!,MATCH(B14,#REF!,0),MATCH($AV$6,#REF!,0))</f>
        <v>#REF!</v>
      </c>
      <c r="AW14" s="395">
        <v>0</v>
      </c>
      <c r="AX14" s="394" t="e">
        <f t="shared" si="32"/>
        <v>#REF!</v>
      </c>
      <c r="AY14" s="394" t="e">
        <f>INDEX(#REF!,MATCH(B14,#REF!,0),MATCH($AY$6,#REF!,0))</f>
        <v>#REF!</v>
      </c>
      <c r="AZ14" s="395">
        <v>0</v>
      </c>
      <c r="BA14" s="394" t="e">
        <f t="shared" si="33"/>
        <v>#REF!</v>
      </c>
    </row>
    <row r="15" spans="1:53">
      <c r="A15" s="379">
        <f t="shared" si="34"/>
        <v>8</v>
      </c>
      <c r="B15" s="380" t="e">
        <f t="shared" si="34"/>
        <v>#REF!</v>
      </c>
      <c r="C15" s="381" t="e">
        <f t="shared" si="18"/>
        <v>#REF!</v>
      </c>
      <c r="D15" s="381">
        <f t="shared" si="18"/>
        <v>0</v>
      </c>
      <c r="E15" s="381" t="e">
        <f t="shared" si="19"/>
        <v>#REF!</v>
      </c>
      <c r="F15" s="381" t="e">
        <f t="shared" si="0"/>
        <v>#REF!</v>
      </c>
      <c r="G15" s="381">
        <f t="shared" si="1"/>
        <v>0</v>
      </c>
      <c r="H15" s="381" t="e">
        <f t="shared" si="2"/>
        <v>#REF!</v>
      </c>
      <c r="I15" s="381">
        <f t="shared" si="3"/>
        <v>0</v>
      </c>
      <c r="J15" s="381"/>
      <c r="K15" s="381"/>
      <c r="L15" s="394" t="e">
        <f>INDEX(#REF!,MATCH(B15,#REF!,0),MATCH($L$6,#REF!,0))</f>
        <v>#REF!</v>
      </c>
      <c r="M15" s="395">
        <v>0</v>
      </c>
      <c r="N15" s="394" t="e">
        <f t="shared" si="20"/>
        <v>#REF!</v>
      </c>
      <c r="O15" s="394" t="e">
        <f>INDEX(#REF!,MATCH(B15,#REF!,0),MATCH($O$6,#REF!,0))</f>
        <v>#REF!</v>
      </c>
      <c r="P15" s="395">
        <v>0</v>
      </c>
      <c r="Q15" s="394" t="e">
        <f t="shared" si="21"/>
        <v>#REF!</v>
      </c>
      <c r="R15" s="394" t="e">
        <f>INDEX(#REF!,MATCH(B15,#REF!,0),MATCH($R$6,#REF!,0))</f>
        <v>#REF!</v>
      </c>
      <c r="S15" s="395">
        <v>0</v>
      </c>
      <c r="T15" s="394" t="e">
        <f t="shared" si="22"/>
        <v>#REF!</v>
      </c>
      <c r="U15" s="394" t="e">
        <f>INDEX(#REF!,MATCH(B15,#REF!,0),MATCH($U$6,#REF!,0))</f>
        <v>#REF!</v>
      </c>
      <c r="V15" s="395">
        <v>0</v>
      </c>
      <c r="W15" s="394" t="e">
        <f t="shared" si="23"/>
        <v>#REF!</v>
      </c>
      <c r="X15" s="394" t="e">
        <f>INDEX(#REF!,MATCH(B15,#REF!,0),MATCH($X$6,#REF!,0))</f>
        <v>#REF!</v>
      </c>
      <c r="Y15" s="395">
        <v>0</v>
      </c>
      <c r="Z15" s="394" t="e">
        <f t="shared" si="24"/>
        <v>#REF!</v>
      </c>
      <c r="AA15" s="394" t="e">
        <f>INDEX(#REF!,MATCH(B15,#REF!,0),MATCH($AA$6,#REF!,0))</f>
        <v>#REF!</v>
      </c>
      <c r="AB15" s="395">
        <v>0</v>
      </c>
      <c r="AC15" s="394" t="e">
        <f t="shared" si="25"/>
        <v>#REF!</v>
      </c>
      <c r="AD15" s="394" t="e">
        <f>INDEX(#REF!,MATCH(B15,#REF!,0),MATCH($AD$6,#REF!,0))</f>
        <v>#REF!</v>
      </c>
      <c r="AE15" s="395">
        <v>0</v>
      </c>
      <c r="AF15" s="394" t="e">
        <f t="shared" si="26"/>
        <v>#REF!</v>
      </c>
      <c r="AG15" s="394" t="e">
        <f>INDEX(#REF!,MATCH(B15,#REF!,0),MATCH($AG$6,#REF!,0))</f>
        <v>#REF!</v>
      </c>
      <c r="AH15" s="395">
        <v>0</v>
      </c>
      <c r="AI15" s="394" t="e">
        <f t="shared" si="27"/>
        <v>#REF!</v>
      </c>
      <c r="AJ15" s="394" t="e">
        <f>INDEX(#REF!,MATCH(B15,#REF!,0),MATCH($AJ$6,#REF!,0))</f>
        <v>#REF!</v>
      </c>
      <c r="AK15" s="395">
        <v>0</v>
      </c>
      <c r="AL15" s="394" t="e">
        <f t="shared" si="28"/>
        <v>#REF!</v>
      </c>
      <c r="AM15" s="394" t="e">
        <f>INDEX(#REF!,MATCH(B15,#REF!,0),MATCH($AM$6,#REF!,0))</f>
        <v>#REF!</v>
      </c>
      <c r="AN15" s="395">
        <v>0</v>
      </c>
      <c r="AO15" s="394" t="e">
        <f t="shared" si="29"/>
        <v>#REF!</v>
      </c>
      <c r="AP15" s="394" t="e">
        <f>INDEX(#REF!,MATCH(B15,#REF!,0),MATCH($AP$6,#REF!,0))</f>
        <v>#REF!</v>
      </c>
      <c r="AQ15" s="395">
        <v>0</v>
      </c>
      <c r="AR15" s="394" t="e">
        <f t="shared" si="30"/>
        <v>#REF!</v>
      </c>
      <c r="AS15" s="394" t="e">
        <f>INDEX(#REF!,MATCH(B15,#REF!,0),MATCH($AS$6,#REF!,0))</f>
        <v>#REF!</v>
      </c>
      <c r="AT15" s="395">
        <v>0</v>
      </c>
      <c r="AU15" s="394" t="e">
        <f t="shared" si="31"/>
        <v>#REF!</v>
      </c>
      <c r="AV15" s="394" t="e">
        <f>INDEX(#REF!,MATCH(B15,#REF!,0),MATCH($AV$6,#REF!,0))</f>
        <v>#REF!</v>
      </c>
      <c r="AW15" s="395">
        <v>0</v>
      </c>
      <c r="AX15" s="394" t="e">
        <f t="shared" si="32"/>
        <v>#REF!</v>
      </c>
      <c r="AY15" s="394" t="e">
        <f>INDEX(#REF!,MATCH(B15,#REF!,0),MATCH($AY$6,#REF!,0))</f>
        <v>#REF!</v>
      </c>
      <c r="AZ15" s="395">
        <v>0</v>
      </c>
      <c r="BA15" s="394" t="e">
        <f t="shared" si="33"/>
        <v>#REF!</v>
      </c>
    </row>
    <row r="16" spans="1:53">
      <c r="A16" s="379">
        <f t="shared" si="34"/>
        <v>9</v>
      </c>
      <c r="B16" s="380" t="e">
        <f t="shared" si="34"/>
        <v>#REF!</v>
      </c>
      <c r="C16" s="381" t="e">
        <f t="shared" si="18"/>
        <v>#REF!</v>
      </c>
      <c r="D16" s="381">
        <f t="shared" si="18"/>
        <v>0</v>
      </c>
      <c r="E16" s="381" t="e">
        <f t="shared" si="19"/>
        <v>#REF!</v>
      </c>
      <c r="F16" s="381" t="e">
        <f t="shared" si="0"/>
        <v>#REF!</v>
      </c>
      <c r="G16" s="381">
        <f t="shared" si="1"/>
        <v>0</v>
      </c>
      <c r="H16" s="381" t="e">
        <f t="shared" si="2"/>
        <v>#REF!</v>
      </c>
      <c r="I16" s="381">
        <f t="shared" si="3"/>
        <v>0</v>
      </c>
      <c r="J16" s="381"/>
      <c r="K16" s="381"/>
      <c r="L16" s="394" t="e">
        <f>INDEX(#REF!,MATCH(B16,#REF!,0),MATCH($L$6,#REF!,0))</f>
        <v>#REF!</v>
      </c>
      <c r="M16" s="395">
        <v>0</v>
      </c>
      <c r="N16" s="394" t="e">
        <f t="shared" si="20"/>
        <v>#REF!</v>
      </c>
      <c r="O16" s="394" t="e">
        <f>INDEX(#REF!,MATCH(B16,#REF!,0),MATCH($O$6,#REF!,0))</f>
        <v>#REF!</v>
      </c>
      <c r="P16" s="395">
        <v>0</v>
      </c>
      <c r="Q16" s="394" t="e">
        <f t="shared" si="21"/>
        <v>#REF!</v>
      </c>
      <c r="R16" s="394" t="e">
        <f>INDEX(#REF!,MATCH(B16,#REF!,0),MATCH($R$6,#REF!,0))</f>
        <v>#REF!</v>
      </c>
      <c r="S16" s="395">
        <v>0</v>
      </c>
      <c r="T16" s="394" t="e">
        <f t="shared" si="22"/>
        <v>#REF!</v>
      </c>
      <c r="U16" s="394" t="e">
        <f>INDEX(#REF!,MATCH(B16,#REF!,0),MATCH($U$6,#REF!,0))</f>
        <v>#REF!</v>
      </c>
      <c r="V16" s="395">
        <v>0</v>
      </c>
      <c r="W16" s="394" t="e">
        <f t="shared" si="23"/>
        <v>#REF!</v>
      </c>
      <c r="X16" s="394" t="e">
        <f>INDEX(#REF!,MATCH(B16,#REF!,0),MATCH($X$6,#REF!,0))</f>
        <v>#REF!</v>
      </c>
      <c r="Y16" s="395">
        <v>0</v>
      </c>
      <c r="Z16" s="394" t="e">
        <f t="shared" si="24"/>
        <v>#REF!</v>
      </c>
      <c r="AA16" s="394" t="e">
        <f>INDEX(#REF!,MATCH(B16,#REF!,0),MATCH($AA$6,#REF!,0))</f>
        <v>#REF!</v>
      </c>
      <c r="AB16" s="395">
        <v>0</v>
      </c>
      <c r="AC16" s="394" t="e">
        <f t="shared" si="25"/>
        <v>#REF!</v>
      </c>
      <c r="AD16" s="394" t="e">
        <f>INDEX(#REF!,MATCH(B16,#REF!,0),MATCH($AD$6,#REF!,0))</f>
        <v>#REF!</v>
      </c>
      <c r="AE16" s="395">
        <v>0</v>
      </c>
      <c r="AF16" s="394" t="e">
        <f t="shared" si="26"/>
        <v>#REF!</v>
      </c>
      <c r="AG16" s="394" t="e">
        <f>INDEX(#REF!,MATCH(B16,#REF!,0),MATCH($AG$6,#REF!,0))</f>
        <v>#REF!</v>
      </c>
      <c r="AH16" s="395">
        <v>0</v>
      </c>
      <c r="AI16" s="394" t="e">
        <f t="shared" si="27"/>
        <v>#REF!</v>
      </c>
      <c r="AJ16" s="394" t="e">
        <f>INDEX(#REF!,MATCH(B16,#REF!,0),MATCH($AJ$6,#REF!,0))</f>
        <v>#REF!</v>
      </c>
      <c r="AK16" s="395">
        <v>0</v>
      </c>
      <c r="AL16" s="394" t="e">
        <f t="shared" si="28"/>
        <v>#REF!</v>
      </c>
      <c r="AM16" s="394" t="e">
        <f>INDEX(#REF!,MATCH(B16,#REF!,0),MATCH($AM$6,#REF!,0))</f>
        <v>#REF!</v>
      </c>
      <c r="AN16" s="395">
        <v>0</v>
      </c>
      <c r="AO16" s="394" t="e">
        <f t="shared" si="29"/>
        <v>#REF!</v>
      </c>
      <c r="AP16" s="394" t="e">
        <f>INDEX(#REF!,MATCH(B16,#REF!,0),MATCH($AP$6,#REF!,0))</f>
        <v>#REF!</v>
      </c>
      <c r="AQ16" s="395">
        <v>0</v>
      </c>
      <c r="AR16" s="394" t="e">
        <f t="shared" si="30"/>
        <v>#REF!</v>
      </c>
      <c r="AS16" s="394" t="e">
        <f>INDEX(#REF!,MATCH(B16,#REF!,0),MATCH($AS$6,#REF!,0))</f>
        <v>#REF!</v>
      </c>
      <c r="AT16" s="395">
        <v>0</v>
      </c>
      <c r="AU16" s="394" t="e">
        <f t="shared" si="31"/>
        <v>#REF!</v>
      </c>
      <c r="AV16" s="394" t="e">
        <f>INDEX(#REF!,MATCH(B16,#REF!,0),MATCH($AV$6,#REF!,0))</f>
        <v>#REF!</v>
      </c>
      <c r="AW16" s="395">
        <v>0</v>
      </c>
      <c r="AX16" s="394" t="e">
        <f t="shared" si="32"/>
        <v>#REF!</v>
      </c>
      <c r="AY16" s="394" t="e">
        <f>INDEX(#REF!,MATCH(B16,#REF!,0),MATCH($AY$6,#REF!,0))</f>
        <v>#REF!</v>
      </c>
      <c r="AZ16" s="395">
        <v>0</v>
      </c>
      <c r="BA16" s="394" t="e">
        <f t="shared" si="33"/>
        <v>#REF!</v>
      </c>
    </row>
    <row r="17" spans="1:53">
      <c r="A17" s="379">
        <f t="shared" si="34"/>
        <v>10</v>
      </c>
      <c r="B17" s="380" t="e">
        <f t="shared" si="34"/>
        <v>#REF!</v>
      </c>
      <c r="C17" s="381" t="e">
        <f t="shared" si="18"/>
        <v>#REF!</v>
      </c>
      <c r="D17" s="381">
        <f t="shared" si="18"/>
        <v>0</v>
      </c>
      <c r="E17" s="381" t="e">
        <f t="shared" si="19"/>
        <v>#REF!</v>
      </c>
      <c r="F17" s="381" t="e">
        <f t="shared" si="0"/>
        <v>#REF!</v>
      </c>
      <c r="G17" s="381">
        <f t="shared" si="1"/>
        <v>0</v>
      </c>
      <c r="H17" s="381" t="e">
        <f t="shared" si="2"/>
        <v>#REF!</v>
      </c>
      <c r="I17" s="381">
        <f t="shared" si="3"/>
        <v>0</v>
      </c>
      <c r="J17" s="381"/>
      <c r="K17" s="381"/>
      <c r="L17" s="394" t="e">
        <f>INDEX(#REF!,MATCH(B17,#REF!,0),MATCH($L$6,#REF!,0))</f>
        <v>#REF!</v>
      </c>
      <c r="M17" s="395">
        <v>0</v>
      </c>
      <c r="N17" s="394" t="e">
        <f t="shared" si="20"/>
        <v>#REF!</v>
      </c>
      <c r="O17" s="394" t="e">
        <f>INDEX(#REF!,MATCH(B17,#REF!,0),MATCH($O$6,#REF!,0))</f>
        <v>#REF!</v>
      </c>
      <c r="P17" s="395">
        <v>0</v>
      </c>
      <c r="Q17" s="394" t="e">
        <f t="shared" si="21"/>
        <v>#REF!</v>
      </c>
      <c r="R17" s="394" t="e">
        <f>INDEX(#REF!,MATCH(B17,#REF!,0),MATCH($R$6,#REF!,0))</f>
        <v>#REF!</v>
      </c>
      <c r="S17" s="395">
        <v>0</v>
      </c>
      <c r="T17" s="394" t="e">
        <f t="shared" si="22"/>
        <v>#REF!</v>
      </c>
      <c r="U17" s="394" t="e">
        <f>INDEX(#REF!,MATCH(B17,#REF!,0),MATCH($U$6,#REF!,0))</f>
        <v>#REF!</v>
      </c>
      <c r="V17" s="395">
        <v>0</v>
      </c>
      <c r="W17" s="394" t="e">
        <f t="shared" si="23"/>
        <v>#REF!</v>
      </c>
      <c r="X17" s="394" t="e">
        <f>INDEX(#REF!,MATCH(B17,#REF!,0),MATCH($X$6,#REF!,0))</f>
        <v>#REF!</v>
      </c>
      <c r="Y17" s="395">
        <v>0</v>
      </c>
      <c r="Z17" s="394" t="e">
        <f t="shared" si="24"/>
        <v>#REF!</v>
      </c>
      <c r="AA17" s="394" t="e">
        <f>INDEX(#REF!,MATCH(B17,#REF!,0),MATCH($AA$6,#REF!,0))</f>
        <v>#REF!</v>
      </c>
      <c r="AB17" s="395">
        <v>0</v>
      </c>
      <c r="AC17" s="394" t="e">
        <f t="shared" si="25"/>
        <v>#REF!</v>
      </c>
      <c r="AD17" s="394" t="e">
        <f>INDEX(#REF!,MATCH(B17,#REF!,0),MATCH($AD$6,#REF!,0))</f>
        <v>#REF!</v>
      </c>
      <c r="AE17" s="395">
        <v>0</v>
      </c>
      <c r="AF17" s="394" t="e">
        <f t="shared" si="26"/>
        <v>#REF!</v>
      </c>
      <c r="AG17" s="394" t="e">
        <f>INDEX(#REF!,MATCH(B17,#REF!,0),MATCH($AG$6,#REF!,0))</f>
        <v>#REF!</v>
      </c>
      <c r="AH17" s="395">
        <v>0</v>
      </c>
      <c r="AI17" s="394" t="e">
        <f t="shared" si="27"/>
        <v>#REF!</v>
      </c>
      <c r="AJ17" s="394" t="e">
        <f>INDEX(#REF!,MATCH(B17,#REF!,0),MATCH($AJ$6,#REF!,0))</f>
        <v>#REF!</v>
      </c>
      <c r="AK17" s="395">
        <v>0</v>
      </c>
      <c r="AL17" s="394" t="e">
        <f t="shared" si="28"/>
        <v>#REF!</v>
      </c>
      <c r="AM17" s="394" t="e">
        <f>INDEX(#REF!,MATCH(B17,#REF!,0),MATCH($AM$6,#REF!,0))</f>
        <v>#REF!</v>
      </c>
      <c r="AN17" s="395">
        <v>0</v>
      </c>
      <c r="AO17" s="394" t="e">
        <f t="shared" si="29"/>
        <v>#REF!</v>
      </c>
      <c r="AP17" s="394" t="e">
        <f>INDEX(#REF!,MATCH(B17,#REF!,0),MATCH($AP$6,#REF!,0))</f>
        <v>#REF!</v>
      </c>
      <c r="AQ17" s="395">
        <v>0</v>
      </c>
      <c r="AR17" s="394" t="e">
        <f t="shared" si="30"/>
        <v>#REF!</v>
      </c>
      <c r="AS17" s="394" t="e">
        <f>INDEX(#REF!,MATCH(B17,#REF!,0),MATCH($AS$6,#REF!,0))</f>
        <v>#REF!</v>
      </c>
      <c r="AT17" s="395">
        <v>0</v>
      </c>
      <c r="AU17" s="394" t="e">
        <f t="shared" si="31"/>
        <v>#REF!</v>
      </c>
      <c r="AV17" s="394" t="e">
        <f>INDEX(#REF!,MATCH(B17,#REF!,0),MATCH($AV$6,#REF!,0))</f>
        <v>#REF!</v>
      </c>
      <c r="AW17" s="395">
        <v>0</v>
      </c>
      <c r="AX17" s="394" t="e">
        <f t="shared" si="32"/>
        <v>#REF!</v>
      </c>
      <c r="AY17" s="394" t="e">
        <f>INDEX(#REF!,MATCH(B17,#REF!,0),MATCH($AY$6,#REF!,0))</f>
        <v>#REF!</v>
      </c>
      <c r="AZ17" s="395">
        <v>0</v>
      </c>
      <c r="BA17" s="394" t="e">
        <f t="shared" si="33"/>
        <v>#REF!</v>
      </c>
    </row>
    <row r="18" spans="1:53">
      <c r="A18" s="379">
        <f t="shared" si="34"/>
        <v>11</v>
      </c>
      <c r="B18" s="380" t="e">
        <f t="shared" si="34"/>
        <v>#REF!</v>
      </c>
      <c r="C18" s="381" t="e">
        <f t="shared" si="18"/>
        <v>#REF!</v>
      </c>
      <c r="D18" s="381">
        <f t="shared" si="18"/>
        <v>0</v>
      </c>
      <c r="E18" s="381" t="e">
        <f t="shared" si="19"/>
        <v>#REF!</v>
      </c>
      <c r="F18" s="381" t="e">
        <f t="shared" si="0"/>
        <v>#REF!</v>
      </c>
      <c r="G18" s="381">
        <f t="shared" si="1"/>
        <v>0</v>
      </c>
      <c r="H18" s="381" t="e">
        <f t="shared" si="2"/>
        <v>#REF!</v>
      </c>
      <c r="I18" s="381">
        <f t="shared" si="3"/>
        <v>0</v>
      </c>
      <c r="J18" s="381"/>
      <c r="K18" s="381"/>
      <c r="L18" s="394" t="e">
        <f>INDEX(#REF!,MATCH(B18,#REF!,0),MATCH($L$6,#REF!,0))</f>
        <v>#REF!</v>
      </c>
      <c r="M18" s="395">
        <v>0</v>
      </c>
      <c r="N18" s="394" t="e">
        <f t="shared" si="20"/>
        <v>#REF!</v>
      </c>
      <c r="O18" s="394" t="e">
        <f>INDEX(#REF!,MATCH(B18,#REF!,0),MATCH($O$6,#REF!,0))</f>
        <v>#REF!</v>
      </c>
      <c r="P18" s="395">
        <v>0</v>
      </c>
      <c r="Q18" s="394" t="e">
        <f t="shared" si="21"/>
        <v>#REF!</v>
      </c>
      <c r="R18" s="394" t="e">
        <f>INDEX(#REF!,MATCH(B18,#REF!,0),MATCH($R$6,#REF!,0))</f>
        <v>#REF!</v>
      </c>
      <c r="S18" s="395">
        <v>0</v>
      </c>
      <c r="T18" s="394" t="e">
        <f t="shared" si="22"/>
        <v>#REF!</v>
      </c>
      <c r="U18" s="394" t="e">
        <f>INDEX(#REF!,MATCH(B18,#REF!,0),MATCH($U$6,#REF!,0))</f>
        <v>#REF!</v>
      </c>
      <c r="V18" s="395">
        <v>0</v>
      </c>
      <c r="W18" s="394" t="e">
        <f t="shared" si="23"/>
        <v>#REF!</v>
      </c>
      <c r="X18" s="394" t="e">
        <f>INDEX(#REF!,MATCH(B18,#REF!,0),MATCH($X$6,#REF!,0))</f>
        <v>#REF!</v>
      </c>
      <c r="Y18" s="395">
        <v>0</v>
      </c>
      <c r="Z18" s="394" t="e">
        <f t="shared" si="24"/>
        <v>#REF!</v>
      </c>
      <c r="AA18" s="394" t="e">
        <f>INDEX(#REF!,MATCH(B18,#REF!,0),MATCH($AA$6,#REF!,0))</f>
        <v>#REF!</v>
      </c>
      <c r="AB18" s="395">
        <v>0</v>
      </c>
      <c r="AC18" s="394" t="e">
        <f t="shared" si="25"/>
        <v>#REF!</v>
      </c>
      <c r="AD18" s="394" t="e">
        <f>INDEX(#REF!,MATCH(B18,#REF!,0),MATCH($AD$6,#REF!,0))</f>
        <v>#REF!</v>
      </c>
      <c r="AE18" s="395">
        <v>0</v>
      </c>
      <c r="AF18" s="394" t="e">
        <f t="shared" si="26"/>
        <v>#REF!</v>
      </c>
      <c r="AG18" s="394" t="e">
        <f>INDEX(#REF!,MATCH(B18,#REF!,0),MATCH($AG$6,#REF!,0))</f>
        <v>#REF!</v>
      </c>
      <c r="AH18" s="395">
        <v>0</v>
      </c>
      <c r="AI18" s="394" t="e">
        <f t="shared" si="27"/>
        <v>#REF!</v>
      </c>
      <c r="AJ18" s="394" t="e">
        <f>INDEX(#REF!,MATCH(B18,#REF!,0),MATCH($AJ$6,#REF!,0))</f>
        <v>#REF!</v>
      </c>
      <c r="AK18" s="395">
        <v>0</v>
      </c>
      <c r="AL18" s="394" t="e">
        <f t="shared" si="28"/>
        <v>#REF!</v>
      </c>
      <c r="AM18" s="394" t="e">
        <f>INDEX(#REF!,MATCH(B18,#REF!,0),MATCH($AM$6,#REF!,0))</f>
        <v>#REF!</v>
      </c>
      <c r="AN18" s="395">
        <v>0</v>
      </c>
      <c r="AO18" s="394" t="e">
        <f t="shared" si="29"/>
        <v>#REF!</v>
      </c>
      <c r="AP18" s="394" t="e">
        <f>INDEX(#REF!,MATCH(B18,#REF!,0),MATCH($AP$6,#REF!,0))</f>
        <v>#REF!</v>
      </c>
      <c r="AQ18" s="395">
        <v>0</v>
      </c>
      <c r="AR18" s="394" t="e">
        <f t="shared" si="30"/>
        <v>#REF!</v>
      </c>
      <c r="AS18" s="394" t="e">
        <f>INDEX(#REF!,MATCH(B18,#REF!,0),MATCH($AS$6,#REF!,0))</f>
        <v>#REF!</v>
      </c>
      <c r="AT18" s="395">
        <v>0</v>
      </c>
      <c r="AU18" s="394" t="e">
        <f t="shared" si="31"/>
        <v>#REF!</v>
      </c>
      <c r="AV18" s="394" t="e">
        <f>INDEX(#REF!,MATCH(B18,#REF!,0),MATCH($AV$6,#REF!,0))</f>
        <v>#REF!</v>
      </c>
      <c r="AW18" s="395">
        <v>0</v>
      </c>
      <c r="AX18" s="394" t="e">
        <f t="shared" si="32"/>
        <v>#REF!</v>
      </c>
      <c r="AY18" s="394" t="e">
        <f>INDEX(#REF!,MATCH(B18,#REF!,0),MATCH($AY$6,#REF!,0))</f>
        <v>#REF!</v>
      </c>
      <c r="AZ18" s="395">
        <v>0</v>
      </c>
      <c r="BA18" s="394" t="e">
        <f t="shared" si="33"/>
        <v>#REF!</v>
      </c>
    </row>
    <row r="19" spans="1:53">
      <c r="A19" s="379">
        <f t="shared" si="34"/>
        <v>12</v>
      </c>
      <c r="B19" s="380" t="e">
        <f t="shared" si="34"/>
        <v>#REF!</v>
      </c>
      <c r="C19" s="381" t="e">
        <f t="shared" si="18"/>
        <v>#REF!</v>
      </c>
      <c r="D19" s="381">
        <f t="shared" si="18"/>
        <v>0</v>
      </c>
      <c r="E19" s="381" t="e">
        <f t="shared" si="19"/>
        <v>#REF!</v>
      </c>
      <c r="F19" s="381" t="e">
        <f t="shared" si="0"/>
        <v>#REF!</v>
      </c>
      <c r="G19" s="381">
        <f t="shared" si="1"/>
        <v>0</v>
      </c>
      <c r="H19" s="381" t="e">
        <f t="shared" si="2"/>
        <v>#REF!</v>
      </c>
      <c r="I19" s="381">
        <f t="shared" si="3"/>
        <v>0</v>
      </c>
      <c r="J19" s="381"/>
      <c r="K19" s="381"/>
      <c r="L19" s="394" t="e">
        <f>INDEX(#REF!,MATCH(B19,#REF!,0),MATCH($L$6,#REF!,0))</f>
        <v>#REF!</v>
      </c>
      <c r="M19" s="395">
        <v>0</v>
      </c>
      <c r="N19" s="394" t="e">
        <f t="shared" si="20"/>
        <v>#REF!</v>
      </c>
      <c r="O19" s="394" t="e">
        <f>INDEX(#REF!,MATCH(B19,#REF!,0),MATCH($O$6,#REF!,0))</f>
        <v>#REF!</v>
      </c>
      <c r="P19" s="395">
        <v>0</v>
      </c>
      <c r="Q19" s="394" t="e">
        <f t="shared" si="21"/>
        <v>#REF!</v>
      </c>
      <c r="R19" s="394" t="e">
        <f>INDEX(#REF!,MATCH(B19,#REF!,0),MATCH($R$6,#REF!,0))</f>
        <v>#REF!</v>
      </c>
      <c r="S19" s="395">
        <v>0</v>
      </c>
      <c r="T19" s="394" t="e">
        <f t="shared" si="22"/>
        <v>#REF!</v>
      </c>
      <c r="U19" s="394" t="e">
        <f>INDEX(#REF!,MATCH(B19,#REF!,0),MATCH($U$6,#REF!,0))</f>
        <v>#REF!</v>
      </c>
      <c r="V19" s="395">
        <v>0</v>
      </c>
      <c r="W19" s="394" t="e">
        <f t="shared" si="23"/>
        <v>#REF!</v>
      </c>
      <c r="X19" s="394" t="e">
        <f>INDEX(#REF!,MATCH(B19,#REF!,0),MATCH($X$6,#REF!,0))</f>
        <v>#REF!</v>
      </c>
      <c r="Y19" s="395">
        <v>0</v>
      </c>
      <c r="Z19" s="394" t="e">
        <f t="shared" si="24"/>
        <v>#REF!</v>
      </c>
      <c r="AA19" s="394" t="e">
        <f>INDEX(#REF!,MATCH(B19,#REF!,0),MATCH($AA$6,#REF!,0))</f>
        <v>#REF!</v>
      </c>
      <c r="AB19" s="395">
        <v>0</v>
      </c>
      <c r="AC19" s="394" t="e">
        <f t="shared" si="25"/>
        <v>#REF!</v>
      </c>
      <c r="AD19" s="394" t="e">
        <f>INDEX(#REF!,MATCH(B19,#REF!,0),MATCH($AD$6,#REF!,0))</f>
        <v>#REF!</v>
      </c>
      <c r="AE19" s="395">
        <v>0</v>
      </c>
      <c r="AF19" s="394" t="e">
        <f t="shared" si="26"/>
        <v>#REF!</v>
      </c>
      <c r="AG19" s="394" t="e">
        <f>INDEX(#REF!,MATCH(B19,#REF!,0),MATCH($AG$6,#REF!,0))</f>
        <v>#REF!</v>
      </c>
      <c r="AH19" s="395">
        <v>0</v>
      </c>
      <c r="AI19" s="394" t="e">
        <f t="shared" si="27"/>
        <v>#REF!</v>
      </c>
      <c r="AJ19" s="394" t="e">
        <f>INDEX(#REF!,MATCH(B19,#REF!,0),MATCH($AJ$6,#REF!,0))</f>
        <v>#REF!</v>
      </c>
      <c r="AK19" s="395">
        <v>0</v>
      </c>
      <c r="AL19" s="394" t="e">
        <f t="shared" si="28"/>
        <v>#REF!</v>
      </c>
      <c r="AM19" s="394" t="e">
        <f>INDEX(#REF!,MATCH(B19,#REF!,0),MATCH($AM$6,#REF!,0))</f>
        <v>#REF!</v>
      </c>
      <c r="AN19" s="395">
        <v>0</v>
      </c>
      <c r="AO19" s="394" t="e">
        <f t="shared" si="29"/>
        <v>#REF!</v>
      </c>
      <c r="AP19" s="394" t="e">
        <f>INDEX(#REF!,MATCH(B19,#REF!,0),MATCH($AP$6,#REF!,0))</f>
        <v>#REF!</v>
      </c>
      <c r="AQ19" s="395">
        <v>0</v>
      </c>
      <c r="AR19" s="394" t="e">
        <f t="shared" si="30"/>
        <v>#REF!</v>
      </c>
      <c r="AS19" s="394" t="e">
        <f>INDEX(#REF!,MATCH(B19,#REF!,0),MATCH($AS$6,#REF!,0))</f>
        <v>#REF!</v>
      </c>
      <c r="AT19" s="395">
        <v>0</v>
      </c>
      <c r="AU19" s="394" t="e">
        <f t="shared" si="31"/>
        <v>#REF!</v>
      </c>
      <c r="AV19" s="394" t="e">
        <f>INDEX(#REF!,MATCH(B19,#REF!,0),MATCH($AV$6,#REF!,0))</f>
        <v>#REF!</v>
      </c>
      <c r="AW19" s="395">
        <v>0</v>
      </c>
      <c r="AX19" s="394" t="e">
        <f t="shared" si="32"/>
        <v>#REF!</v>
      </c>
      <c r="AY19" s="394" t="e">
        <f>INDEX(#REF!,MATCH(B19,#REF!,0),MATCH($AY$6,#REF!,0))</f>
        <v>#REF!</v>
      </c>
      <c r="AZ19" s="395">
        <v>0</v>
      </c>
      <c r="BA19" s="394" t="e">
        <f t="shared" si="33"/>
        <v>#REF!</v>
      </c>
    </row>
    <row r="20" spans="1:53">
      <c r="A20" s="379">
        <f t="shared" si="34"/>
        <v>13</v>
      </c>
      <c r="B20" s="380" t="e">
        <f t="shared" si="34"/>
        <v>#REF!</v>
      </c>
      <c r="C20" s="381" t="e">
        <f t="shared" si="18"/>
        <v>#REF!</v>
      </c>
      <c r="D20" s="381">
        <f t="shared" si="18"/>
        <v>0</v>
      </c>
      <c r="E20" s="381" t="e">
        <f t="shared" si="19"/>
        <v>#REF!</v>
      </c>
      <c r="F20" s="381" t="e">
        <f t="shared" si="0"/>
        <v>#REF!</v>
      </c>
      <c r="G20" s="381">
        <f t="shared" si="1"/>
        <v>0</v>
      </c>
      <c r="H20" s="381" t="e">
        <f t="shared" si="2"/>
        <v>#REF!</v>
      </c>
      <c r="I20" s="381">
        <f t="shared" si="3"/>
        <v>0</v>
      </c>
      <c r="J20" s="381"/>
      <c r="K20" s="381"/>
      <c r="L20" s="394" t="e">
        <f>INDEX(#REF!,MATCH(B20,#REF!,0),MATCH($L$6,#REF!,0))</f>
        <v>#REF!</v>
      </c>
      <c r="M20" s="395">
        <v>0</v>
      </c>
      <c r="N20" s="394" t="e">
        <f t="shared" si="20"/>
        <v>#REF!</v>
      </c>
      <c r="O20" s="394" t="e">
        <f>INDEX(#REF!,MATCH(B20,#REF!,0),MATCH($O$6,#REF!,0))</f>
        <v>#REF!</v>
      </c>
      <c r="P20" s="395">
        <v>0</v>
      </c>
      <c r="Q20" s="394" t="e">
        <f t="shared" si="21"/>
        <v>#REF!</v>
      </c>
      <c r="R20" s="394" t="e">
        <f>INDEX(#REF!,MATCH(B20,#REF!,0),MATCH($R$6,#REF!,0))</f>
        <v>#REF!</v>
      </c>
      <c r="S20" s="395">
        <v>0</v>
      </c>
      <c r="T20" s="394" t="e">
        <f t="shared" si="22"/>
        <v>#REF!</v>
      </c>
      <c r="U20" s="394" t="e">
        <f>INDEX(#REF!,MATCH(B20,#REF!,0),MATCH($U$6,#REF!,0))</f>
        <v>#REF!</v>
      </c>
      <c r="V20" s="395">
        <v>0</v>
      </c>
      <c r="W20" s="394" t="e">
        <f t="shared" si="23"/>
        <v>#REF!</v>
      </c>
      <c r="X20" s="394" t="e">
        <f>INDEX(#REF!,MATCH(B20,#REF!,0),MATCH($X$6,#REF!,0))</f>
        <v>#REF!</v>
      </c>
      <c r="Y20" s="395">
        <v>0</v>
      </c>
      <c r="Z20" s="394" t="e">
        <f t="shared" si="24"/>
        <v>#REF!</v>
      </c>
      <c r="AA20" s="394" t="e">
        <f>INDEX(#REF!,MATCH(B20,#REF!,0),MATCH($AA$6,#REF!,0))</f>
        <v>#REF!</v>
      </c>
      <c r="AB20" s="395">
        <v>0</v>
      </c>
      <c r="AC20" s="394" t="e">
        <f t="shared" si="25"/>
        <v>#REF!</v>
      </c>
      <c r="AD20" s="394" t="e">
        <f>INDEX(#REF!,MATCH(B20,#REF!,0),MATCH($AD$6,#REF!,0))</f>
        <v>#REF!</v>
      </c>
      <c r="AE20" s="395">
        <v>0</v>
      </c>
      <c r="AF20" s="394" t="e">
        <f t="shared" si="26"/>
        <v>#REF!</v>
      </c>
      <c r="AG20" s="394" t="e">
        <f>INDEX(#REF!,MATCH(B20,#REF!,0),MATCH($AG$6,#REF!,0))</f>
        <v>#REF!</v>
      </c>
      <c r="AH20" s="395">
        <v>0</v>
      </c>
      <c r="AI20" s="394" t="e">
        <f t="shared" si="27"/>
        <v>#REF!</v>
      </c>
      <c r="AJ20" s="394" t="e">
        <f>INDEX(#REF!,MATCH(B20,#REF!,0),MATCH($AJ$6,#REF!,0))</f>
        <v>#REF!</v>
      </c>
      <c r="AK20" s="395">
        <v>0</v>
      </c>
      <c r="AL20" s="394" t="e">
        <f t="shared" si="28"/>
        <v>#REF!</v>
      </c>
      <c r="AM20" s="394" t="e">
        <f>INDEX(#REF!,MATCH(B20,#REF!,0),MATCH($AM$6,#REF!,0))</f>
        <v>#REF!</v>
      </c>
      <c r="AN20" s="395">
        <v>0</v>
      </c>
      <c r="AO20" s="394" t="e">
        <f t="shared" si="29"/>
        <v>#REF!</v>
      </c>
      <c r="AP20" s="394" t="e">
        <f>INDEX(#REF!,MATCH(B20,#REF!,0),MATCH($AP$6,#REF!,0))</f>
        <v>#REF!</v>
      </c>
      <c r="AQ20" s="395">
        <v>0</v>
      </c>
      <c r="AR20" s="394" t="e">
        <f t="shared" si="30"/>
        <v>#REF!</v>
      </c>
      <c r="AS20" s="394" t="e">
        <f>INDEX(#REF!,MATCH(B20,#REF!,0),MATCH($AS$6,#REF!,0))</f>
        <v>#REF!</v>
      </c>
      <c r="AT20" s="395">
        <v>0</v>
      </c>
      <c r="AU20" s="394" t="e">
        <f t="shared" si="31"/>
        <v>#REF!</v>
      </c>
      <c r="AV20" s="394" t="e">
        <f>INDEX(#REF!,MATCH(B20,#REF!,0),MATCH($AV$6,#REF!,0))</f>
        <v>#REF!</v>
      </c>
      <c r="AW20" s="395">
        <v>0</v>
      </c>
      <c r="AX20" s="394" t="e">
        <f t="shared" si="32"/>
        <v>#REF!</v>
      </c>
      <c r="AY20" s="394" t="e">
        <f>INDEX(#REF!,MATCH(B20,#REF!,0),MATCH($AY$6,#REF!,0))</f>
        <v>#REF!</v>
      </c>
      <c r="AZ20" s="395">
        <v>0</v>
      </c>
      <c r="BA20" s="394" t="e">
        <f t="shared" si="33"/>
        <v>#REF!</v>
      </c>
    </row>
    <row r="21" spans="1:53">
      <c r="A21" s="379">
        <f t="shared" si="34"/>
        <v>14</v>
      </c>
      <c r="B21" s="380" t="e">
        <f t="shared" si="34"/>
        <v>#REF!</v>
      </c>
      <c r="C21" s="381" t="e">
        <f t="shared" si="18"/>
        <v>#REF!</v>
      </c>
      <c r="D21" s="381">
        <f t="shared" si="18"/>
        <v>0</v>
      </c>
      <c r="E21" s="381" t="e">
        <f t="shared" si="19"/>
        <v>#REF!</v>
      </c>
      <c r="F21" s="381" t="e">
        <f t="shared" si="0"/>
        <v>#REF!</v>
      </c>
      <c r="G21" s="381">
        <f t="shared" si="1"/>
        <v>0</v>
      </c>
      <c r="H21" s="381" t="e">
        <f t="shared" si="2"/>
        <v>#REF!</v>
      </c>
      <c r="I21" s="381">
        <f t="shared" si="3"/>
        <v>0</v>
      </c>
      <c r="J21" s="381"/>
      <c r="K21" s="381"/>
      <c r="L21" s="394" t="e">
        <f>INDEX(#REF!,MATCH(B21,#REF!,0),MATCH($L$6,#REF!,0))</f>
        <v>#REF!</v>
      </c>
      <c r="M21" s="395">
        <v>0</v>
      </c>
      <c r="N21" s="394" t="e">
        <f t="shared" si="20"/>
        <v>#REF!</v>
      </c>
      <c r="O21" s="394" t="e">
        <f>INDEX(#REF!,MATCH(B21,#REF!,0),MATCH($O$6,#REF!,0))</f>
        <v>#REF!</v>
      </c>
      <c r="P21" s="395">
        <v>0</v>
      </c>
      <c r="Q21" s="394" t="e">
        <f t="shared" si="21"/>
        <v>#REF!</v>
      </c>
      <c r="R21" s="394" t="e">
        <f>INDEX(#REF!,MATCH(B21,#REF!,0),MATCH($R$6,#REF!,0))</f>
        <v>#REF!</v>
      </c>
      <c r="S21" s="395">
        <v>0</v>
      </c>
      <c r="T21" s="394" t="e">
        <f t="shared" si="22"/>
        <v>#REF!</v>
      </c>
      <c r="U21" s="394" t="e">
        <f>INDEX(#REF!,MATCH(B21,#REF!,0),MATCH($U$6,#REF!,0))</f>
        <v>#REF!</v>
      </c>
      <c r="V21" s="395">
        <v>0</v>
      </c>
      <c r="W21" s="394" t="e">
        <f t="shared" si="23"/>
        <v>#REF!</v>
      </c>
      <c r="X21" s="394" t="e">
        <f>INDEX(#REF!,MATCH(B21,#REF!,0),MATCH($X$6,#REF!,0))</f>
        <v>#REF!</v>
      </c>
      <c r="Y21" s="395">
        <v>0</v>
      </c>
      <c r="Z21" s="394" t="e">
        <f t="shared" si="24"/>
        <v>#REF!</v>
      </c>
      <c r="AA21" s="394" t="e">
        <f>INDEX(#REF!,MATCH(B21,#REF!,0),MATCH($AA$6,#REF!,0))</f>
        <v>#REF!</v>
      </c>
      <c r="AB21" s="395">
        <v>0</v>
      </c>
      <c r="AC21" s="394" t="e">
        <f t="shared" si="25"/>
        <v>#REF!</v>
      </c>
      <c r="AD21" s="394" t="e">
        <f>INDEX(#REF!,MATCH(B21,#REF!,0),MATCH($AD$6,#REF!,0))</f>
        <v>#REF!</v>
      </c>
      <c r="AE21" s="395">
        <v>0</v>
      </c>
      <c r="AF21" s="394" t="e">
        <f t="shared" si="26"/>
        <v>#REF!</v>
      </c>
      <c r="AG21" s="394" t="e">
        <f>INDEX(#REF!,MATCH(B21,#REF!,0),MATCH($AG$6,#REF!,0))</f>
        <v>#REF!</v>
      </c>
      <c r="AH21" s="395">
        <v>0</v>
      </c>
      <c r="AI21" s="394" t="e">
        <f t="shared" si="27"/>
        <v>#REF!</v>
      </c>
      <c r="AJ21" s="394" t="e">
        <f>INDEX(#REF!,MATCH(B21,#REF!,0),MATCH($AJ$6,#REF!,0))</f>
        <v>#REF!</v>
      </c>
      <c r="AK21" s="395">
        <v>0</v>
      </c>
      <c r="AL21" s="394" t="e">
        <f t="shared" si="28"/>
        <v>#REF!</v>
      </c>
      <c r="AM21" s="394" t="e">
        <f>INDEX(#REF!,MATCH(B21,#REF!,0),MATCH($AM$6,#REF!,0))</f>
        <v>#REF!</v>
      </c>
      <c r="AN21" s="395">
        <v>0</v>
      </c>
      <c r="AO21" s="394" t="e">
        <f t="shared" si="29"/>
        <v>#REF!</v>
      </c>
      <c r="AP21" s="394" t="e">
        <f>INDEX(#REF!,MATCH(B21,#REF!,0),MATCH($AP$6,#REF!,0))</f>
        <v>#REF!</v>
      </c>
      <c r="AQ21" s="395">
        <v>0</v>
      </c>
      <c r="AR21" s="394" t="e">
        <f t="shared" si="30"/>
        <v>#REF!</v>
      </c>
      <c r="AS21" s="394" t="e">
        <f>INDEX(#REF!,MATCH(B21,#REF!,0),MATCH($AS$6,#REF!,0))</f>
        <v>#REF!</v>
      </c>
      <c r="AT21" s="395">
        <v>0</v>
      </c>
      <c r="AU21" s="394" t="e">
        <f t="shared" si="31"/>
        <v>#REF!</v>
      </c>
      <c r="AV21" s="394" t="e">
        <f>INDEX(#REF!,MATCH(B21,#REF!,0),MATCH($AV$6,#REF!,0))</f>
        <v>#REF!</v>
      </c>
      <c r="AW21" s="395">
        <v>0</v>
      </c>
      <c r="AX21" s="394" t="e">
        <f t="shared" si="32"/>
        <v>#REF!</v>
      </c>
      <c r="AY21" s="394" t="e">
        <f>INDEX(#REF!,MATCH(B21,#REF!,0),MATCH($AY$6,#REF!,0))</f>
        <v>#REF!</v>
      </c>
      <c r="AZ21" s="395">
        <v>0</v>
      </c>
      <c r="BA21" s="394" t="e">
        <f t="shared" si="33"/>
        <v>#REF!</v>
      </c>
    </row>
    <row r="22" spans="1:53">
      <c r="A22" s="379">
        <f t="shared" si="34"/>
        <v>15</v>
      </c>
      <c r="B22" s="380" t="e">
        <f t="shared" si="34"/>
        <v>#REF!</v>
      </c>
      <c r="C22" s="381" t="e">
        <f t="shared" si="18"/>
        <v>#REF!</v>
      </c>
      <c r="D22" s="381">
        <f t="shared" si="18"/>
        <v>0</v>
      </c>
      <c r="E22" s="381" t="e">
        <f t="shared" si="19"/>
        <v>#REF!</v>
      </c>
      <c r="F22" s="381" t="e">
        <f t="shared" si="0"/>
        <v>#REF!</v>
      </c>
      <c r="G22" s="381">
        <f t="shared" si="1"/>
        <v>0</v>
      </c>
      <c r="H22" s="381" t="e">
        <f t="shared" si="2"/>
        <v>#REF!</v>
      </c>
      <c r="I22" s="381">
        <f t="shared" si="3"/>
        <v>0</v>
      </c>
      <c r="J22" s="381"/>
      <c r="K22" s="381"/>
      <c r="L22" s="394" t="e">
        <f>INDEX(#REF!,MATCH(B22,#REF!,0),MATCH($L$6,#REF!,0))</f>
        <v>#REF!</v>
      </c>
      <c r="M22" s="395">
        <v>0</v>
      </c>
      <c r="N22" s="394" t="e">
        <f t="shared" si="20"/>
        <v>#REF!</v>
      </c>
      <c r="O22" s="394" t="e">
        <f>INDEX(#REF!,MATCH(B22,#REF!,0),MATCH($O$6,#REF!,0))</f>
        <v>#REF!</v>
      </c>
      <c r="P22" s="395">
        <v>0</v>
      </c>
      <c r="Q22" s="394" t="e">
        <f t="shared" si="21"/>
        <v>#REF!</v>
      </c>
      <c r="R22" s="394" t="e">
        <f>INDEX(#REF!,MATCH(B22,#REF!,0),MATCH($R$6,#REF!,0))</f>
        <v>#REF!</v>
      </c>
      <c r="S22" s="395">
        <v>0</v>
      </c>
      <c r="T22" s="394" t="e">
        <f t="shared" si="22"/>
        <v>#REF!</v>
      </c>
      <c r="U22" s="394" t="e">
        <f>INDEX(#REF!,MATCH(B22,#REF!,0),MATCH($U$6,#REF!,0))</f>
        <v>#REF!</v>
      </c>
      <c r="V22" s="395">
        <v>0</v>
      </c>
      <c r="W22" s="394" t="e">
        <f t="shared" si="23"/>
        <v>#REF!</v>
      </c>
      <c r="X22" s="394" t="e">
        <f>INDEX(#REF!,MATCH(B22,#REF!,0),MATCH($X$6,#REF!,0))</f>
        <v>#REF!</v>
      </c>
      <c r="Y22" s="395">
        <v>0</v>
      </c>
      <c r="Z22" s="394" t="e">
        <f t="shared" si="24"/>
        <v>#REF!</v>
      </c>
      <c r="AA22" s="394" t="e">
        <f>INDEX(#REF!,MATCH(B22,#REF!,0),MATCH($AA$6,#REF!,0))</f>
        <v>#REF!</v>
      </c>
      <c r="AB22" s="395">
        <v>0</v>
      </c>
      <c r="AC22" s="394" t="e">
        <f t="shared" si="25"/>
        <v>#REF!</v>
      </c>
      <c r="AD22" s="394" t="e">
        <f>INDEX(#REF!,MATCH(B22,#REF!,0),MATCH($AD$6,#REF!,0))</f>
        <v>#REF!</v>
      </c>
      <c r="AE22" s="395">
        <v>0</v>
      </c>
      <c r="AF22" s="394" t="e">
        <f t="shared" si="26"/>
        <v>#REF!</v>
      </c>
      <c r="AG22" s="394" t="e">
        <f>INDEX(#REF!,MATCH(B22,#REF!,0),MATCH($AG$6,#REF!,0))</f>
        <v>#REF!</v>
      </c>
      <c r="AH22" s="395">
        <v>0</v>
      </c>
      <c r="AI22" s="394" t="e">
        <f t="shared" si="27"/>
        <v>#REF!</v>
      </c>
      <c r="AJ22" s="394" t="e">
        <f>INDEX(#REF!,MATCH(B22,#REF!,0),MATCH($AJ$6,#REF!,0))</f>
        <v>#REF!</v>
      </c>
      <c r="AK22" s="395">
        <v>0</v>
      </c>
      <c r="AL22" s="394" t="e">
        <f t="shared" si="28"/>
        <v>#REF!</v>
      </c>
      <c r="AM22" s="394" t="e">
        <f>INDEX(#REF!,MATCH(B22,#REF!,0),MATCH($AM$6,#REF!,0))</f>
        <v>#REF!</v>
      </c>
      <c r="AN22" s="395">
        <v>0</v>
      </c>
      <c r="AO22" s="394" t="e">
        <f t="shared" si="29"/>
        <v>#REF!</v>
      </c>
      <c r="AP22" s="394" t="e">
        <f>INDEX(#REF!,MATCH(B22,#REF!,0),MATCH($AP$6,#REF!,0))</f>
        <v>#REF!</v>
      </c>
      <c r="AQ22" s="395">
        <v>0</v>
      </c>
      <c r="AR22" s="394" t="e">
        <f t="shared" si="30"/>
        <v>#REF!</v>
      </c>
      <c r="AS22" s="394" t="e">
        <f>INDEX(#REF!,MATCH(B22,#REF!,0),MATCH($AS$6,#REF!,0))</f>
        <v>#REF!</v>
      </c>
      <c r="AT22" s="395">
        <v>0</v>
      </c>
      <c r="AU22" s="394" t="e">
        <f t="shared" si="31"/>
        <v>#REF!</v>
      </c>
      <c r="AV22" s="394" t="e">
        <f>INDEX(#REF!,MATCH(B22,#REF!,0),MATCH($AV$6,#REF!,0))</f>
        <v>#REF!</v>
      </c>
      <c r="AW22" s="395">
        <v>0</v>
      </c>
      <c r="AX22" s="394" t="e">
        <f t="shared" si="32"/>
        <v>#REF!</v>
      </c>
      <c r="AY22" s="394" t="e">
        <f>INDEX(#REF!,MATCH(B22,#REF!,0),MATCH($AY$6,#REF!,0))</f>
        <v>#REF!</v>
      </c>
      <c r="AZ22" s="395">
        <v>0</v>
      </c>
      <c r="BA22" s="394" t="e">
        <f t="shared" si="33"/>
        <v>#REF!</v>
      </c>
    </row>
    <row r="23" spans="1:53">
      <c r="A23" s="379">
        <f t="shared" si="34"/>
        <v>16</v>
      </c>
      <c r="B23" s="380" t="e">
        <f t="shared" si="34"/>
        <v>#REF!</v>
      </c>
      <c r="C23" s="381" t="e">
        <f t="shared" si="18"/>
        <v>#REF!</v>
      </c>
      <c r="D23" s="381">
        <f t="shared" si="18"/>
        <v>0</v>
      </c>
      <c r="E23" s="381" t="e">
        <f t="shared" si="19"/>
        <v>#REF!</v>
      </c>
      <c r="F23" s="381" t="e">
        <f t="shared" si="0"/>
        <v>#REF!</v>
      </c>
      <c r="G23" s="381">
        <f t="shared" si="1"/>
        <v>0</v>
      </c>
      <c r="H23" s="381" t="e">
        <f t="shared" si="2"/>
        <v>#REF!</v>
      </c>
      <c r="I23" s="381">
        <f t="shared" si="3"/>
        <v>0</v>
      </c>
      <c r="J23" s="381"/>
      <c r="K23" s="381"/>
      <c r="L23" s="394" t="e">
        <f>INDEX(#REF!,MATCH(B23,#REF!,0),MATCH($L$6,#REF!,0))</f>
        <v>#REF!</v>
      </c>
      <c r="M23" s="395">
        <v>0</v>
      </c>
      <c r="N23" s="394" t="e">
        <f t="shared" si="20"/>
        <v>#REF!</v>
      </c>
      <c r="O23" s="394" t="e">
        <f>INDEX(#REF!,MATCH(B23,#REF!,0),MATCH($O$6,#REF!,0))</f>
        <v>#REF!</v>
      </c>
      <c r="P23" s="395">
        <v>0</v>
      </c>
      <c r="Q23" s="394" t="e">
        <f t="shared" si="21"/>
        <v>#REF!</v>
      </c>
      <c r="R23" s="394" t="e">
        <f>INDEX(#REF!,MATCH(B23,#REF!,0),MATCH($R$6,#REF!,0))</f>
        <v>#REF!</v>
      </c>
      <c r="S23" s="395">
        <v>0</v>
      </c>
      <c r="T23" s="394" t="e">
        <f t="shared" si="22"/>
        <v>#REF!</v>
      </c>
      <c r="U23" s="394" t="e">
        <f>INDEX(#REF!,MATCH(B23,#REF!,0),MATCH($U$6,#REF!,0))</f>
        <v>#REF!</v>
      </c>
      <c r="V23" s="395">
        <v>0</v>
      </c>
      <c r="W23" s="394" t="e">
        <f t="shared" si="23"/>
        <v>#REF!</v>
      </c>
      <c r="X23" s="394" t="e">
        <f>INDEX(#REF!,MATCH(B23,#REF!,0),MATCH($X$6,#REF!,0))</f>
        <v>#REF!</v>
      </c>
      <c r="Y23" s="395">
        <v>0</v>
      </c>
      <c r="Z23" s="394" t="e">
        <f t="shared" si="24"/>
        <v>#REF!</v>
      </c>
      <c r="AA23" s="394" t="e">
        <f>INDEX(#REF!,MATCH(B23,#REF!,0),MATCH($AA$6,#REF!,0))</f>
        <v>#REF!</v>
      </c>
      <c r="AB23" s="395">
        <v>0</v>
      </c>
      <c r="AC23" s="394" t="e">
        <f t="shared" si="25"/>
        <v>#REF!</v>
      </c>
      <c r="AD23" s="394" t="e">
        <f>INDEX(#REF!,MATCH(B23,#REF!,0),MATCH($AD$6,#REF!,0))</f>
        <v>#REF!</v>
      </c>
      <c r="AE23" s="395">
        <v>0</v>
      </c>
      <c r="AF23" s="394" t="e">
        <f t="shared" si="26"/>
        <v>#REF!</v>
      </c>
      <c r="AG23" s="394" t="e">
        <f>INDEX(#REF!,MATCH(B23,#REF!,0),MATCH($AG$6,#REF!,0))</f>
        <v>#REF!</v>
      </c>
      <c r="AH23" s="395">
        <v>0</v>
      </c>
      <c r="AI23" s="394" t="e">
        <f t="shared" si="27"/>
        <v>#REF!</v>
      </c>
      <c r="AJ23" s="394" t="e">
        <f>INDEX(#REF!,MATCH(B23,#REF!,0),MATCH($AJ$6,#REF!,0))</f>
        <v>#REF!</v>
      </c>
      <c r="AK23" s="395">
        <v>0</v>
      </c>
      <c r="AL23" s="394" t="e">
        <f t="shared" si="28"/>
        <v>#REF!</v>
      </c>
      <c r="AM23" s="394" t="e">
        <f>INDEX(#REF!,MATCH(B23,#REF!,0),MATCH($AM$6,#REF!,0))</f>
        <v>#REF!</v>
      </c>
      <c r="AN23" s="395">
        <v>0</v>
      </c>
      <c r="AO23" s="394" t="e">
        <f t="shared" si="29"/>
        <v>#REF!</v>
      </c>
      <c r="AP23" s="394" t="e">
        <f>INDEX(#REF!,MATCH(B23,#REF!,0),MATCH($AP$6,#REF!,0))</f>
        <v>#REF!</v>
      </c>
      <c r="AQ23" s="395">
        <v>0</v>
      </c>
      <c r="AR23" s="394" t="e">
        <f t="shared" si="30"/>
        <v>#REF!</v>
      </c>
      <c r="AS23" s="394" t="e">
        <f>INDEX(#REF!,MATCH(B23,#REF!,0),MATCH($AS$6,#REF!,0))</f>
        <v>#REF!</v>
      </c>
      <c r="AT23" s="395">
        <v>0</v>
      </c>
      <c r="AU23" s="394" t="e">
        <f t="shared" si="31"/>
        <v>#REF!</v>
      </c>
      <c r="AV23" s="394" t="e">
        <f>INDEX(#REF!,MATCH(B23,#REF!,0),MATCH($AV$6,#REF!,0))</f>
        <v>#REF!</v>
      </c>
      <c r="AW23" s="395">
        <v>0</v>
      </c>
      <c r="AX23" s="394" t="e">
        <f t="shared" si="32"/>
        <v>#REF!</v>
      </c>
      <c r="AY23" s="394" t="e">
        <f>INDEX(#REF!,MATCH(B23,#REF!,0),MATCH($AY$6,#REF!,0))</f>
        <v>#REF!</v>
      </c>
      <c r="AZ23" s="395">
        <v>0</v>
      </c>
      <c r="BA23" s="394" t="e">
        <f t="shared" si="33"/>
        <v>#REF!</v>
      </c>
    </row>
    <row r="24" spans="1:53">
      <c r="A24" s="379">
        <f t="shared" si="34"/>
        <v>17</v>
      </c>
      <c r="B24" s="380" t="e">
        <f t="shared" si="34"/>
        <v>#REF!</v>
      </c>
      <c r="C24" s="381" t="e">
        <f t="shared" si="18"/>
        <v>#REF!</v>
      </c>
      <c r="D24" s="381">
        <f t="shared" si="18"/>
        <v>0</v>
      </c>
      <c r="E24" s="381" t="e">
        <f t="shared" si="19"/>
        <v>#REF!</v>
      </c>
      <c r="F24" s="381" t="e">
        <f t="shared" si="0"/>
        <v>#REF!</v>
      </c>
      <c r="G24" s="381">
        <f t="shared" si="1"/>
        <v>0</v>
      </c>
      <c r="H24" s="381" t="e">
        <f t="shared" si="2"/>
        <v>#REF!</v>
      </c>
      <c r="I24" s="381">
        <f t="shared" si="3"/>
        <v>0</v>
      </c>
      <c r="J24" s="381"/>
      <c r="K24" s="381"/>
      <c r="L24" s="394" t="e">
        <f>INDEX(#REF!,MATCH(B24,#REF!,0),MATCH($L$6,#REF!,0))</f>
        <v>#REF!</v>
      </c>
      <c r="M24" s="395">
        <v>0</v>
      </c>
      <c r="N24" s="394" t="e">
        <f t="shared" si="20"/>
        <v>#REF!</v>
      </c>
      <c r="O24" s="394" t="e">
        <f>INDEX(#REF!,MATCH(B24,#REF!,0),MATCH($O$6,#REF!,0))</f>
        <v>#REF!</v>
      </c>
      <c r="P24" s="395">
        <v>0</v>
      </c>
      <c r="Q24" s="394" t="e">
        <f t="shared" si="21"/>
        <v>#REF!</v>
      </c>
      <c r="R24" s="394" t="e">
        <f>INDEX(#REF!,MATCH(B24,#REF!,0),MATCH($R$6,#REF!,0))</f>
        <v>#REF!</v>
      </c>
      <c r="S24" s="395">
        <v>0</v>
      </c>
      <c r="T24" s="394" t="e">
        <f t="shared" si="22"/>
        <v>#REF!</v>
      </c>
      <c r="U24" s="394" t="e">
        <f>INDEX(#REF!,MATCH(B24,#REF!,0),MATCH($U$6,#REF!,0))</f>
        <v>#REF!</v>
      </c>
      <c r="V24" s="395">
        <v>0</v>
      </c>
      <c r="W24" s="394" t="e">
        <f t="shared" si="23"/>
        <v>#REF!</v>
      </c>
      <c r="X24" s="394" t="e">
        <f>INDEX(#REF!,MATCH(B24,#REF!,0),MATCH($X$6,#REF!,0))</f>
        <v>#REF!</v>
      </c>
      <c r="Y24" s="395">
        <v>0</v>
      </c>
      <c r="Z24" s="394" t="e">
        <f t="shared" si="24"/>
        <v>#REF!</v>
      </c>
      <c r="AA24" s="394" t="e">
        <f>INDEX(#REF!,MATCH(B24,#REF!,0),MATCH($AA$6,#REF!,0))</f>
        <v>#REF!</v>
      </c>
      <c r="AB24" s="395">
        <v>0</v>
      </c>
      <c r="AC24" s="394" t="e">
        <f t="shared" si="25"/>
        <v>#REF!</v>
      </c>
      <c r="AD24" s="394" t="e">
        <f>INDEX(#REF!,MATCH(B24,#REF!,0),MATCH($AD$6,#REF!,0))</f>
        <v>#REF!</v>
      </c>
      <c r="AE24" s="395">
        <v>0</v>
      </c>
      <c r="AF24" s="394" t="e">
        <f t="shared" si="26"/>
        <v>#REF!</v>
      </c>
      <c r="AG24" s="394" t="e">
        <f>INDEX(#REF!,MATCH(B24,#REF!,0),MATCH($AG$6,#REF!,0))</f>
        <v>#REF!</v>
      </c>
      <c r="AH24" s="395">
        <v>0</v>
      </c>
      <c r="AI24" s="394" t="e">
        <f t="shared" si="27"/>
        <v>#REF!</v>
      </c>
      <c r="AJ24" s="394" t="e">
        <f>INDEX(#REF!,MATCH(B24,#REF!,0),MATCH($AJ$6,#REF!,0))</f>
        <v>#REF!</v>
      </c>
      <c r="AK24" s="395">
        <v>0</v>
      </c>
      <c r="AL24" s="394" t="e">
        <f t="shared" si="28"/>
        <v>#REF!</v>
      </c>
      <c r="AM24" s="394" t="e">
        <f>INDEX(#REF!,MATCH(B24,#REF!,0),MATCH($AM$6,#REF!,0))</f>
        <v>#REF!</v>
      </c>
      <c r="AN24" s="395">
        <v>0</v>
      </c>
      <c r="AO24" s="394" t="e">
        <f t="shared" si="29"/>
        <v>#REF!</v>
      </c>
      <c r="AP24" s="394" t="e">
        <f>INDEX(#REF!,MATCH(B24,#REF!,0),MATCH($AP$6,#REF!,0))</f>
        <v>#REF!</v>
      </c>
      <c r="AQ24" s="395">
        <v>0</v>
      </c>
      <c r="AR24" s="394" t="e">
        <f t="shared" si="30"/>
        <v>#REF!</v>
      </c>
      <c r="AS24" s="394" t="e">
        <f>INDEX(#REF!,MATCH(B24,#REF!,0),MATCH($AS$6,#REF!,0))</f>
        <v>#REF!</v>
      </c>
      <c r="AT24" s="395">
        <v>0</v>
      </c>
      <c r="AU24" s="394" t="e">
        <f t="shared" si="31"/>
        <v>#REF!</v>
      </c>
      <c r="AV24" s="394" t="e">
        <f>INDEX(#REF!,MATCH(B24,#REF!,0),MATCH($AV$6,#REF!,0))</f>
        <v>#REF!</v>
      </c>
      <c r="AW24" s="395">
        <v>0</v>
      </c>
      <c r="AX24" s="394" t="e">
        <f t="shared" si="32"/>
        <v>#REF!</v>
      </c>
      <c r="AY24" s="394" t="e">
        <f>INDEX(#REF!,MATCH(B24,#REF!,0),MATCH($AY$6,#REF!,0))</f>
        <v>#REF!</v>
      </c>
      <c r="AZ24" s="395">
        <v>0</v>
      </c>
      <c r="BA24" s="394" t="e">
        <f t="shared" si="33"/>
        <v>#REF!</v>
      </c>
    </row>
    <row r="25" spans="1:53">
      <c r="A25" s="379">
        <f t="shared" si="34"/>
        <v>18</v>
      </c>
      <c r="B25" s="380" t="e">
        <f t="shared" si="34"/>
        <v>#REF!</v>
      </c>
      <c r="C25" s="381" t="e">
        <f t="shared" si="18"/>
        <v>#REF!</v>
      </c>
      <c r="D25" s="381">
        <f t="shared" si="18"/>
        <v>0</v>
      </c>
      <c r="E25" s="381" t="e">
        <f t="shared" si="19"/>
        <v>#REF!</v>
      </c>
      <c r="F25" s="381" t="e">
        <f t="shared" si="0"/>
        <v>#REF!</v>
      </c>
      <c r="G25" s="381">
        <f t="shared" si="1"/>
        <v>0</v>
      </c>
      <c r="H25" s="381" t="e">
        <f t="shared" si="2"/>
        <v>#REF!</v>
      </c>
      <c r="I25" s="381">
        <f t="shared" si="3"/>
        <v>0</v>
      </c>
      <c r="J25" s="381"/>
      <c r="K25" s="381"/>
      <c r="L25" s="394" t="e">
        <f>INDEX(#REF!,MATCH(B25,#REF!,0),MATCH($L$6,#REF!,0))</f>
        <v>#REF!</v>
      </c>
      <c r="M25" s="395">
        <v>0</v>
      </c>
      <c r="N25" s="394" t="e">
        <f t="shared" si="20"/>
        <v>#REF!</v>
      </c>
      <c r="O25" s="394" t="e">
        <f>INDEX(#REF!,MATCH(B25,#REF!,0),MATCH($O$6,#REF!,0))</f>
        <v>#REF!</v>
      </c>
      <c r="P25" s="395">
        <v>0</v>
      </c>
      <c r="Q25" s="394" t="e">
        <f t="shared" si="21"/>
        <v>#REF!</v>
      </c>
      <c r="R25" s="394" t="e">
        <f>INDEX(#REF!,MATCH(B25,#REF!,0),MATCH($R$6,#REF!,0))</f>
        <v>#REF!</v>
      </c>
      <c r="S25" s="395">
        <v>0</v>
      </c>
      <c r="T25" s="394" t="e">
        <f t="shared" si="22"/>
        <v>#REF!</v>
      </c>
      <c r="U25" s="394" t="e">
        <f>INDEX(#REF!,MATCH(B25,#REF!,0),MATCH($U$6,#REF!,0))</f>
        <v>#REF!</v>
      </c>
      <c r="V25" s="395">
        <v>0</v>
      </c>
      <c r="W25" s="394" t="e">
        <f t="shared" si="23"/>
        <v>#REF!</v>
      </c>
      <c r="X25" s="394" t="e">
        <f>INDEX(#REF!,MATCH(B25,#REF!,0),MATCH($X$6,#REF!,0))</f>
        <v>#REF!</v>
      </c>
      <c r="Y25" s="395">
        <v>0</v>
      </c>
      <c r="Z25" s="394" t="e">
        <f t="shared" si="24"/>
        <v>#REF!</v>
      </c>
      <c r="AA25" s="394" t="e">
        <f>INDEX(#REF!,MATCH(B25,#REF!,0),MATCH($AA$6,#REF!,0))</f>
        <v>#REF!</v>
      </c>
      <c r="AB25" s="395">
        <v>0</v>
      </c>
      <c r="AC25" s="394" t="e">
        <f t="shared" si="25"/>
        <v>#REF!</v>
      </c>
      <c r="AD25" s="394" t="e">
        <f>INDEX(#REF!,MATCH(B25,#REF!,0),MATCH($AD$6,#REF!,0))</f>
        <v>#REF!</v>
      </c>
      <c r="AE25" s="395">
        <v>0</v>
      </c>
      <c r="AF25" s="394" t="e">
        <f t="shared" si="26"/>
        <v>#REF!</v>
      </c>
      <c r="AG25" s="394" t="e">
        <f>INDEX(#REF!,MATCH(B25,#REF!,0),MATCH($AG$6,#REF!,0))</f>
        <v>#REF!</v>
      </c>
      <c r="AH25" s="395">
        <v>0</v>
      </c>
      <c r="AI25" s="394" t="e">
        <f t="shared" si="27"/>
        <v>#REF!</v>
      </c>
      <c r="AJ25" s="394" t="e">
        <f>INDEX(#REF!,MATCH(B25,#REF!,0),MATCH($AJ$6,#REF!,0))</f>
        <v>#REF!</v>
      </c>
      <c r="AK25" s="395">
        <v>0</v>
      </c>
      <c r="AL25" s="394" t="e">
        <f t="shared" si="28"/>
        <v>#REF!</v>
      </c>
      <c r="AM25" s="394" t="e">
        <f>INDEX(#REF!,MATCH(B25,#REF!,0),MATCH($AM$6,#REF!,0))</f>
        <v>#REF!</v>
      </c>
      <c r="AN25" s="395">
        <v>0</v>
      </c>
      <c r="AO25" s="394" t="e">
        <f t="shared" si="29"/>
        <v>#REF!</v>
      </c>
      <c r="AP25" s="394" t="e">
        <f>INDEX(#REF!,MATCH(B25,#REF!,0),MATCH($AP$6,#REF!,0))</f>
        <v>#REF!</v>
      </c>
      <c r="AQ25" s="395">
        <v>0</v>
      </c>
      <c r="AR25" s="394" t="e">
        <f t="shared" si="30"/>
        <v>#REF!</v>
      </c>
      <c r="AS25" s="394" t="e">
        <f>INDEX(#REF!,MATCH(B25,#REF!,0),MATCH($AS$6,#REF!,0))</f>
        <v>#REF!</v>
      </c>
      <c r="AT25" s="395">
        <v>0</v>
      </c>
      <c r="AU25" s="394" t="e">
        <f t="shared" si="31"/>
        <v>#REF!</v>
      </c>
      <c r="AV25" s="394" t="e">
        <f>INDEX(#REF!,MATCH(B25,#REF!,0),MATCH($AV$6,#REF!,0))</f>
        <v>#REF!</v>
      </c>
      <c r="AW25" s="395">
        <v>0</v>
      </c>
      <c r="AX25" s="394" t="e">
        <f t="shared" si="32"/>
        <v>#REF!</v>
      </c>
      <c r="AY25" s="394" t="e">
        <f>INDEX(#REF!,MATCH(B25,#REF!,0),MATCH($AY$6,#REF!,0))</f>
        <v>#REF!</v>
      </c>
      <c r="AZ25" s="395">
        <v>0</v>
      </c>
      <c r="BA25" s="394" t="e">
        <f t="shared" si="33"/>
        <v>#REF!</v>
      </c>
    </row>
    <row r="26" spans="1:53">
      <c r="A26" s="379">
        <f t="shared" ref="A26:B35" si="35">A25+1</f>
        <v>19</v>
      </c>
      <c r="B26" s="380" t="e">
        <f>B25+1</f>
        <v>#REF!</v>
      </c>
      <c r="C26" s="381" t="e">
        <f t="shared" si="18"/>
        <v>#REF!</v>
      </c>
      <c r="D26" s="381">
        <f t="shared" si="18"/>
        <v>0</v>
      </c>
      <c r="E26" s="381" t="e">
        <f t="shared" si="19"/>
        <v>#REF!</v>
      </c>
      <c r="F26" s="381" t="e">
        <f t="shared" si="0"/>
        <v>#REF!</v>
      </c>
      <c r="G26" s="381">
        <f t="shared" si="1"/>
        <v>0</v>
      </c>
      <c r="H26" s="381" t="e">
        <f t="shared" si="2"/>
        <v>#REF!</v>
      </c>
      <c r="I26" s="381">
        <f t="shared" si="3"/>
        <v>0</v>
      </c>
      <c r="J26" s="381"/>
      <c r="K26" s="381"/>
      <c r="L26" s="394" t="e">
        <f>INDEX(#REF!,MATCH(B26,#REF!,0),MATCH($L$6,#REF!,0))</f>
        <v>#REF!</v>
      </c>
      <c r="M26" s="395">
        <v>0</v>
      </c>
      <c r="N26" s="394" t="e">
        <f t="shared" si="20"/>
        <v>#REF!</v>
      </c>
      <c r="O26" s="394" t="e">
        <f>INDEX(#REF!,MATCH(B26,#REF!,0),MATCH($O$6,#REF!,0))</f>
        <v>#REF!</v>
      </c>
      <c r="P26" s="395">
        <v>0</v>
      </c>
      <c r="Q26" s="394" t="e">
        <f t="shared" si="21"/>
        <v>#REF!</v>
      </c>
      <c r="R26" s="394" t="e">
        <f>INDEX(#REF!,MATCH(B26,#REF!,0),MATCH($R$6,#REF!,0))</f>
        <v>#REF!</v>
      </c>
      <c r="S26" s="395">
        <v>0</v>
      </c>
      <c r="T26" s="394" t="e">
        <f t="shared" si="22"/>
        <v>#REF!</v>
      </c>
      <c r="U26" s="394" t="e">
        <f>INDEX(#REF!,MATCH(B26,#REF!,0),MATCH($U$6,#REF!,0))</f>
        <v>#REF!</v>
      </c>
      <c r="V26" s="395">
        <v>0</v>
      </c>
      <c r="W26" s="394" t="e">
        <f t="shared" si="23"/>
        <v>#REF!</v>
      </c>
      <c r="X26" s="394" t="e">
        <f>INDEX(#REF!,MATCH(B26,#REF!,0),MATCH($X$6,#REF!,0))</f>
        <v>#REF!</v>
      </c>
      <c r="Y26" s="395">
        <v>0</v>
      </c>
      <c r="Z26" s="394" t="e">
        <f t="shared" si="24"/>
        <v>#REF!</v>
      </c>
      <c r="AA26" s="394" t="e">
        <f>INDEX(#REF!,MATCH(B26,#REF!,0),MATCH($AA$6,#REF!,0))</f>
        <v>#REF!</v>
      </c>
      <c r="AB26" s="395">
        <v>0</v>
      </c>
      <c r="AC26" s="394" t="e">
        <f t="shared" si="25"/>
        <v>#REF!</v>
      </c>
      <c r="AD26" s="394" t="e">
        <f>INDEX(#REF!,MATCH(B26,#REF!,0),MATCH($AD$6,#REF!,0))</f>
        <v>#REF!</v>
      </c>
      <c r="AE26" s="395">
        <v>0</v>
      </c>
      <c r="AF26" s="394" t="e">
        <f t="shared" si="26"/>
        <v>#REF!</v>
      </c>
      <c r="AG26" s="394" t="e">
        <f>INDEX(#REF!,MATCH(B26,#REF!,0),MATCH($AG$6,#REF!,0))</f>
        <v>#REF!</v>
      </c>
      <c r="AH26" s="395">
        <v>0</v>
      </c>
      <c r="AI26" s="394" t="e">
        <f t="shared" si="27"/>
        <v>#REF!</v>
      </c>
      <c r="AJ26" s="394" t="e">
        <f>INDEX(#REF!,MATCH(B26,#REF!,0),MATCH($AJ$6,#REF!,0))</f>
        <v>#REF!</v>
      </c>
      <c r="AK26" s="395">
        <v>0</v>
      </c>
      <c r="AL26" s="394" t="e">
        <f t="shared" si="28"/>
        <v>#REF!</v>
      </c>
      <c r="AM26" s="394" t="e">
        <f>INDEX(#REF!,MATCH(B26,#REF!,0),MATCH($AM$6,#REF!,0))</f>
        <v>#REF!</v>
      </c>
      <c r="AN26" s="395">
        <v>0</v>
      </c>
      <c r="AO26" s="394" t="e">
        <f t="shared" si="29"/>
        <v>#REF!</v>
      </c>
      <c r="AP26" s="394" t="e">
        <f>INDEX(#REF!,MATCH(B26,#REF!,0),MATCH($AP$6,#REF!,0))</f>
        <v>#REF!</v>
      </c>
      <c r="AQ26" s="395">
        <v>0</v>
      </c>
      <c r="AR26" s="394" t="e">
        <f t="shared" si="30"/>
        <v>#REF!</v>
      </c>
      <c r="AS26" s="394" t="e">
        <f>INDEX(#REF!,MATCH(B26,#REF!,0),MATCH($AS$6,#REF!,0))</f>
        <v>#REF!</v>
      </c>
      <c r="AT26" s="395">
        <v>0</v>
      </c>
      <c r="AU26" s="394" t="e">
        <f t="shared" si="31"/>
        <v>#REF!</v>
      </c>
      <c r="AV26" s="394" t="e">
        <f>INDEX(#REF!,MATCH(B26,#REF!,0),MATCH($AV$6,#REF!,0))</f>
        <v>#REF!</v>
      </c>
      <c r="AW26" s="395">
        <v>0</v>
      </c>
      <c r="AX26" s="394" t="e">
        <f t="shared" si="32"/>
        <v>#REF!</v>
      </c>
      <c r="AY26" s="394" t="e">
        <f>INDEX(#REF!,MATCH(B26,#REF!,0),MATCH($AY$6,#REF!,0))</f>
        <v>#REF!</v>
      </c>
      <c r="AZ26" s="395">
        <v>0</v>
      </c>
      <c r="BA26" s="394" t="e">
        <f t="shared" si="33"/>
        <v>#REF!</v>
      </c>
    </row>
    <row r="27" spans="1:53">
      <c r="A27" s="379">
        <f t="shared" si="35"/>
        <v>20</v>
      </c>
      <c r="B27" s="380" t="e">
        <f>B26+1</f>
        <v>#REF!</v>
      </c>
      <c r="C27" s="381" t="e">
        <f t="shared" si="18"/>
        <v>#REF!</v>
      </c>
      <c r="D27" s="381">
        <f t="shared" si="18"/>
        <v>0</v>
      </c>
      <c r="E27" s="381" t="e">
        <f t="shared" si="19"/>
        <v>#REF!</v>
      </c>
      <c r="F27" s="381" t="e">
        <f t="shared" si="0"/>
        <v>#REF!</v>
      </c>
      <c r="G27" s="381">
        <f t="shared" si="1"/>
        <v>0</v>
      </c>
      <c r="H27" s="381" t="e">
        <f t="shared" si="2"/>
        <v>#REF!</v>
      </c>
      <c r="I27" s="381">
        <f t="shared" si="3"/>
        <v>0</v>
      </c>
      <c r="J27" s="381"/>
      <c r="K27" s="381"/>
      <c r="L27" s="394" t="e">
        <f>INDEX(#REF!,MATCH(B27,#REF!,0),MATCH($L$6,#REF!,0))</f>
        <v>#REF!</v>
      </c>
      <c r="M27" s="395">
        <v>0</v>
      </c>
      <c r="N27" s="394" t="e">
        <f t="shared" si="20"/>
        <v>#REF!</v>
      </c>
      <c r="O27" s="394" t="e">
        <f>INDEX(#REF!,MATCH(B27,#REF!,0),MATCH($O$6,#REF!,0))</f>
        <v>#REF!</v>
      </c>
      <c r="P27" s="395">
        <v>0</v>
      </c>
      <c r="Q27" s="394" t="e">
        <f t="shared" si="21"/>
        <v>#REF!</v>
      </c>
      <c r="R27" s="394" t="e">
        <f>INDEX(#REF!,MATCH(B27,#REF!,0),MATCH($R$6,#REF!,0))</f>
        <v>#REF!</v>
      </c>
      <c r="S27" s="395">
        <v>0</v>
      </c>
      <c r="T27" s="394" t="e">
        <f t="shared" si="22"/>
        <v>#REF!</v>
      </c>
      <c r="U27" s="394" t="e">
        <f>INDEX(#REF!,MATCH(B27,#REF!,0),MATCH($U$6,#REF!,0))</f>
        <v>#REF!</v>
      </c>
      <c r="V27" s="395">
        <v>0</v>
      </c>
      <c r="W27" s="394" t="e">
        <f t="shared" si="23"/>
        <v>#REF!</v>
      </c>
      <c r="X27" s="394" t="e">
        <f>INDEX(#REF!,MATCH(B27,#REF!,0),MATCH($X$6,#REF!,0))</f>
        <v>#REF!</v>
      </c>
      <c r="Y27" s="395">
        <v>0</v>
      </c>
      <c r="Z27" s="394" t="e">
        <f t="shared" si="24"/>
        <v>#REF!</v>
      </c>
      <c r="AA27" s="394" t="e">
        <f>INDEX(#REF!,MATCH(B27,#REF!,0),MATCH($AA$6,#REF!,0))</f>
        <v>#REF!</v>
      </c>
      <c r="AB27" s="395">
        <v>0</v>
      </c>
      <c r="AC27" s="394" t="e">
        <f t="shared" si="25"/>
        <v>#REF!</v>
      </c>
      <c r="AD27" s="394" t="e">
        <f>INDEX(#REF!,MATCH(B27,#REF!,0),MATCH($AD$6,#REF!,0))</f>
        <v>#REF!</v>
      </c>
      <c r="AE27" s="395">
        <v>0</v>
      </c>
      <c r="AF27" s="394" t="e">
        <f t="shared" si="26"/>
        <v>#REF!</v>
      </c>
      <c r="AG27" s="394" t="e">
        <f>INDEX(#REF!,MATCH(B27,#REF!,0),MATCH($AG$6,#REF!,0))</f>
        <v>#REF!</v>
      </c>
      <c r="AH27" s="395">
        <v>0</v>
      </c>
      <c r="AI27" s="394" t="e">
        <f t="shared" si="27"/>
        <v>#REF!</v>
      </c>
      <c r="AJ27" s="394" t="e">
        <f>INDEX(#REF!,MATCH(B27,#REF!,0),MATCH($AJ$6,#REF!,0))</f>
        <v>#REF!</v>
      </c>
      <c r="AK27" s="395">
        <v>0</v>
      </c>
      <c r="AL27" s="394" t="e">
        <f t="shared" si="28"/>
        <v>#REF!</v>
      </c>
      <c r="AM27" s="394" t="e">
        <f>INDEX(#REF!,MATCH(B27,#REF!,0),MATCH($AM$6,#REF!,0))</f>
        <v>#REF!</v>
      </c>
      <c r="AN27" s="395">
        <v>0</v>
      </c>
      <c r="AO27" s="394" t="e">
        <f t="shared" si="29"/>
        <v>#REF!</v>
      </c>
      <c r="AP27" s="394" t="e">
        <f>INDEX(#REF!,MATCH(B27,#REF!,0),MATCH($AP$6,#REF!,0))</f>
        <v>#REF!</v>
      </c>
      <c r="AQ27" s="395">
        <v>0</v>
      </c>
      <c r="AR27" s="394" t="e">
        <f t="shared" si="30"/>
        <v>#REF!</v>
      </c>
      <c r="AS27" s="394" t="e">
        <f>INDEX(#REF!,MATCH(B27,#REF!,0),MATCH($AS$6,#REF!,0))</f>
        <v>#REF!</v>
      </c>
      <c r="AT27" s="395">
        <v>0</v>
      </c>
      <c r="AU27" s="394" t="e">
        <f t="shared" si="31"/>
        <v>#REF!</v>
      </c>
      <c r="AV27" s="394" t="e">
        <f>INDEX(#REF!,MATCH(B27,#REF!,0),MATCH($AV$6,#REF!,0))</f>
        <v>#REF!</v>
      </c>
      <c r="AW27" s="395">
        <v>0</v>
      </c>
      <c r="AX27" s="394" t="e">
        <f t="shared" si="32"/>
        <v>#REF!</v>
      </c>
      <c r="AY27" s="394" t="e">
        <f>INDEX(#REF!,MATCH(B27,#REF!,0),MATCH($AY$6,#REF!,0))</f>
        <v>#REF!</v>
      </c>
      <c r="AZ27" s="395">
        <v>0</v>
      </c>
      <c r="BA27" s="394" t="e">
        <f t="shared" si="33"/>
        <v>#REF!</v>
      </c>
    </row>
    <row r="28" spans="1:53">
      <c r="A28" s="379">
        <f t="shared" si="35"/>
        <v>21</v>
      </c>
      <c r="B28" s="380" t="e">
        <f>B27+1</f>
        <v>#REF!</v>
      </c>
      <c r="C28" s="381" t="e">
        <f t="shared" si="18"/>
        <v>#REF!</v>
      </c>
      <c r="D28" s="381">
        <f t="shared" si="18"/>
        <v>0</v>
      </c>
      <c r="E28" s="381" t="e">
        <f t="shared" si="19"/>
        <v>#REF!</v>
      </c>
      <c r="F28" s="381" t="e">
        <f t="shared" si="0"/>
        <v>#REF!</v>
      </c>
      <c r="G28" s="381">
        <f t="shared" si="1"/>
        <v>0</v>
      </c>
      <c r="H28" s="381" t="e">
        <f t="shared" si="2"/>
        <v>#REF!</v>
      </c>
      <c r="I28" s="381">
        <f t="shared" si="3"/>
        <v>0</v>
      </c>
      <c r="J28" s="381"/>
      <c r="K28" s="381"/>
      <c r="L28" s="394" t="e">
        <f>INDEX(#REF!,MATCH(B28,#REF!,0),MATCH($L$6,#REF!,0))</f>
        <v>#REF!</v>
      </c>
      <c r="M28" s="395">
        <v>0</v>
      </c>
      <c r="N28" s="394" t="e">
        <f t="shared" si="20"/>
        <v>#REF!</v>
      </c>
      <c r="O28" s="394" t="e">
        <f>INDEX(#REF!,MATCH(B28,#REF!,0),MATCH($O$6,#REF!,0))</f>
        <v>#REF!</v>
      </c>
      <c r="P28" s="395">
        <v>0</v>
      </c>
      <c r="Q28" s="394" t="e">
        <f t="shared" si="21"/>
        <v>#REF!</v>
      </c>
      <c r="R28" s="394" t="e">
        <f>INDEX(#REF!,MATCH(B28,#REF!,0),MATCH($R$6,#REF!,0))</f>
        <v>#REF!</v>
      </c>
      <c r="S28" s="395">
        <v>0</v>
      </c>
      <c r="T28" s="394" t="e">
        <f t="shared" si="22"/>
        <v>#REF!</v>
      </c>
      <c r="U28" s="394" t="e">
        <f>INDEX(#REF!,MATCH(B28,#REF!,0),MATCH($U$6,#REF!,0))</f>
        <v>#REF!</v>
      </c>
      <c r="V28" s="395">
        <v>0</v>
      </c>
      <c r="W28" s="394" t="e">
        <f t="shared" si="23"/>
        <v>#REF!</v>
      </c>
      <c r="X28" s="394" t="e">
        <f>INDEX(#REF!,MATCH(B28,#REF!,0),MATCH($X$6,#REF!,0))</f>
        <v>#REF!</v>
      </c>
      <c r="Y28" s="395">
        <v>0</v>
      </c>
      <c r="Z28" s="394" t="e">
        <f t="shared" si="24"/>
        <v>#REF!</v>
      </c>
      <c r="AA28" s="394" t="e">
        <f>INDEX(#REF!,MATCH(B28,#REF!,0),MATCH($AA$6,#REF!,0))</f>
        <v>#REF!</v>
      </c>
      <c r="AB28" s="395">
        <v>0</v>
      </c>
      <c r="AC28" s="394" t="e">
        <f t="shared" si="25"/>
        <v>#REF!</v>
      </c>
      <c r="AD28" s="394" t="e">
        <f>INDEX(#REF!,MATCH(B28,#REF!,0),MATCH($AD$6,#REF!,0))</f>
        <v>#REF!</v>
      </c>
      <c r="AE28" s="395">
        <v>0</v>
      </c>
      <c r="AF28" s="394" t="e">
        <f t="shared" si="26"/>
        <v>#REF!</v>
      </c>
      <c r="AG28" s="394" t="e">
        <f>INDEX(#REF!,MATCH(B28,#REF!,0),MATCH($AG$6,#REF!,0))</f>
        <v>#REF!</v>
      </c>
      <c r="AH28" s="395">
        <v>0</v>
      </c>
      <c r="AI28" s="394" t="e">
        <f t="shared" si="27"/>
        <v>#REF!</v>
      </c>
      <c r="AJ28" s="394" t="e">
        <f>INDEX(#REF!,MATCH(B28,#REF!,0),MATCH($AJ$6,#REF!,0))</f>
        <v>#REF!</v>
      </c>
      <c r="AK28" s="395">
        <v>0</v>
      </c>
      <c r="AL28" s="394" t="e">
        <f t="shared" si="28"/>
        <v>#REF!</v>
      </c>
      <c r="AM28" s="394" t="e">
        <f>INDEX(#REF!,MATCH(B28,#REF!,0),MATCH($AM$6,#REF!,0))</f>
        <v>#REF!</v>
      </c>
      <c r="AN28" s="395">
        <v>0</v>
      </c>
      <c r="AO28" s="394" t="e">
        <f t="shared" si="29"/>
        <v>#REF!</v>
      </c>
      <c r="AP28" s="394" t="e">
        <f>INDEX(#REF!,MATCH(B28,#REF!,0),MATCH($AP$6,#REF!,0))</f>
        <v>#REF!</v>
      </c>
      <c r="AQ28" s="395">
        <v>0</v>
      </c>
      <c r="AR28" s="394" t="e">
        <f t="shared" si="30"/>
        <v>#REF!</v>
      </c>
      <c r="AS28" s="394" t="e">
        <f>INDEX(#REF!,MATCH(B28,#REF!,0),MATCH($AS$6,#REF!,0))</f>
        <v>#REF!</v>
      </c>
      <c r="AT28" s="395">
        <v>0</v>
      </c>
      <c r="AU28" s="394" t="e">
        <f t="shared" si="31"/>
        <v>#REF!</v>
      </c>
      <c r="AV28" s="394" t="e">
        <f>INDEX(#REF!,MATCH(B28,#REF!,0),MATCH($AV$6,#REF!,0))</f>
        <v>#REF!</v>
      </c>
      <c r="AW28" s="395">
        <v>0</v>
      </c>
      <c r="AX28" s="394" t="e">
        <f t="shared" si="32"/>
        <v>#REF!</v>
      </c>
      <c r="AY28" s="394" t="e">
        <f>INDEX(#REF!,MATCH(B28,#REF!,0),MATCH($AY$6,#REF!,0))</f>
        <v>#REF!</v>
      </c>
      <c r="AZ28" s="395">
        <v>0</v>
      </c>
      <c r="BA28" s="394" t="e">
        <f t="shared" si="33"/>
        <v>#REF!</v>
      </c>
    </row>
    <row r="29" spans="1:53">
      <c r="A29" s="379">
        <f t="shared" si="35"/>
        <v>22</v>
      </c>
      <c r="B29" s="380" t="e">
        <f t="shared" si="35"/>
        <v>#REF!</v>
      </c>
      <c r="C29" s="381" t="e">
        <f t="shared" si="18"/>
        <v>#REF!</v>
      </c>
      <c r="D29" s="381">
        <f t="shared" si="18"/>
        <v>0</v>
      </c>
      <c r="E29" s="381" t="e">
        <f t="shared" si="19"/>
        <v>#REF!</v>
      </c>
      <c r="F29" s="381" t="e">
        <f t="shared" si="0"/>
        <v>#REF!</v>
      </c>
      <c r="G29" s="381">
        <f t="shared" si="1"/>
        <v>0</v>
      </c>
      <c r="H29" s="381" t="e">
        <f t="shared" si="2"/>
        <v>#REF!</v>
      </c>
      <c r="I29" s="381">
        <f t="shared" si="3"/>
        <v>0</v>
      </c>
      <c r="J29" s="381"/>
      <c r="K29" s="381"/>
      <c r="L29" s="394" t="e">
        <f>INDEX(#REF!,MATCH(B29,#REF!,0),MATCH($L$6,#REF!,0))</f>
        <v>#REF!</v>
      </c>
      <c r="M29" s="395">
        <v>0</v>
      </c>
      <c r="N29" s="394" t="e">
        <f t="shared" si="20"/>
        <v>#REF!</v>
      </c>
      <c r="O29" s="394" t="e">
        <f>INDEX(#REF!,MATCH(B29,#REF!,0),MATCH($O$6,#REF!,0))</f>
        <v>#REF!</v>
      </c>
      <c r="P29" s="395">
        <v>0</v>
      </c>
      <c r="Q29" s="394" t="e">
        <f t="shared" si="21"/>
        <v>#REF!</v>
      </c>
      <c r="R29" s="394" t="e">
        <f>INDEX(#REF!,MATCH(B29,#REF!,0),MATCH($R$6,#REF!,0))</f>
        <v>#REF!</v>
      </c>
      <c r="S29" s="395">
        <v>0</v>
      </c>
      <c r="T29" s="394" t="e">
        <f t="shared" si="22"/>
        <v>#REF!</v>
      </c>
      <c r="U29" s="394" t="e">
        <f>INDEX(#REF!,MATCH(B29,#REF!,0),MATCH($U$6,#REF!,0))</f>
        <v>#REF!</v>
      </c>
      <c r="V29" s="395">
        <v>0</v>
      </c>
      <c r="W29" s="394" t="e">
        <f t="shared" si="23"/>
        <v>#REF!</v>
      </c>
      <c r="X29" s="394" t="e">
        <f>INDEX(#REF!,MATCH(B29,#REF!,0),MATCH($X$6,#REF!,0))</f>
        <v>#REF!</v>
      </c>
      <c r="Y29" s="395">
        <v>0</v>
      </c>
      <c r="Z29" s="394" t="e">
        <f t="shared" si="24"/>
        <v>#REF!</v>
      </c>
      <c r="AA29" s="394" t="e">
        <f>INDEX(#REF!,MATCH(B29,#REF!,0),MATCH($AA$6,#REF!,0))</f>
        <v>#REF!</v>
      </c>
      <c r="AB29" s="395">
        <v>0</v>
      </c>
      <c r="AC29" s="394" t="e">
        <f t="shared" si="25"/>
        <v>#REF!</v>
      </c>
      <c r="AD29" s="394" t="e">
        <f>INDEX(#REF!,MATCH(B29,#REF!,0),MATCH($AD$6,#REF!,0))</f>
        <v>#REF!</v>
      </c>
      <c r="AE29" s="395">
        <v>0</v>
      </c>
      <c r="AF29" s="394" t="e">
        <f t="shared" si="26"/>
        <v>#REF!</v>
      </c>
      <c r="AG29" s="394" t="e">
        <f>INDEX(#REF!,MATCH(B29,#REF!,0),MATCH($AG$6,#REF!,0))</f>
        <v>#REF!</v>
      </c>
      <c r="AH29" s="395">
        <v>0</v>
      </c>
      <c r="AI29" s="394" t="e">
        <f t="shared" si="27"/>
        <v>#REF!</v>
      </c>
      <c r="AJ29" s="394" t="e">
        <f>INDEX(#REF!,MATCH(B29,#REF!,0),MATCH($AJ$6,#REF!,0))</f>
        <v>#REF!</v>
      </c>
      <c r="AK29" s="395">
        <v>0</v>
      </c>
      <c r="AL29" s="394" t="e">
        <f t="shared" si="28"/>
        <v>#REF!</v>
      </c>
      <c r="AM29" s="394" t="e">
        <f>INDEX(#REF!,MATCH(B29,#REF!,0),MATCH($AM$6,#REF!,0))</f>
        <v>#REF!</v>
      </c>
      <c r="AN29" s="395">
        <v>0</v>
      </c>
      <c r="AO29" s="394" t="e">
        <f t="shared" si="29"/>
        <v>#REF!</v>
      </c>
      <c r="AP29" s="394" t="e">
        <f>INDEX(#REF!,MATCH(B29,#REF!,0),MATCH($AP$6,#REF!,0))</f>
        <v>#REF!</v>
      </c>
      <c r="AQ29" s="395">
        <v>0</v>
      </c>
      <c r="AR29" s="394" t="e">
        <f t="shared" si="30"/>
        <v>#REF!</v>
      </c>
      <c r="AS29" s="394" t="e">
        <f>INDEX(#REF!,MATCH(B29,#REF!,0),MATCH($AS$6,#REF!,0))</f>
        <v>#REF!</v>
      </c>
      <c r="AT29" s="395">
        <v>0</v>
      </c>
      <c r="AU29" s="394" t="e">
        <f t="shared" si="31"/>
        <v>#REF!</v>
      </c>
      <c r="AV29" s="394" t="e">
        <f>INDEX(#REF!,MATCH(B29,#REF!,0),MATCH($AV$6,#REF!,0))</f>
        <v>#REF!</v>
      </c>
      <c r="AW29" s="395">
        <v>0</v>
      </c>
      <c r="AX29" s="394" t="e">
        <f t="shared" si="32"/>
        <v>#REF!</v>
      </c>
      <c r="AY29" s="394" t="e">
        <f>INDEX(#REF!,MATCH(B29,#REF!,0),MATCH($AY$6,#REF!,0))</f>
        <v>#REF!</v>
      </c>
      <c r="AZ29" s="395">
        <v>0</v>
      </c>
      <c r="BA29" s="394" t="e">
        <f t="shared" si="33"/>
        <v>#REF!</v>
      </c>
    </row>
    <row r="30" spans="1:53">
      <c r="A30" s="379">
        <f t="shared" si="35"/>
        <v>23</v>
      </c>
      <c r="B30" s="380" t="e">
        <f t="shared" si="35"/>
        <v>#REF!</v>
      </c>
      <c r="C30" s="381" t="e">
        <f t="shared" si="18"/>
        <v>#REF!</v>
      </c>
      <c r="D30" s="381">
        <f t="shared" si="18"/>
        <v>0</v>
      </c>
      <c r="E30" s="381" t="e">
        <f t="shared" si="19"/>
        <v>#REF!</v>
      </c>
      <c r="F30" s="381" t="e">
        <f t="shared" si="0"/>
        <v>#REF!</v>
      </c>
      <c r="G30" s="381">
        <f t="shared" si="1"/>
        <v>0</v>
      </c>
      <c r="H30" s="381" t="e">
        <f t="shared" si="2"/>
        <v>#REF!</v>
      </c>
      <c r="I30" s="381">
        <f t="shared" si="3"/>
        <v>0</v>
      </c>
      <c r="J30" s="381"/>
      <c r="K30" s="381"/>
      <c r="L30" s="394" t="e">
        <f>INDEX(#REF!,MATCH(B30,#REF!,0),MATCH($L$6,#REF!,0))</f>
        <v>#REF!</v>
      </c>
      <c r="M30" s="395">
        <v>0</v>
      </c>
      <c r="N30" s="394" t="e">
        <f t="shared" si="20"/>
        <v>#REF!</v>
      </c>
      <c r="O30" s="394" t="e">
        <f>INDEX(#REF!,MATCH(B30,#REF!,0),MATCH($O$6,#REF!,0))</f>
        <v>#REF!</v>
      </c>
      <c r="P30" s="395">
        <v>0</v>
      </c>
      <c r="Q30" s="394" t="e">
        <f t="shared" si="21"/>
        <v>#REF!</v>
      </c>
      <c r="R30" s="394" t="e">
        <f>INDEX(#REF!,MATCH(B30,#REF!,0),MATCH($R$6,#REF!,0))</f>
        <v>#REF!</v>
      </c>
      <c r="S30" s="395">
        <v>0</v>
      </c>
      <c r="T30" s="394" t="e">
        <f t="shared" si="22"/>
        <v>#REF!</v>
      </c>
      <c r="U30" s="394" t="e">
        <f>INDEX(#REF!,MATCH(B30,#REF!,0),MATCH($U$6,#REF!,0))</f>
        <v>#REF!</v>
      </c>
      <c r="V30" s="395">
        <v>0</v>
      </c>
      <c r="W30" s="394" t="e">
        <f t="shared" si="23"/>
        <v>#REF!</v>
      </c>
      <c r="X30" s="394" t="e">
        <f>INDEX(#REF!,MATCH(B30,#REF!,0),MATCH($X$6,#REF!,0))</f>
        <v>#REF!</v>
      </c>
      <c r="Y30" s="395">
        <v>0</v>
      </c>
      <c r="Z30" s="394" t="e">
        <f t="shared" si="24"/>
        <v>#REF!</v>
      </c>
      <c r="AA30" s="394" t="e">
        <f>INDEX(#REF!,MATCH(B30,#REF!,0),MATCH($AA$6,#REF!,0))</f>
        <v>#REF!</v>
      </c>
      <c r="AB30" s="395">
        <v>0</v>
      </c>
      <c r="AC30" s="394" t="e">
        <f t="shared" si="25"/>
        <v>#REF!</v>
      </c>
      <c r="AD30" s="394" t="e">
        <f>INDEX(#REF!,MATCH(B30,#REF!,0),MATCH($AD$6,#REF!,0))</f>
        <v>#REF!</v>
      </c>
      <c r="AE30" s="395">
        <v>0</v>
      </c>
      <c r="AF30" s="394" t="e">
        <f t="shared" si="26"/>
        <v>#REF!</v>
      </c>
      <c r="AG30" s="394" t="e">
        <f>INDEX(#REF!,MATCH(B30,#REF!,0),MATCH($AG$6,#REF!,0))</f>
        <v>#REF!</v>
      </c>
      <c r="AH30" s="395">
        <v>0</v>
      </c>
      <c r="AI30" s="394" t="e">
        <f t="shared" si="27"/>
        <v>#REF!</v>
      </c>
      <c r="AJ30" s="394" t="e">
        <f>INDEX(#REF!,MATCH(B30,#REF!,0),MATCH($AJ$6,#REF!,0))</f>
        <v>#REF!</v>
      </c>
      <c r="AK30" s="395">
        <v>0</v>
      </c>
      <c r="AL30" s="394" t="e">
        <f t="shared" si="28"/>
        <v>#REF!</v>
      </c>
      <c r="AM30" s="394" t="e">
        <f>INDEX(#REF!,MATCH(B30,#REF!,0),MATCH($AM$6,#REF!,0))</f>
        <v>#REF!</v>
      </c>
      <c r="AN30" s="395">
        <v>0</v>
      </c>
      <c r="AO30" s="394" t="e">
        <f t="shared" si="29"/>
        <v>#REF!</v>
      </c>
      <c r="AP30" s="394" t="e">
        <f>INDEX(#REF!,MATCH(B30,#REF!,0),MATCH($AP$6,#REF!,0))</f>
        <v>#REF!</v>
      </c>
      <c r="AQ30" s="395">
        <v>0</v>
      </c>
      <c r="AR30" s="394" t="e">
        <f t="shared" si="30"/>
        <v>#REF!</v>
      </c>
      <c r="AS30" s="394" t="e">
        <f>INDEX(#REF!,MATCH(B30,#REF!,0),MATCH($AS$6,#REF!,0))</f>
        <v>#REF!</v>
      </c>
      <c r="AT30" s="395">
        <v>0</v>
      </c>
      <c r="AU30" s="394" t="e">
        <f t="shared" si="31"/>
        <v>#REF!</v>
      </c>
      <c r="AV30" s="394" t="e">
        <f>INDEX(#REF!,MATCH(B30,#REF!,0),MATCH($AV$6,#REF!,0))</f>
        <v>#REF!</v>
      </c>
      <c r="AW30" s="395">
        <v>0</v>
      </c>
      <c r="AX30" s="394" t="e">
        <f t="shared" si="32"/>
        <v>#REF!</v>
      </c>
      <c r="AY30" s="394" t="e">
        <f>INDEX(#REF!,MATCH(B30,#REF!,0),MATCH($AY$6,#REF!,0))</f>
        <v>#REF!</v>
      </c>
      <c r="AZ30" s="395">
        <v>0</v>
      </c>
      <c r="BA30" s="394" t="e">
        <f t="shared" si="33"/>
        <v>#REF!</v>
      </c>
    </row>
    <row r="31" spans="1:53">
      <c r="A31" s="379">
        <f t="shared" si="35"/>
        <v>24</v>
      </c>
      <c r="B31" s="380" t="e">
        <f t="shared" si="35"/>
        <v>#REF!</v>
      </c>
      <c r="C31" s="381" t="e">
        <f t="shared" si="18"/>
        <v>#REF!</v>
      </c>
      <c r="D31" s="381">
        <f t="shared" si="18"/>
        <v>0</v>
      </c>
      <c r="E31" s="381" t="e">
        <f t="shared" si="19"/>
        <v>#REF!</v>
      </c>
      <c r="F31" s="381" t="e">
        <f t="shared" si="0"/>
        <v>#REF!</v>
      </c>
      <c r="G31" s="381">
        <f t="shared" si="1"/>
        <v>0</v>
      </c>
      <c r="H31" s="381" t="e">
        <f t="shared" si="2"/>
        <v>#REF!</v>
      </c>
      <c r="I31" s="381">
        <f t="shared" si="3"/>
        <v>0</v>
      </c>
      <c r="J31" s="381"/>
      <c r="K31" s="381"/>
      <c r="L31" s="394" t="e">
        <f>INDEX(#REF!,MATCH(B31,#REF!,0),MATCH($L$6,#REF!,0))</f>
        <v>#REF!</v>
      </c>
      <c r="M31" s="395">
        <v>0</v>
      </c>
      <c r="N31" s="394" t="e">
        <f t="shared" si="20"/>
        <v>#REF!</v>
      </c>
      <c r="O31" s="394" t="e">
        <f>INDEX(#REF!,MATCH(B31,#REF!,0),MATCH($O$6,#REF!,0))</f>
        <v>#REF!</v>
      </c>
      <c r="P31" s="395">
        <v>0</v>
      </c>
      <c r="Q31" s="394" t="e">
        <f t="shared" si="21"/>
        <v>#REF!</v>
      </c>
      <c r="R31" s="394" t="e">
        <f>INDEX(#REF!,MATCH(B31,#REF!,0),MATCH($R$6,#REF!,0))</f>
        <v>#REF!</v>
      </c>
      <c r="S31" s="395">
        <v>0</v>
      </c>
      <c r="T31" s="394" t="e">
        <f t="shared" si="22"/>
        <v>#REF!</v>
      </c>
      <c r="U31" s="394" t="e">
        <f>INDEX(#REF!,MATCH(B31,#REF!,0),MATCH($U$6,#REF!,0))</f>
        <v>#REF!</v>
      </c>
      <c r="V31" s="395">
        <v>0</v>
      </c>
      <c r="W31" s="394" t="e">
        <f t="shared" si="23"/>
        <v>#REF!</v>
      </c>
      <c r="X31" s="394" t="e">
        <f>INDEX(#REF!,MATCH(B31,#REF!,0),MATCH($X$6,#REF!,0))</f>
        <v>#REF!</v>
      </c>
      <c r="Y31" s="395">
        <v>0</v>
      </c>
      <c r="Z31" s="394" t="e">
        <f t="shared" si="24"/>
        <v>#REF!</v>
      </c>
      <c r="AA31" s="394" t="e">
        <f>INDEX(#REF!,MATCH(B31,#REF!,0),MATCH($AA$6,#REF!,0))</f>
        <v>#REF!</v>
      </c>
      <c r="AB31" s="395">
        <v>0</v>
      </c>
      <c r="AC31" s="394" t="e">
        <f t="shared" si="25"/>
        <v>#REF!</v>
      </c>
      <c r="AD31" s="394" t="e">
        <f>INDEX(#REF!,MATCH(B31,#REF!,0),MATCH($AD$6,#REF!,0))</f>
        <v>#REF!</v>
      </c>
      <c r="AE31" s="395">
        <v>0</v>
      </c>
      <c r="AF31" s="394" t="e">
        <f t="shared" si="26"/>
        <v>#REF!</v>
      </c>
      <c r="AG31" s="394" t="e">
        <f>INDEX(#REF!,MATCH(B31,#REF!,0),MATCH($AG$6,#REF!,0))</f>
        <v>#REF!</v>
      </c>
      <c r="AH31" s="395">
        <v>0</v>
      </c>
      <c r="AI31" s="394" t="e">
        <f t="shared" si="27"/>
        <v>#REF!</v>
      </c>
      <c r="AJ31" s="394" t="e">
        <f>INDEX(#REF!,MATCH(B31,#REF!,0),MATCH($AJ$6,#REF!,0))</f>
        <v>#REF!</v>
      </c>
      <c r="AK31" s="395">
        <v>0</v>
      </c>
      <c r="AL31" s="394" t="e">
        <f t="shared" si="28"/>
        <v>#REF!</v>
      </c>
      <c r="AM31" s="394" t="e">
        <f>INDEX(#REF!,MATCH(B31,#REF!,0),MATCH($AM$6,#REF!,0))</f>
        <v>#REF!</v>
      </c>
      <c r="AN31" s="395">
        <v>0</v>
      </c>
      <c r="AO31" s="394" t="e">
        <f t="shared" si="29"/>
        <v>#REF!</v>
      </c>
      <c r="AP31" s="394" t="e">
        <f>INDEX(#REF!,MATCH(B31,#REF!,0),MATCH($AP$6,#REF!,0))</f>
        <v>#REF!</v>
      </c>
      <c r="AQ31" s="395">
        <v>0</v>
      </c>
      <c r="AR31" s="394" t="e">
        <f t="shared" si="30"/>
        <v>#REF!</v>
      </c>
      <c r="AS31" s="394" t="e">
        <f>INDEX(#REF!,MATCH(B31,#REF!,0),MATCH($AS$6,#REF!,0))</f>
        <v>#REF!</v>
      </c>
      <c r="AT31" s="395">
        <v>0</v>
      </c>
      <c r="AU31" s="394" t="e">
        <f t="shared" si="31"/>
        <v>#REF!</v>
      </c>
      <c r="AV31" s="394" t="e">
        <f>INDEX(#REF!,MATCH(B31,#REF!,0),MATCH($AV$6,#REF!,0))</f>
        <v>#REF!</v>
      </c>
      <c r="AW31" s="395">
        <v>0</v>
      </c>
      <c r="AX31" s="394" t="e">
        <f t="shared" si="32"/>
        <v>#REF!</v>
      </c>
      <c r="AY31" s="394" t="e">
        <f>INDEX(#REF!,MATCH(B31,#REF!,0),MATCH($AY$6,#REF!,0))</f>
        <v>#REF!</v>
      </c>
      <c r="AZ31" s="395">
        <v>0</v>
      </c>
      <c r="BA31" s="394" t="e">
        <f t="shared" si="33"/>
        <v>#REF!</v>
      </c>
    </row>
    <row r="32" spans="1:53">
      <c r="A32" s="379">
        <f t="shared" si="35"/>
        <v>25</v>
      </c>
      <c r="B32" s="380" t="e">
        <f t="shared" si="35"/>
        <v>#REF!</v>
      </c>
      <c r="C32" s="381" t="e">
        <f t="shared" si="18"/>
        <v>#REF!</v>
      </c>
      <c r="D32" s="381">
        <f t="shared" si="18"/>
        <v>0</v>
      </c>
      <c r="E32" s="381" t="e">
        <f t="shared" si="19"/>
        <v>#REF!</v>
      </c>
      <c r="F32" s="381" t="e">
        <f t="shared" si="0"/>
        <v>#REF!</v>
      </c>
      <c r="G32" s="381">
        <f t="shared" si="1"/>
        <v>0</v>
      </c>
      <c r="H32" s="381" t="e">
        <f t="shared" si="2"/>
        <v>#REF!</v>
      </c>
      <c r="I32" s="381">
        <f t="shared" si="3"/>
        <v>0</v>
      </c>
      <c r="J32" s="381"/>
      <c r="K32" s="381"/>
      <c r="L32" s="394" t="e">
        <f>INDEX(#REF!,MATCH(B32,#REF!,0),MATCH($L$6,#REF!,0))</f>
        <v>#REF!</v>
      </c>
      <c r="M32" s="395">
        <v>0</v>
      </c>
      <c r="N32" s="394" t="e">
        <f t="shared" si="20"/>
        <v>#REF!</v>
      </c>
      <c r="O32" s="394" t="e">
        <f>INDEX(#REF!,MATCH(B32,#REF!,0),MATCH($O$6,#REF!,0))</f>
        <v>#REF!</v>
      </c>
      <c r="P32" s="395">
        <v>0</v>
      </c>
      <c r="Q32" s="394" t="e">
        <f t="shared" si="21"/>
        <v>#REF!</v>
      </c>
      <c r="R32" s="394" t="e">
        <f>INDEX(#REF!,MATCH(B32,#REF!,0),MATCH($R$6,#REF!,0))</f>
        <v>#REF!</v>
      </c>
      <c r="S32" s="395">
        <v>0</v>
      </c>
      <c r="T32" s="394" t="e">
        <f t="shared" si="22"/>
        <v>#REF!</v>
      </c>
      <c r="U32" s="394" t="e">
        <f>INDEX(#REF!,MATCH(B32,#REF!,0),MATCH($U$6,#REF!,0))</f>
        <v>#REF!</v>
      </c>
      <c r="V32" s="395">
        <v>0</v>
      </c>
      <c r="W32" s="394" t="e">
        <f t="shared" si="23"/>
        <v>#REF!</v>
      </c>
      <c r="X32" s="394" t="e">
        <f>INDEX(#REF!,MATCH(B32,#REF!,0),MATCH($X$6,#REF!,0))</f>
        <v>#REF!</v>
      </c>
      <c r="Y32" s="395">
        <v>0</v>
      </c>
      <c r="Z32" s="394" t="e">
        <f t="shared" si="24"/>
        <v>#REF!</v>
      </c>
      <c r="AA32" s="394" t="e">
        <f>INDEX(#REF!,MATCH(B32,#REF!,0),MATCH($AA$6,#REF!,0))</f>
        <v>#REF!</v>
      </c>
      <c r="AB32" s="395">
        <v>0</v>
      </c>
      <c r="AC32" s="394" t="e">
        <f t="shared" si="25"/>
        <v>#REF!</v>
      </c>
      <c r="AD32" s="394" t="e">
        <f>INDEX(#REF!,MATCH(B32,#REF!,0),MATCH($AD$6,#REF!,0))</f>
        <v>#REF!</v>
      </c>
      <c r="AE32" s="395">
        <v>0</v>
      </c>
      <c r="AF32" s="394" t="e">
        <f t="shared" si="26"/>
        <v>#REF!</v>
      </c>
      <c r="AG32" s="394" t="e">
        <f>INDEX(#REF!,MATCH(B32,#REF!,0),MATCH($AG$6,#REF!,0))</f>
        <v>#REF!</v>
      </c>
      <c r="AH32" s="395">
        <v>0</v>
      </c>
      <c r="AI32" s="394" t="e">
        <f t="shared" si="27"/>
        <v>#REF!</v>
      </c>
      <c r="AJ32" s="394" t="e">
        <f>INDEX(#REF!,MATCH(B32,#REF!,0),MATCH($AJ$6,#REF!,0))</f>
        <v>#REF!</v>
      </c>
      <c r="AK32" s="395">
        <v>0</v>
      </c>
      <c r="AL32" s="394" t="e">
        <f t="shared" si="28"/>
        <v>#REF!</v>
      </c>
      <c r="AM32" s="394" t="e">
        <f>INDEX(#REF!,MATCH(B32,#REF!,0),MATCH($AM$6,#REF!,0))</f>
        <v>#REF!</v>
      </c>
      <c r="AN32" s="395">
        <v>0</v>
      </c>
      <c r="AO32" s="394" t="e">
        <f t="shared" si="29"/>
        <v>#REF!</v>
      </c>
      <c r="AP32" s="394" t="e">
        <f>INDEX(#REF!,MATCH(B32,#REF!,0),MATCH($AP$6,#REF!,0))</f>
        <v>#REF!</v>
      </c>
      <c r="AQ32" s="395">
        <v>0</v>
      </c>
      <c r="AR32" s="394" t="e">
        <f t="shared" si="30"/>
        <v>#REF!</v>
      </c>
      <c r="AS32" s="394" t="e">
        <f>INDEX(#REF!,MATCH(B32,#REF!,0),MATCH($AS$6,#REF!,0))</f>
        <v>#REF!</v>
      </c>
      <c r="AT32" s="395">
        <v>0</v>
      </c>
      <c r="AU32" s="394" t="e">
        <f t="shared" si="31"/>
        <v>#REF!</v>
      </c>
      <c r="AV32" s="394" t="e">
        <f>INDEX(#REF!,MATCH(B32,#REF!,0),MATCH($AV$6,#REF!,0))</f>
        <v>#REF!</v>
      </c>
      <c r="AW32" s="395">
        <v>0</v>
      </c>
      <c r="AX32" s="394" t="e">
        <f t="shared" si="32"/>
        <v>#REF!</v>
      </c>
      <c r="AY32" s="394" t="e">
        <f>INDEX(#REF!,MATCH(B32,#REF!,0),MATCH($AY$6,#REF!,0))</f>
        <v>#REF!</v>
      </c>
      <c r="AZ32" s="395">
        <v>0</v>
      </c>
      <c r="BA32" s="394" t="e">
        <f t="shared" si="33"/>
        <v>#REF!</v>
      </c>
    </row>
    <row r="33" spans="1:53">
      <c r="A33" s="379">
        <f t="shared" si="35"/>
        <v>26</v>
      </c>
      <c r="B33" s="380" t="e">
        <f t="shared" si="35"/>
        <v>#REF!</v>
      </c>
      <c r="C33" s="381" t="e">
        <f t="shared" si="18"/>
        <v>#REF!</v>
      </c>
      <c r="D33" s="381">
        <f t="shared" si="18"/>
        <v>0</v>
      </c>
      <c r="E33" s="381" t="e">
        <f t="shared" si="19"/>
        <v>#REF!</v>
      </c>
      <c r="F33" s="381" t="e">
        <f t="shared" si="0"/>
        <v>#REF!</v>
      </c>
      <c r="G33" s="381">
        <f t="shared" si="1"/>
        <v>0</v>
      </c>
      <c r="H33" s="381" t="e">
        <f t="shared" si="2"/>
        <v>#REF!</v>
      </c>
      <c r="I33" s="381">
        <f t="shared" si="3"/>
        <v>0</v>
      </c>
      <c r="J33" s="381"/>
      <c r="K33" s="381"/>
      <c r="L33" s="394" t="e">
        <f>INDEX(#REF!,MATCH(B33,#REF!,0),MATCH($L$6,#REF!,0))</f>
        <v>#REF!</v>
      </c>
      <c r="M33" s="395">
        <v>0</v>
      </c>
      <c r="N33" s="394" t="e">
        <f t="shared" si="20"/>
        <v>#REF!</v>
      </c>
      <c r="O33" s="394" t="e">
        <f>INDEX(#REF!,MATCH(B33,#REF!,0),MATCH($O$6,#REF!,0))</f>
        <v>#REF!</v>
      </c>
      <c r="P33" s="395">
        <v>0</v>
      </c>
      <c r="Q33" s="394" t="e">
        <f t="shared" si="21"/>
        <v>#REF!</v>
      </c>
      <c r="R33" s="394" t="e">
        <f>INDEX(#REF!,MATCH(B33,#REF!,0),MATCH($R$6,#REF!,0))</f>
        <v>#REF!</v>
      </c>
      <c r="S33" s="395">
        <v>0</v>
      </c>
      <c r="T33" s="394" t="e">
        <f t="shared" si="22"/>
        <v>#REF!</v>
      </c>
      <c r="U33" s="394" t="e">
        <f>INDEX(#REF!,MATCH(B33,#REF!,0),MATCH($U$6,#REF!,0))</f>
        <v>#REF!</v>
      </c>
      <c r="V33" s="395">
        <v>0</v>
      </c>
      <c r="W33" s="394" t="e">
        <f t="shared" si="23"/>
        <v>#REF!</v>
      </c>
      <c r="X33" s="394" t="e">
        <f>INDEX(#REF!,MATCH(B33,#REF!,0),MATCH($X$6,#REF!,0))</f>
        <v>#REF!</v>
      </c>
      <c r="Y33" s="395">
        <v>0</v>
      </c>
      <c r="Z33" s="394" t="e">
        <f t="shared" si="24"/>
        <v>#REF!</v>
      </c>
      <c r="AA33" s="394" t="e">
        <f>INDEX(#REF!,MATCH(B33,#REF!,0),MATCH($AA$6,#REF!,0))</f>
        <v>#REF!</v>
      </c>
      <c r="AB33" s="395">
        <v>0</v>
      </c>
      <c r="AC33" s="394" t="e">
        <f t="shared" si="25"/>
        <v>#REF!</v>
      </c>
      <c r="AD33" s="394" t="e">
        <f>INDEX(#REF!,MATCH(B33,#REF!,0),MATCH($AD$6,#REF!,0))</f>
        <v>#REF!</v>
      </c>
      <c r="AE33" s="395">
        <v>0</v>
      </c>
      <c r="AF33" s="394" t="e">
        <f t="shared" si="26"/>
        <v>#REF!</v>
      </c>
      <c r="AG33" s="394" t="e">
        <f>INDEX(#REF!,MATCH(B33,#REF!,0),MATCH($AG$6,#REF!,0))</f>
        <v>#REF!</v>
      </c>
      <c r="AH33" s="395">
        <v>0</v>
      </c>
      <c r="AI33" s="394" t="e">
        <f t="shared" si="27"/>
        <v>#REF!</v>
      </c>
      <c r="AJ33" s="394" t="e">
        <f>INDEX(#REF!,MATCH(B33,#REF!,0),MATCH($AJ$6,#REF!,0))</f>
        <v>#REF!</v>
      </c>
      <c r="AK33" s="395">
        <v>0</v>
      </c>
      <c r="AL33" s="394" t="e">
        <f t="shared" si="28"/>
        <v>#REF!</v>
      </c>
      <c r="AM33" s="394" t="e">
        <f>INDEX(#REF!,MATCH(B33,#REF!,0),MATCH($AM$6,#REF!,0))</f>
        <v>#REF!</v>
      </c>
      <c r="AN33" s="395">
        <v>0</v>
      </c>
      <c r="AO33" s="394" t="e">
        <f t="shared" si="29"/>
        <v>#REF!</v>
      </c>
      <c r="AP33" s="394" t="e">
        <f>INDEX(#REF!,MATCH(B33,#REF!,0),MATCH($AP$6,#REF!,0))</f>
        <v>#REF!</v>
      </c>
      <c r="AQ33" s="395">
        <v>0</v>
      </c>
      <c r="AR33" s="394" t="e">
        <f t="shared" si="30"/>
        <v>#REF!</v>
      </c>
      <c r="AS33" s="394" t="e">
        <f>INDEX(#REF!,MATCH(B33,#REF!,0),MATCH($AS$6,#REF!,0))</f>
        <v>#REF!</v>
      </c>
      <c r="AT33" s="395">
        <v>0</v>
      </c>
      <c r="AU33" s="394" t="e">
        <f t="shared" si="31"/>
        <v>#REF!</v>
      </c>
      <c r="AV33" s="394" t="e">
        <f>INDEX(#REF!,MATCH(B33,#REF!,0),MATCH($AV$6,#REF!,0))</f>
        <v>#REF!</v>
      </c>
      <c r="AW33" s="395">
        <v>0</v>
      </c>
      <c r="AX33" s="394" t="e">
        <f t="shared" si="32"/>
        <v>#REF!</v>
      </c>
      <c r="AY33" s="394" t="e">
        <f>INDEX(#REF!,MATCH(B33,#REF!,0),MATCH($AY$6,#REF!,0))</f>
        <v>#REF!</v>
      </c>
      <c r="AZ33" s="395">
        <v>0</v>
      </c>
      <c r="BA33" s="394" t="e">
        <f t="shared" si="33"/>
        <v>#REF!</v>
      </c>
    </row>
    <row r="34" spans="1:53">
      <c r="A34" s="379">
        <f t="shared" si="35"/>
        <v>27</v>
      </c>
      <c r="B34" s="380" t="e">
        <f t="shared" si="35"/>
        <v>#REF!</v>
      </c>
      <c r="C34" s="381" t="e">
        <f t="shared" si="18"/>
        <v>#REF!</v>
      </c>
      <c r="D34" s="381">
        <f t="shared" si="18"/>
        <v>0</v>
      </c>
      <c r="E34" s="381" t="e">
        <f t="shared" si="19"/>
        <v>#REF!</v>
      </c>
      <c r="F34" s="381" t="e">
        <f t="shared" si="0"/>
        <v>#REF!</v>
      </c>
      <c r="G34" s="381">
        <f t="shared" si="1"/>
        <v>0</v>
      </c>
      <c r="H34" s="381" t="e">
        <f t="shared" si="2"/>
        <v>#REF!</v>
      </c>
      <c r="I34" s="381">
        <f t="shared" si="3"/>
        <v>0</v>
      </c>
      <c r="J34" s="381"/>
      <c r="K34" s="381"/>
      <c r="L34" s="394" t="e">
        <f>INDEX(#REF!,MATCH(B34,#REF!,0),MATCH($L$6,#REF!,0))</f>
        <v>#REF!</v>
      </c>
      <c r="M34" s="395">
        <v>0</v>
      </c>
      <c r="N34" s="394" t="e">
        <f t="shared" si="20"/>
        <v>#REF!</v>
      </c>
      <c r="O34" s="394" t="e">
        <f>INDEX(#REF!,MATCH(B34,#REF!,0),MATCH($O$6,#REF!,0))</f>
        <v>#REF!</v>
      </c>
      <c r="P34" s="395">
        <v>0</v>
      </c>
      <c r="Q34" s="394" t="e">
        <f t="shared" si="21"/>
        <v>#REF!</v>
      </c>
      <c r="R34" s="394" t="e">
        <f>INDEX(#REF!,MATCH(B34,#REF!,0),MATCH($R$6,#REF!,0))</f>
        <v>#REF!</v>
      </c>
      <c r="S34" s="395">
        <v>0</v>
      </c>
      <c r="T34" s="394" t="e">
        <f t="shared" si="22"/>
        <v>#REF!</v>
      </c>
      <c r="U34" s="394" t="e">
        <f>INDEX(#REF!,MATCH(B34,#REF!,0),MATCH($U$6,#REF!,0))</f>
        <v>#REF!</v>
      </c>
      <c r="V34" s="395">
        <v>0</v>
      </c>
      <c r="W34" s="394" t="e">
        <f t="shared" si="23"/>
        <v>#REF!</v>
      </c>
      <c r="X34" s="394" t="e">
        <f>INDEX(#REF!,MATCH(B34,#REF!,0),MATCH($X$6,#REF!,0))</f>
        <v>#REF!</v>
      </c>
      <c r="Y34" s="395">
        <v>0</v>
      </c>
      <c r="Z34" s="394" t="e">
        <f t="shared" si="24"/>
        <v>#REF!</v>
      </c>
      <c r="AA34" s="394" t="e">
        <f>INDEX(#REF!,MATCH(B34,#REF!,0),MATCH($AA$6,#REF!,0))</f>
        <v>#REF!</v>
      </c>
      <c r="AB34" s="395">
        <v>0</v>
      </c>
      <c r="AC34" s="394" t="e">
        <f t="shared" si="25"/>
        <v>#REF!</v>
      </c>
      <c r="AD34" s="394" t="e">
        <f>INDEX(#REF!,MATCH(B34,#REF!,0),MATCH($AD$6,#REF!,0))</f>
        <v>#REF!</v>
      </c>
      <c r="AE34" s="395">
        <v>0</v>
      </c>
      <c r="AF34" s="394" t="e">
        <f t="shared" si="26"/>
        <v>#REF!</v>
      </c>
      <c r="AG34" s="394" t="e">
        <f>INDEX(#REF!,MATCH(B34,#REF!,0),MATCH($AG$6,#REF!,0))</f>
        <v>#REF!</v>
      </c>
      <c r="AH34" s="395">
        <v>0</v>
      </c>
      <c r="AI34" s="394" t="e">
        <f t="shared" si="27"/>
        <v>#REF!</v>
      </c>
      <c r="AJ34" s="394" t="e">
        <f>INDEX(#REF!,MATCH(B34,#REF!,0),MATCH($AJ$6,#REF!,0))</f>
        <v>#REF!</v>
      </c>
      <c r="AK34" s="395">
        <v>0</v>
      </c>
      <c r="AL34" s="394" t="e">
        <f t="shared" si="28"/>
        <v>#REF!</v>
      </c>
      <c r="AM34" s="394" t="e">
        <f>INDEX(#REF!,MATCH(B34,#REF!,0),MATCH($AM$6,#REF!,0))</f>
        <v>#REF!</v>
      </c>
      <c r="AN34" s="395">
        <v>0</v>
      </c>
      <c r="AO34" s="394" t="e">
        <f t="shared" si="29"/>
        <v>#REF!</v>
      </c>
      <c r="AP34" s="394" t="e">
        <f>INDEX(#REF!,MATCH(B34,#REF!,0),MATCH($AP$6,#REF!,0))</f>
        <v>#REF!</v>
      </c>
      <c r="AQ34" s="395">
        <v>0</v>
      </c>
      <c r="AR34" s="394" t="e">
        <f t="shared" si="30"/>
        <v>#REF!</v>
      </c>
      <c r="AS34" s="394" t="e">
        <f>INDEX(#REF!,MATCH(B34,#REF!,0),MATCH($AS$6,#REF!,0))</f>
        <v>#REF!</v>
      </c>
      <c r="AT34" s="395">
        <v>0</v>
      </c>
      <c r="AU34" s="394" t="e">
        <f t="shared" si="31"/>
        <v>#REF!</v>
      </c>
      <c r="AV34" s="394" t="e">
        <f>INDEX(#REF!,MATCH(B34,#REF!,0),MATCH($AV$6,#REF!,0))</f>
        <v>#REF!</v>
      </c>
      <c r="AW34" s="395">
        <v>0</v>
      </c>
      <c r="AX34" s="394" t="e">
        <f t="shared" si="32"/>
        <v>#REF!</v>
      </c>
      <c r="AY34" s="394" t="e">
        <f>INDEX(#REF!,MATCH(B34,#REF!,0),MATCH($AY$6,#REF!,0))</f>
        <v>#REF!</v>
      </c>
      <c r="AZ34" s="395">
        <v>0</v>
      </c>
      <c r="BA34" s="394" t="e">
        <f t="shared" si="33"/>
        <v>#REF!</v>
      </c>
    </row>
    <row r="35" spans="1:53">
      <c r="A35" s="379">
        <f t="shared" si="35"/>
        <v>28</v>
      </c>
      <c r="B35" s="380" t="e">
        <f t="shared" si="35"/>
        <v>#REF!</v>
      </c>
      <c r="C35" s="381" t="e">
        <f t="shared" si="18"/>
        <v>#REF!</v>
      </c>
      <c r="D35" s="381">
        <f t="shared" si="18"/>
        <v>0</v>
      </c>
      <c r="E35" s="381" t="e">
        <f t="shared" si="19"/>
        <v>#REF!</v>
      </c>
      <c r="F35" s="381" t="e">
        <f t="shared" si="0"/>
        <v>#REF!</v>
      </c>
      <c r="G35" s="381">
        <f t="shared" si="1"/>
        <v>0</v>
      </c>
      <c r="H35" s="381" t="e">
        <f t="shared" si="2"/>
        <v>#REF!</v>
      </c>
      <c r="I35" s="381">
        <f t="shared" si="3"/>
        <v>0</v>
      </c>
      <c r="J35" s="381"/>
      <c r="K35" s="381"/>
      <c r="L35" s="394" t="e">
        <f>INDEX(#REF!,MATCH(B35,#REF!,0),MATCH($L$6,#REF!,0))</f>
        <v>#REF!</v>
      </c>
      <c r="M35" s="395">
        <v>0</v>
      </c>
      <c r="N35" s="394" t="e">
        <f t="shared" si="20"/>
        <v>#REF!</v>
      </c>
      <c r="O35" s="394" t="e">
        <f>INDEX(#REF!,MATCH(B35,#REF!,0),MATCH($O$6,#REF!,0))</f>
        <v>#REF!</v>
      </c>
      <c r="P35" s="395">
        <v>0</v>
      </c>
      <c r="Q35" s="394" t="e">
        <f t="shared" si="21"/>
        <v>#REF!</v>
      </c>
      <c r="R35" s="394" t="e">
        <f>INDEX(#REF!,MATCH(B35,#REF!,0),MATCH($R$6,#REF!,0))</f>
        <v>#REF!</v>
      </c>
      <c r="S35" s="395">
        <v>0</v>
      </c>
      <c r="T35" s="394" t="e">
        <f t="shared" si="22"/>
        <v>#REF!</v>
      </c>
      <c r="U35" s="394" t="e">
        <f>INDEX(#REF!,MATCH(B35,#REF!,0),MATCH($U$6,#REF!,0))</f>
        <v>#REF!</v>
      </c>
      <c r="V35" s="395">
        <v>0</v>
      </c>
      <c r="W35" s="394" t="e">
        <f t="shared" si="23"/>
        <v>#REF!</v>
      </c>
      <c r="X35" s="394" t="e">
        <f>INDEX(#REF!,MATCH(B35,#REF!,0),MATCH($X$6,#REF!,0))</f>
        <v>#REF!</v>
      </c>
      <c r="Y35" s="395">
        <v>0</v>
      </c>
      <c r="Z35" s="394" t="e">
        <f t="shared" si="24"/>
        <v>#REF!</v>
      </c>
      <c r="AA35" s="394" t="e">
        <f>INDEX(#REF!,MATCH(B35,#REF!,0),MATCH($AA$6,#REF!,0))</f>
        <v>#REF!</v>
      </c>
      <c r="AB35" s="395">
        <v>0</v>
      </c>
      <c r="AC35" s="394" t="e">
        <f t="shared" si="25"/>
        <v>#REF!</v>
      </c>
      <c r="AD35" s="394" t="e">
        <f>INDEX(#REF!,MATCH(B35,#REF!,0),MATCH($AD$6,#REF!,0))</f>
        <v>#REF!</v>
      </c>
      <c r="AE35" s="395">
        <v>0</v>
      </c>
      <c r="AF35" s="394" t="e">
        <f t="shared" si="26"/>
        <v>#REF!</v>
      </c>
      <c r="AG35" s="394" t="e">
        <f>INDEX(#REF!,MATCH(B35,#REF!,0),MATCH($AG$6,#REF!,0))</f>
        <v>#REF!</v>
      </c>
      <c r="AH35" s="395">
        <v>0</v>
      </c>
      <c r="AI35" s="394" t="e">
        <f t="shared" si="27"/>
        <v>#REF!</v>
      </c>
      <c r="AJ35" s="394" t="e">
        <f>INDEX(#REF!,MATCH(B35,#REF!,0),MATCH($AJ$6,#REF!,0))</f>
        <v>#REF!</v>
      </c>
      <c r="AK35" s="395">
        <v>0</v>
      </c>
      <c r="AL35" s="394" t="e">
        <f t="shared" si="28"/>
        <v>#REF!</v>
      </c>
      <c r="AM35" s="394" t="e">
        <f>INDEX(#REF!,MATCH(B35,#REF!,0),MATCH($AM$6,#REF!,0))</f>
        <v>#REF!</v>
      </c>
      <c r="AN35" s="395">
        <v>0</v>
      </c>
      <c r="AO35" s="394" t="e">
        <f t="shared" si="29"/>
        <v>#REF!</v>
      </c>
      <c r="AP35" s="394" t="e">
        <f>INDEX(#REF!,MATCH(B35,#REF!,0),MATCH($AP$6,#REF!,0))</f>
        <v>#REF!</v>
      </c>
      <c r="AQ35" s="395">
        <v>0</v>
      </c>
      <c r="AR35" s="394" t="e">
        <f t="shared" si="30"/>
        <v>#REF!</v>
      </c>
      <c r="AS35" s="394" t="e">
        <f>INDEX(#REF!,MATCH(B35,#REF!,0),MATCH($AS$6,#REF!,0))</f>
        <v>#REF!</v>
      </c>
      <c r="AT35" s="395">
        <v>0</v>
      </c>
      <c r="AU35" s="394" t="e">
        <f t="shared" si="31"/>
        <v>#REF!</v>
      </c>
      <c r="AV35" s="394" t="e">
        <f>INDEX(#REF!,MATCH(B35,#REF!,0),MATCH($AV$6,#REF!,0))</f>
        <v>#REF!</v>
      </c>
      <c r="AW35" s="395">
        <v>0</v>
      </c>
      <c r="AX35" s="394" t="e">
        <f t="shared" si="32"/>
        <v>#REF!</v>
      </c>
      <c r="AY35" s="394" t="e">
        <f>INDEX(#REF!,MATCH(B35,#REF!,0),MATCH($AY$6,#REF!,0))</f>
        <v>#REF!</v>
      </c>
      <c r="AZ35" s="395">
        <v>0</v>
      </c>
      <c r="BA35" s="394" t="e">
        <f t="shared" si="33"/>
        <v>#REF!</v>
      </c>
    </row>
    <row r="36" spans="1:53">
      <c r="A36" s="379">
        <f t="shared" ref="A36:B36" si="36">A35+1</f>
        <v>29</v>
      </c>
      <c r="B36" s="380" t="e">
        <f t="shared" si="36"/>
        <v>#REF!</v>
      </c>
      <c r="C36" s="381" t="e">
        <f t="shared" ref="C36" si="37">F36+H36+J36</f>
        <v>#REF!</v>
      </c>
      <c r="D36" s="381">
        <f t="shared" ref="D36" si="38">G36+I36+K36</f>
        <v>0</v>
      </c>
      <c r="E36" s="381" t="e">
        <f t="shared" ref="E36" si="39">D36-C36</f>
        <v>#REF!</v>
      </c>
      <c r="F36" s="381" t="e">
        <f t="shared" si="0"/>
        <v>#REF!</v>
      </c>
      <c r="G36" s="381">
        <f t="shared" si="1"/>
        <v>0</v>
      </c>
      <c r="H36" s="381" t="e">
        <f t="shared" si="2"/>
        <v>#REF!</v>
      </c>
      <c r="I36" s="381">
        <f t="shared" si="3"/>
        <v>0</v>
      </c>
      <c r="J36" s="381"/>
      <c r="K36" s="381"/>
      <c r="L36" s="394" t="e">
        <f>INDEX(#REF!,MATCH(B36,#REF!,0),MATCH($L$6,#REF!,0))</f>
        <v>#REF!</v>
      </c>
      <c r="M36" s="395">
        <v>0</v>
      </c>
      <c r="N36" s="394" t="e">
        <f t="shared" si="20"/>
        <v>#REF!</v>
      </c>
      <c r="O36" s="394" t="e">
        <f>INDEX(#REF!,MATCH(B36,#REF!,0),MATCH($O$6,#REF!,0))</f>
        <v>#REF!</v>
      </c>
      <c r="P36" s="395">
        <v>0</v>
      </c>
      <c r="Q36" s="394" t="e">
        <f t="shared" si="21"/>
        <v>#REF!</v>
      </c>
      <c r="R36" s="394" t="e">
        <f>INDEX(#REF!,MATCH(B36,#REF!,0),MATCH($R$6,#REF!,0))</f>
        <v>#REF!</v>
      </c>
      <c r="S36" s="395">
        <v>0</v>
      </c>
      <c r="T36" s="394" t="e">
        <f t="shared" si="22"/>
        <v>#REF!</v>
      </c>
      <c r="U36" s="394" t="e">
        <f>INDEX(#REF!,MATCH(B36,#REF!,0),MATCH($U$6,#REF!,0))</f>
        <v>#REF!</v>
      </c>
      <c r="V36" s="395">
        <v>0</v>
      </c>
      <c r="W36" s="394" t="e">
        <f t="shared" si="23"/>
        <v>#REF!</v>
      </c>
      <c r="X36" s="394" t="e">
        <f>INDEX(#REF!,MATCH(B36,#REF!,0),MATCH($X$6,#REF!,0))</f>
        <v>#REF!</v>
      </c>
      <c r="Y36" s="395">
        <v>0</v>
      </c>
      <c r="Z36" s="394" t="e">
        <f t="shared" si="24"/>
        <v>#REF!</v>
      </c>
      <c r="AA36" s="394" t="e">
        <f>INDEX(#REF!,MATCH(B36,#REF!,0),MATCH($AA$6,#REF!,0))</f>
        <v>#REF!</v>
      </c>
      <c r="AB36" s="395">
        <v>0</v>
      </c>
      <c r="AC36" s="394" t="e">
        <f t="shared" si="25"/>
        <v>#REF!</v>
      </c>
      <c r="AD36" s="394" t="e">
        <f>INDEX(#REF!,MATCH(B36,#REF!,0),MATCH($AD$6,#REF!,0))</f>
        <v>#REF!</v>
      </c>
      <c r="AE36" s="395">
        <v>0</v>
      </c>
      <c r="AF36" s="394" t="e">
        <f t="shared" si="26"/>
        <v>#REF!</v>
      </c>
      <c r="AG36" s="394" t="e">
        <f>INDEX(#REF!,MATCH(B36,#REF!,0),MATCH($AG$6,#REF!,0))</f>
        <v>#REF!</v>
      </c>
      <c r="AH36" s="395">
        <v>0</v>
      </c>
      <c r="AI36" s="394" t="e">
        <f t="shared" si="27"/>
        <v>#REF!</v>
      </c>
      <c r="AJ36" s="394" t="e">
        <f>INDEX(#REF!,MATCH(B36,#REF!,0),MATCH($AJ$6,#REF!,0))</f>
        <v>#REF!</v>
      </c>
      <c r="AK36" s="395">
        <v>0</v>
      </c>
      <c r="AL36" s="394" t="e">
        <f t="shared" si="28"/>
        <v>#REF!</v>
      </c>
      <c r="AM36" s="394" t="e">
        <f>INDEX(#REF!,MATCH(B36,#REF!,0),MATCH($AM$6,#REF!,0))</f>
        <v>#REF!</v>
      </c>
      <c r="AN36" s="395">
        <v>0</v>
      </c>
      <c r="AO36" s="394" t="e">
        <f t="shared" si="29"/>
        <v>#REF!</v>
      </c>
      <c r="AP36" s="394" t="e">
        <f>INDEX(#REF!,MATCH(B36,#REF!,0),MATCH($AP$6,#REF!,0))</f>
        <v>#REF!</v>
      </c>
      <c r="AQ36" s="395">
        <v>0</v>
      </c>
      <c r="AR36" s="394" t="e">
        <f t="shared" si="30"/>
        <v>#REF!</v>
      </c>
      <c r="AS36" s="394" t="e">
        <f>INDEX(#REF!,MATCH(B36,#REF!,0),MATCH($AS$6,#REF!,0))</f>
        <v>#REF!</v>
      </c>
      <c r="AT36" s="395">
        <v>0</v>
      </c>
      <c r="AU36" s="394" t="e">
        <f t="shared" si="31"/>
        <v>#REF!</v>
      </c>
      <c r="AV36" s="394" t="e">
        <f>INDEX(#REF!,MATCH(B36,#REF!,0),MATCH($AV$6,#REF!,0))</f>
        <v>#REF!</v>
      </c>
      <c r="AW36" s="395">
        <v>0</v>
      </c>
      <c r="AX36" s="394" t="e">
        <f t="shared" si="32"/>
        <v>#REF!</v>
      </c>
      <c r="AY36" s="394" t="e">
        <f>INDEX(#REF!,MATCH(B36,#REF!,0),MATCH($AY$6,#REF!,0))</f>
        <v>#REF!</v>
      </c>
      <c r="AZ36" s="395">
        <v>0</v>
      </c>
      <c r="BA36" s="394" t="e">
        <f t="shared" si="33"/>
        <v>#REF!</v>
      </c>
    </row>
    <row r="37" spans="1:53">
      <c r="A37" s="379">
        <f t="shared" ref="A37:B37" si="40">A36+1</f>
        <v>30</v>
      </c>
      <c r="B37" s="380" t="e">
        <f t="shared" si="40"/>
        <v>#REF!</v>
      </c>
      <c r="C37" s="381" t="e">
        <f t="shared" ref="C37" si="41">F37+H37+J37</f>
        <v>#REF!</v>
      </c>
      <c r="D37" s="381">
        <f t="shared" ref="D37" si="42">G37+I37+K37</f>
        <v>0</v>
      </c>
      <c r="E37" s="381" t="e">
        <f t="shared" ref="E37" si="43">D37-C37</f>
        <v>#REF!</v>
      </c>
      <c r="F37" s="381" t="e">
        <f t="shared" si="0"/>
        <v>#REF!</v>
      </c>
      <c r="G37" s="381">
        <f t="shared" si="1"/>
        <v>0</v>
      </c>
      <c r="H37" s="381" t="e">
        <f t="shared" si="2"/>
        <v>#REF!</v>
      </c>
      <c r="I37" s="381">
        <f t="shared" si="3"/>
        <v>0</v>
      </c>
      <c r="J37" s="381"/>
      <c r="K37" s="381"/>
      <c r="L37" s="394" t="e">
        <f>INDEX(#REF!,MATCH(B37,#REF!,0),MATCH($L$6,#REF!,0))</f>
        <v>#REF!</v>
      </c>
      <c r="M37" s="395">
        <v>0</v>
      </c>
      <c r="N37" s="394" t="e">
        <f t="shared" si="20"/>
        <v>#REF!</v>
      </c>
      <c r="O37" s="394" t="e">
        <f>INDEX(#REF!,MATCH(B37,#REF!,0),MATCH($O$6,#REF!,0))</f>
        <v>#REF!</v>
      </c>
      <c r="P37" s="395">
        <v>0</v>
      </c>
      <c r="Q37" s="394" t="e">
        <f t="shared" si="21"/>
        <v>#REF!</v>
      </c>
      <c r="R37" s="394" t="e">
        <f>INDEX(#REF!,MATCH(B37,#REF!,0),MATCH($R$6,#REF!,0))</f>
        <v>#REF!</v>
      </c>
      <c r="S37" s="395">
        <v>0</v>
      </c>
      <c r="T37" s="394" t="e">
        <f t="shared" si="22"/>
        <v>#REF!</v>
      </c>
      <c r="U37" s="394" t="e">
        <f>INDEX(#REF!,MATCH(B37,#REF!,0),MATCH($U$6,#REF!,0))</f>
        <v>#REF!</v>
      </c>
      <c r="V37" s="395">
        <v>0</v>
      </c>
      <c r="W37" s="394" t="e">
        <f t="shared" si="23"/>
        <v>#REF!</v>
      </c>
      <c r="X37" s="394" t="e">
        <f>INDEX(#REF!,MATCH(B37,#REF!,0),MATCH($X$6,#REF!,0))</f>
        <v>#REF!</v>
      </c>
      <c r="Y37" s="395">
        <v>0</v>
      </c>
      <c r="Z37" s="394" t="e">
        <f t="shared" si="24"/>
        <v>#REF!</v>
      </c>
      <c r="AA37" s="394" t="e">
        <f>INDEX(#REF!,MATCH(B37,#REF!,0),MATCH($AA$6,#REF!,0))</f>
        <v>#REF!</v>
      </c>
      <c r="AB37" s="395">
        <v>0</v>
      </c>
      <c r="AC37" s="394" t="e">
        <f t="shared" si="25"/>
        <v>#REF!</v>
      </c>
      <c r="AD37" s="394" t="e">
        <f>INDEX(#REF!,MATCH(B37,#REF!,0),MATCH($AD$6,#REF!,0))</f>
        <v>#REF!</v>
      </c>
      <c r="AE37" s="395">
        <v>0</v>
      </c>
      <c r="AF37" s="394" t="e">
        <f t="shared" si="26"/>
        <v>#REF!</v>
      </c>
      <c r="AG37" s="394" t="e">
        <f>INDEX(#REF!,MATCH(B37,#REF!,0),MATCH($AG$6,#REF!,0))</f>
        <v>#REF!</v>
      </c>
      <c r="AH37" s="395">
        <v>0</v>
      </c>
      <c r="AI37" s="394" t="e">
        <f t="shared" si="27"/>
        <v>#REF!</v>
      </c>
      <c r="AJ37" s="394" t="e">
        <f>INDEX(#REF!,MATCH(B37,#REF!,0),MATCH($AJ$6,#REF!,0))</f>
        <v>#REF!</v>
      </c>
      <c r="AK37" s="395">
        <v>0</v>
      </c>
      <c r="AL37" s="394" t="e">
        <f t="shared" si="28"/>
        <v>#REF!</v>
      </c>
      <c r="AM37" s="394" t="e">
        <f>INDEX(#REF!,MATCH(B37,#REF!,0),MATCH($AM$6,#REF!,0))</f>
        <v>#REF!</v>
      </c>
      <c r="AN37" s="395">
        <v>0</v>
      </c>
      <c r="AO37" s="394" t="e">
        <f t="shared" si="29"/>
        <v>#REF!</v>
      </c>
      <c r="AP37" s="394" t="e">
        <f>INDEX(#REF!,MATCH(B37,#REF!,0),MATCH($AP$6,#REF!,0))</f>
        <v>#REF!</v>
      </c>
      <c r="AQ37" s="395">
        <v>0</v>
      </c>
      <c r="AR37" s="394" t="e">
        <f t="shared" si="30"/>
        <v>#REF!</v>
      </c>
      <c r="AS37" s="394" t="e">
        <f>INDEX(#REF!,MATCH(B37,#REF!,0),MATCH($AS$6,#REF!,0))</f>
        <v>#REF!</v>
      </c>
      <c r="AT37" s="395">
        <v>0</v>
      </c>
      <c r="AU37" s="394" t="e">
        <f t="shared" si="31"/>
        <v>#REF!</v>
      </c>
      <c r="AV37" s="394" t="e">
        <f>INDEX(#REF!,MATCH(B37,#REF!,0),MATCH($AV$6,#REF!,0))</f>
        <v>#REF!</v>
      </c>
      <c r="AW37" s="395">
        <v>0</v>
      </c>
      <c r="AX37" s="394" t="e">
        <f t="shared" si="32"/>
        <v>#REF!</v>
      </c>
      <c r="AY37" s="394" t="e">
        <f>INDEX(#REF!,MATCH(B37,#REF!,0),MATCH($AY$6,#REF!,0))</f>
        <v>#REF!</v>
      </c>
      <c r="AZ37" s="395">
        <v>0</v>
      </c>
      <c r="BA37" s="394" t="e">
        <f t="shared" si="33"/>
        <v>#REF!</v>
      </c>
    </row>
    <row r="38" spans="1:53">
      <c r="A38" s="379"/>
      <c r="B38" s="380"/>
      <c r="C38" s="381"/>
      <c r="D38" s="381"/>
      <c r="E38" s="381"/>
      <c r="F38" s="381"/>
      <c r="G38" s="381"/>
      <c r="H38" s="381"/>
      <c r="I38" s="381"/>
      <c r="J38" s="381"/>
      <c r="K38" s="381"/>
      <c r="L38" s="394"/>
      <c r="M38" s="395"/>
      <c r="N38" s="394"/>
      <c r="O38" s="394"/>
      <c r="P38" s="395"/>
      <c r="Q38" s="394"/>
      <c r="R38" s="394"/>
      <c r="S38" s="395"/>
      <c r="T38" s="394"/>
      <c r="U38" s="394"/>
      <c r="V38" s="395"/>
      <c r="W38" s="394"/>
      <c r="X38" s="394"/>
      <c r="Y38" s="395"/>
      <c r="Z38" s="394"/>
      <c r="AA38" s="394"/>
      <c r="AB38" s="395"/>
      <c r="AC38" s="394"/>
      <c r="AD38" s="394"/>
      <c r="AE38" s="395"/>
      <c r="AF38" s="394"/>
      <c r="AG38" s="394"/>
      <c r="AH38" s="395"/>
      <c r="AI38" s="394"/>
      <c r="AJ38" s="394"/>
      <c r="AK38" s="395"/>
      <c r="AL38" s="394"/>
      <c r="AM38" s="394"/>
      <c r="AN38" s="395"/>
      <c r="AO38" s="394"/>
      <c r="AP38" s="394"/>
      <c r="AQ38" s="395"/>
      <c r="AR38" s="394"/>
      <c r="AS38" s="394"/>
      <c r="AT38" s="395"/>
      <c r="AU38" s="394"/>
      <c r="AV38" s="394"/>
      <c r="AW38" s="395"/>
      <c r="AX38" s="394"/>
      <c r="AY38" s="394"/>
      <c r="AZ38" s="395"/>
      <c r="BA38" s="394"/>
    </row>
    <row r="39" spans="1:53">
      <c r="A39" s="382"/>
      <c r="B39" s="383"/>
      <c r="C39" s="384"/>
      <c r="D39" s="384"/>
      <c r="E39" s="384"/>
      <c r="F39" s="384"/>
      <c r="G39" s="384"/>
      <c r="H39" s="384"/>
      <c r="I39" s="384"/>
      <c r="J39" s="384"/>
      <c r="K39" s="384"/>
      <c r="L39" s="396"/>
      <c r="M39" s="396"/>
      <c r="N39" s="396"/>
      <c r="O39" s="396"/>
      <c r="P39" s="396"/>
      <c r="Q39" s="396"/>
      <c r="R39" s="396"/>
      <c r="S39" s="396"/>
      <c r="T39" s="396"/>
      <c r="U39" s="396"/>
      <c r="V39" s="396"/>
      <c r="W39" s="396"/>
      <c r="X39" s="396"/>
      <c r="Y39" s="396"/>
      <c r="Z39" s="396"/>
      <c r="AA39" s="396"/>
      <c r="AB39" s="396"/>
      <c r="AC39" s="396"/>
      <c r="AD39" s="396"/>
      <c r="AE39" s="396"/>
      <c r="AF39" s="396"/>
      <c r="AG39" s="396"/>
      <c r="AH39" s="396"/>
      <c r="AI39" s="396"/>
      <c r="AJ39" s="396"/>
      <c r="AK39" s="396"/>
      <c r="AL39" s="396"/>
      <c r="AM39" s="396"/>
      <c r="AN39" s="396"/>
      <c r="AO39" s="396"/>
      <c r="AP39" s="396"/>
      <c r="AQ39" s="396"/>
      <c r="AR39" s="396"/>
      <c r="AS39" s="396"/>
      <c r="AT39" s="396"/>
      <c r="AU39" s="396"/>
      <c r="AV39" s="396"/>
      <c r="AW39" s="396"/>
      <c r="AX39" s="396"/>
      <c r="AY39" s="396"/>
      <c r="AZ39" s="396"/>
      <c r="BA39" s="396"/>
    </row>
    <row r="40" spans="1:53">
      <c r="A40" s="385" t="s">
        <v>3</v>
      </c>
      <c r="B40" s="386"/>
      <c r="C40" s="387" t="e">
        <f t="shared" ref="C40:AH40" si="44">SUM(C8:C37)</f>
        <v>#REF!</v>
      </c>
      <c r="D40" s="387">
        <f t="shared" si="44"/>
        <v>0</v>
      </c>
      <c r="E40" s="387" t="e">
        <f t="shared" si="44"/>
        <v>#REF!</v>
      </c>
      <c r="F40" s="387" t="e">
        <f t="shared" si="44"/>
        <v>#REF!</v>
      </c>
      <c r="G40" s="387">
        <f t="shared" si="44"/>
        <v>0</v>
      </c>
      <c r="H40" s="387" t="e">
        <f t="shared" si="44"/>
        <v>#REF!</v>
      </c>
      <c r="I40" s="387">
        <f t="shared" si="44"/>
        <v>0</v>
      </c>
      <c r="J40" s="387">
        <f t="shared" si="44"/>
        <v>0</v>
      </c>
      <c r="K40" s="387">
        <f t="shared" si="44"/>
        <v>0</v>
      </c>
      <c r="L40" s="387" t="e">
        <f t="shared" si="44"/>
        <v>#REF!</v>
      </c>
      <c r="M40" s="387">
        <f t="shared" si="44"/>
        <v>0</v>
      </c>
      <c r="N40" s="387" t="e">
        <f t="shared" si="44"/>
        <v>#REF!</v>
      </c>
      <c r="O40" s="387" t="e">
        <f t="shared" si="44"/>
        <v>#REF!</v>
      </c>
      <c r="P40" s="387">
        <f t="shared" si="44"/>
        <v>0</v>
      </c>
      <c r="Q40" s="387" t="e">
        <f t="shared" si="44"/>
        <v>#REF!</v>
      </c>
      <c r="R40" s="387" t="e">
        <f t="shared" si="44"/>
        <v>#REF!</v>
      </c>
      <c r="S40" s="387">
        <f t="shared" si="44"/>
        <v>0</v>
      </c>
      <c r="T40" s="387" t="e">
        <f t="shared" si="44"/>
        <v>#REF!</v>
      </c>
      <c r="U40" s="387" t="e">
        <f t="shared" si="44"/>
        <v>#REF!</v>
      </c>
      <c r="V40" s="387">
        <f t="shared" si="44"/>
        <v>0</v>
      </c>
      <c r="W40" s="387" t="e">
        <f t="shared" si="44"/>
        <v>#REF!</v>
      </c>
      <c r="X40" s="387" t="e">
        <f t="shared" si="44"/>
        <v>#REF!</v>
      </c>
      <c r="Y40" s="387">
        <f t="shared" si="44"/>
        <v>0</v>
      </c>
      <c r="Z40" s="387" t="e">
        <f t="shared" si="44"/>
        <v>#REF!</v>
      </c>
      <c r="AA40" s="387" t="e">
        <f t="shared" si="44"/>
        <v>#REF!</v>
      </c>
      <c r="AB40" s="387">
        <f t="shared" si="44"/>
        <v>0</v>
      </c>
      <c r="AC40" s="387" t="e">
        <f t="shared" si="44"/>
        <v>#REF!</v>
      </c>
      <c r="AD40" s="387" t="e">
        <f t="shared" si="44"/>
        <v>#REF!</v>
      </c>
      <c r="AE40" s="387">
        <f t="shared" si="44"/>
        <v>0</v>
      </c>
      <c r="AF40" s="387" t="e">
        <f t="shared" si="44"/>
        <v>#REF!</v>
      </c>
      <c r="AG40" s="387" t="e">
        <f t="shared" si="44"/>
        <v>#REF!</v>
      </c>
      <c r="AH40" s="387">
        <f t="shared" si="44"/>
        <v>0</v>
      </c>
      <c r="AI40" s="387" t="e">
        <f t="shared" ref="AI40:BA40" si="45">SUM(AI8:AI37)</f>
        <v>#REF!</v>
      </c>
      <c r="AJ40" s="387" t="e">
        <f t="shared" si="45"/>
        <v>#REF!</v>
      </c>
      <c r="AK40" s="387">
        <f t="shared" si="45"/>
        <v>0</v>
      </c>
      <c r="AL40" s="387" t="e">
        <f t="shared" si="45"/>
        <v>#REF!</v>
      </c>
      <c r="AM40" s="387" t="e">
        <f t="shared" si="45"/>
        <v>#REF!</v>
      </c>
      <c r="AN40" s="387">
        <f t="shared" si="45"/>
        <v>0</v>
      </c>
      <c r="AO40" s="387" t="e">
        <f t="shared" si="45"/>
        <v>#REF!</v>
      </c>
      <c r="AP40" s="387" t="e">
        <f t="shared" si="45"/>
        <v>#REF!</v>
      </c>
      <c r="AQ40" s="387">
        <f t="shared" si="45"/>
        <v>0</v>
      </c>
      <c r="AR40" s="387" t="e">
        <f t="shared" si="45"/>
        <v>#REF!</v>
      </c>
      <c r="AS40" s="387" t="e">
        <f t="shared" si="45"/>
        <v>#REF!</v>
      </c>
      <c r="AT40" s="387">
        <f t="shared" si="45"/>
        <v>0</v>
      </c>
      <c r="AU40" s="387" t="e">
        <f t="shared" si="45"/>
        <v>#REF!</v>
      </c>
      <c r="AV40" s="387" t="e">
        <f t="shared" si="45"/>
        <v>#REF!</v>
      </c>
      <c r="AW40" s="387">
        <f t="shared" si="45"/>
        <v>0</v>
      </c>
      <c r="AX40" s="387" t="e">
        <f t="shared" si="45"/>
        <v>#REF!</v>
      </c>
      <c r="AY40" s="387" t="e">
        <f t="shared" si="45"/>
        <v>#REF!</v>
      </c>
      <c r="AZ40" s="387">
        <f t="shared" si="45"/>
        <v>0</v>
      </c>
      <c r="BA40" s="387" t="e">
        <f t="shared" si="45"/>
        <v>#REF!</v>
      </c>
    </row>
    <row r="41" spans="1:53">
      <c r="A41" s="388" t="s">
        <v>106</v>
      </c>
      <c r="B41" s="389"/>
      <c r="C41" s="390" t="e">
        <f t="shared" ref="C41:AH41" si="46">C40/SUMPRODUCT((C8:C37&gt;0)*1)</f>
        <v>#REF!</v>
      </c>
      <c r="D41" s="390" t="e">
        <f t="shared" si="46"/>
        <v>#DIV/0!</v>
      </c>
      <c r="E41" s="390" t="e">
        <f t="shared" si="46"/>
        <v>#REF!</v>
      </c>
      <c r="F41" s="390" t="e">
        <f t="shared" si="46"/>
        <v>#REF!</v>
      </c>
      <c r="G41" s="390" t="e">
        <f t="shared" si="46"/>
        <v>#DIV/0!</v>
      </c>
      <c r="H41" s="390" t="e">
        <f t="shared" si="46"/>
        <v>#REF!</v>
      </c>
      <c r="I41" s="390" t="e">
        <f t="shared" si="46"/>
        <v>#DIV/0!</v>
      </c>
      <c r="J41" s="390" t="e">
        <f t="shared" si="46"/>
        <v>#DIV/0!</v>
      </c>
      <c r="K41" s="390" t="e">
        <f t="shared" si="46"/>
        <v>#DIV/0!</v>
      </c>
      <c r="L41" s="390" t="e">
        <f t="shared" si="46"/>
        <v>#REF!</v>
      </c>
      <c r="M41" s="390" t="e">
        <f t="shared" si="46"/>
        <v>#DIV/0!</v>
      </c>
      <c r="N41" s="390" t="e">
        <f t="shared" si="46"/>
        <v>#REF!</v>
      </c>
      <c r="O41" s="390" t="e">
        <f t="shared" si="46"/>
        <v>#REF!</v>
      </c>
      <c r="P41" s="390" t="e">
        <f t="shared" si="46"/>
        <v>#DIV/0!</v>
      </c>
      <c r="Q41" s="390" t="e">
        <f t="shared" si="46"/>
        <v>#REF!</v>
      </c>
      <c r="R41" s="390" t="e">
        <f t="shared" si="46"/>
        <v>#REF!</v>
      </c>
      <c r="S41" s="390" t="e">
        <f t="shared" si="46"/>
        <v>#DIV/0!</v>
      </c>
      <c r="T41" s="390" t="e">
        <f t="shared" si="46"/>
        <v>#REF!</v>
      </c>
      <c r="U41" s="390" t="e">
        <f t="shared" si="46"/>
        <v>#REF!</v>
      </c>
      <c r="V41" s="390" t="e">
        <f t="shared" si="46"/>
        <v>#DIV/0!</v>
      </c>
      <c r="W41" s="390" t="e">
        <f t="shared" si="46"/>
        <v>#REF!</v>
      </c>
      <c r="X41" s="390" t="e">
        <f t="shared" si="46"/>
        <v>#REF!</v>
      </c>
      <c r="Y41" s="390" t="e">
        <f t="shared" si="46"/>
        <v>#DIV/0!</v>
      </c>
      <c r="Z41" s="390" t="e">
        <f t="shared" si="46"/>
        <v>#REF!</v>
      </c>
      <c r="AA41" s="390" t="e">
        <f t="shared" si="46"/>
        <v>#REF!</v>
      </c>
      <c r="AB41" s="390" t="e">
        <f t="shared" si="46"/>
        <v>#DIV/0!</v>
      </c>
      <c r="AC41" s="390" t="e">
        <f t="shared" si="46"/>
        <v>#REF!</v>
      </c>
      <c r="AD41" s="390" t="e">
        <f t="shared" si="46"/>
        <v>#REF!</v>
      </c>
      <c r="AE41" s="390" t="e">
        <f t="shared" si="46"/>
        <v>#DIV/0!</v>
      </c>
      <c r="AF41" s="390" t="e">
        <f t="shared" si="46"/>
        <v>#REF!</v>
      </c>
      <c r="AG41" s="390" t="e">
        <f t="shared" si="46"/>
        <v>#REF!</v>
      </c>
      <c r="AH41" s="390" t="e">
        <f t="shared" si="46"/>
        <v>#DIV/0!</v>
      </c>
      <c r="AI41" s="390" t="e">
        <f t="shared" ref="AI41:BA41" si="47">AI40/SUMPRODUCT((AI8:AI37&gt;0)*1)</f>
        <v>#REF!</v>
      </c>
      <c r="AJ41" s="390" t="e">
        <f t="shared" si="47"/>
        <v>#REF!</v>
      </c>
      <c r="AK41" s="390" t="e">
        <f t="shared" si="47"/>
        <v>#DIV/0!</v>
      </c>
      <c r="AL41" s="390" t="e">
        <f t="shared" si="47"/>
        <v>#REF!</v>
      </c>
      <c r="AM41" s="390" t="e">
        <f t="shared" si="47"/>
        <v>#REF!</v>
      </c>
      <c r="AN41" s="390" t="e">
        <f t="shared" si="47"/>
        <v>#DIV/0!</v>
      </c>
      <c r="AO41" s="390" t="e">
        <f t="shared" si="47"/>
        <v>#REF!</v>
      </c>
      <c r="AP41" s="390" t="e">
        <f t="shared" si="47"/>
        <v>#REF!</v>
      </c>
      <c r="AQ41" s="390" t="e">
        <f t="shared" si="47"/>
        <v>#DIV/0!</v>
      </c>
      <c r="AR41" s="390" t="e">
        <f t="shared" si="47"/>
        <v>#REF!</v>
      </c>
      <c r="AS41" s="390" t="e">
        <f t="shared" si="47"/>
        <v>#REF!</v>
      </c>
      <c r="AT41" s="390" t="e">
        <f t="shared" si="47"/>
        <v>#DIV/0!</v>
      </c>
      <c r="AU41" s="390" t="e">
        <f t="shared" si="47"/>
        <v>#REF!</v>
      </c>
      <c r="AV41" s="390" t="e">
        <f t="shared" si="47"/>
        <v>#REF!</v>
      </c>
      <c r="AW41" s="390" t="e">
        <f t="shared" si="47"/>
        <v>#DIV/0!</v>
      </c>
      <c r="AX41" s="390" t="e">
        <f t="shared" si="47"/>
        <v>#REF!</v>
      </c>
      <c r="AY41" s="390" t="e">
        <f t="shared" si="47"/>
        <v>#REF!</v>
      </c>
      <c r="AZ41" s="390" t="e">
        <f t="shared" si="47"/>
        <v>#DIV/0!</v>
      </c>
      <c r="BA41" s="390" t="e">
        <f t="shared" si="47"/>
        <v>#REF!</v>
      </c>
    </row>
    <row r="43" spans="1:53">
      <c r="G43" s="42"/>
      <c r="I43" s="42"/>
    </row>
  </sheetData>
  <mergeCells count="30">
    <mergeCell ref="C5:D5"/>
    <mergeCell ref="F5:G5"/>
    <mergeCell ref="H5:I5"/>
    <mergeCell ref="J5:K5"/>
    <mergeCell ref="L5:BA5"/>
    <mergeCell ref="AD6:AF6"/>
    <mergeCell ref="AG6:AI6"/>
    <mergeCell ref="AJ6:AL6"/>
    <mergeCell ref="AM6:AO6"/>
    <mergeCell ref="L6:N6"/>
    <mergeCell ref="O6:Q6"/>
    <mergeCell ref="R6:T6"/>
    <mergeCell ref="U6:W6"/>
    <mergeCell ref="X6:Z6"/>
    <mergeCell ref="AP6:AR6"/>
    <mergeCell ref="AS6:AU6"/>
    <mergeCell ref="AV6:AX6"/>
    <mergeCell ref="AY6:BA6"/>
    <mergeCell ref="A5:A7"/>
    <mergeCell ref="B5:B7"/>
    <mergeCell ref="C6:C7"/>
    <mergeCell ref="D6:D7"/>
    <mergeCell ref="E5:E7"/>
    <mergeCell ref="F6:F7"/>
    <mergeCell ref="G6:G7"/>
    <mergeCell ref="H6:H7"/>
    <mergeCell ref="I6:I7"/>
    <mergeCell ref="J6:J7"/>
    <mergeCell ref="K6:K7"/>
    <mergeCell ref="AA6:AC6"/>
  </mergeCells>
  <conditionalFormatting sqref="H9:H38">
    <cfRule type="cellIs" dxfId="6" priority="8" operator="lessThan">
      <formula>0</formula>
    </cfRule>
  </conditionalFormatting>
  <pageMargins left="0.7" right="0.7" top="0.75" bottom="0.75" header="0.3" footer="0.3"/>
  <pageSetup paperSize="9" orientation="portrait" horizontalDpi="360" verticalDpi="36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2"/>
  <sheetViews>
    <sheetView workbookViewId="0">
      <selection activeCell="K26" sqref="K26"/>
    </sheetView>
  </sheetViews>
  <sheetFormatPr defaultColWidth="0" defaultRowHeight="15"/>
  <cols>
    <col min="1" max="4" width="9.140625" style="369" customWidth="1"/>
    <col min="5" max="19" width="9.140625" customWidth="1"/>
    <col min="20" max="16384" width="9.140625" hidden="1"/>
  </cols>
  <sheetData>
    <row r="1" spans="1:4" s="368" customFormat="1">
      <c r="C1" s="368" t="s">
        <v>90</v>
      </c>
      <c r="D1" s="368" t="s">
        <v>91</v>
      </c>
    </row>
    <row r="2" spans="1:4" s="368" customFormat="1">
      <c r="A2" s="370">
        <v>43891</v>
      </c>
      <c r="B2" s="368">
        <v>1</v>
      </c>
      <c r="C2" s="368" t="e">
        <f>SUMIF(#REF!,GRAFIK!$A2,#REF!)</f>
        <v>#REF!</v>
      </c>
      <c r="D2" s="368" t="e">
        <f>SUMIF(#REF!,GRAFIK!$A2,#REF!)</f>
        <v>#REF!</v>
      </c>
    </row>
    <row r="3" spans="1:4" s="368" customFormat="1">
      <c r="A3" s="370">
        <f>A2+1</f>
        <v>43892</v>
      </c>
      <c r="B3" s="368">
        <f>B2+1</f>
        <v>2</v>
      </c>
      <c r="C3" s="368" t="e">
        <f>SUMIF(#REF!,GRAFIK!$A3,#REF!)</f>
        <v>#REF!</v>
      </c>
      <c r="D3" s="368" t="e">
        <f>SUMIF(#REF!,GRAFIK!$A3,#REF!)</f>
        <v>#REF!</v>
      </c>
    </row>
    <row r="4" spans="1:4" s="368" customFormat="1">
      <c r="A4" s="370">
        <f t="shared" ref="A4:A32" si="0">A3+1</f>
        <v>43893</v>
      </c>
      <c r="B4" s="368">
        <f t="shared" ref="B4:B32" si="1">B3+1</f>
        <v>3</v>
      </c>
      <c r="C4" s="368" t="e">
        <f>SUMIF(#REF!,GRAFIK!$A4,#REF!)</f>
        <v>#REF!</v>
      </c>
      <c r="D4" s="368" t="e">
        <f>SUMIF(#REF!,GRAFIK!$A4,#REF!)</f>
        <v>#REF!</v>
      </c>
    </row>
    <row r="5" spans="1:4" s="368" customFormat="1">
      <c r="A5" s="370">
        <f t="shared" si="0"/>
        <v>43894</v>
      </c>
      <c r="B5" s="368">
        <f t="shared" si="1"/>
        <v>4</v>
      </c>
      <c r="C5" s="368" t="e">
        <f>SUMIF(#REF!,GRAFIK!$A5,#REF!)</f>
        <v>#REF!</v>
      </c>
      <c r="D5" s="368" t="e">
        <f>SUMIF(#REF!,GRAFIK!$A5,#REF!)</f>
        <v>#REF!</v>
      </c>
    </row>
    <row r="6" spans="1:4" s="368" customFormat="1">
      <c r="A6" s="370">
        <f t="shared" si="0"/>
        <v>43895</v>
      </c>
      <c r="B6" s="368">
        <f t="shared" si="1"/>
        <v>5</v>
      </c>
      <c r="C6" s="368" t="e">
        <f>SUMIF(#REF!,GRAFIK!$A6,#REF!)</f>
        <v>#REF!</v>
      </c>
      <c r="D6" s="368" t="e">
        <f>SUMIF(#REF!,GRAFIK!$A6,#REF!)</f>
        <v>#REF!</v>
      </c>
    </row>
    <row r="7" spans="1:4" s="368" customFormat="1">
      <c r="A7" s="370">
        <f t="shared" si="0"/>
        <v>43896</v>
      </c>
      <c r="B7" s="368">
        <f t="shared" si="1"/>
        <v>6</v>
      </c>
      <c r="C7" s="368" t="e">
        <f>SUMIF(#REF!,GRAFIK!$A7,#REF!)</f>
        <v>#REF!</v>
      </c>
      <c r="D7" s="368" t="e">
        <f>SUMIF(#REF!,GRAFIK!$A7,#REF!)</f>
        <v>#REF!</v>
      </c>
    </row>
    <row r="8" spans="1:4" s="368" customFormat="1">
      <c r="A8" s="370">
        <f t="shared" si="0"/>
        <v>43897</v>
      </c>
      <c r="B8" s="368">
        <f t="shared" si="1"/>
        <v>7</v>
      </c>
      <c r="C8" s="368" t="e">
        <f>SUMIF(#REF!,GRAFIK!$A8,#REF!)</f>
        <v>#REF!</v>
      </c>
      <c r="D8" s="368" t="e">
        <f>SUMIF(#REF!,GRAFIK!$A8,#REF!)</f>
        <v>#REF!</v>
      </c>
    </row>
    <row r="9" spans="1:4" s="368" customFormat="1">
      <c r="A9" s="370">
        <f t="shared" si="0"/>
        <v>43898</v>
      </c>
      <c r="B9" s="368">
        <f t="shared" si="1"/>
        <v>8</v>
      </c>
      <c r="C9" s="368" t="e">
        <f>SUMIF(#REF!,GRAFIK!$A9,#REF!)</f>
        <v>#REF!</v>
      </c>
      <c r="D9" s="368" t="e">
        <f>SUMIF(#REF!,GRAFIK!$A9,#REF!)</f>
        <v>#REF!</v>
      </c>
    </row>
    <row r="10" spans="1:4" s="368" customFormat="1">
      <c r="A10" s="370">
        <f t="shared" si="0"/>
        <v>43899</v>
      </c>
      <c r="B10" s="368">
        <f t="shared" si="1"/>
        <v>9</v>
      </c>
      <c r="C10" s="368" t="e">
        <f>SUMIF(#REF!,GRAFIK!$A10,#REF!)</f>
        <v>#REF!</v>
      </c>
      <c r="D10" s="368" t="e">
        <f>SUMIF(#REF!,GRAFIK!$A10,#REF!)</f>
        <v>#REF!</v>
      </c>
    </row>
    <row r="11" spans="1:4" s="368" customFormat="1">
      <c r="A11" s="370">
        <f t="shared" si="0"/>
        <v>43900</v>
      </c>
      <c r="B11" s="368">
        <f t="shared" si="1"/>
        <v>10</v>
      </c>
      <c r="C11" s="368" t="e">
        <f>SUMIF(#REF!,GRAFIK!$A11,#REF!)</f>
        <v>#REF!</v>
      </c>
      <c r="D11" s="368" t="e">
        <f>SUMIF(#REF!,GRAFIK!$A11,#REF!)</f>
        <v>#REF!</v>
      </c>
    </row>
    <row r="12" spans="1:4" s="368" customFormat="1">
      <c r="A12" s="370">
        <f t="shared" si="0"/>
        <v>43901</v>
      </c>
      <c r="B12" s="368">
        <f t="shared" si="1"/>
        <v>11</v>
      </c>
      <c r="C12" s="368" t="e">
        <f>SUMIF(#REF!,GRAFIK!$A12,#REF!)</f>
        <v>#REF!</v>
      </c>
      <c r="D12" s="368" t="e">
        <f>SUMIF(#REF!,GRAFIK!$A12,#REF!)</f>
        <v>#REF!</v>
      </c>
    </row>
    <row r="13" spans="1:4" s="368" customFormat="1">
      <c r="A13" s="370">
        <f t="shared" si="0"/>
        <v>43902</v>
      </c>
      <c r="B13" s="368">
        <f t="shared" si="1"/>
        <v>12</v>
      </c>
      <c r="C13" s="368" t="e">
        <f>SUMIF(#REF!,GRAFIK!$A13,#REF!)</f>
        <v>#REF!</v>
      </c>
      <c r="D13" s="368" t="e">
        <f>SUMIF(#REF!,GRAFIK!$A13,#REF!)</f>
        <v>#REF!</v>
      </c>
    </row>
    <row r="14" spans="1:4" s="368" customFormat="1">
      <c r="A14" s="370">
        <f t="shared" si="0"/>
        <v>43903</v>
      </c>
      <c r="B14" s="368">
        <f t="shared" si="1"/>
        <v>13</v>
      </c>
      <c r="C14" s="368" t="e">
        <f>SUMIF(#REF!,GRAFIK!$A14,#REF!)</f>
        <v>#REF!</v>
      </c>
      <c r="D14" s="368" t="e">
        <f>SUMIF(#REF!,GRAFIK!$A14,#REF!)</f>
        <v>#REF!</v>
      </c>
    </row>
    <row r="15" spans="1:4" s="368" customFormat="1">
      <c r="A15" s="370">
        <f t="shared" si="0"/>
        <v>43904</v>
      </c>
      <c r="B15" s="368">
        <f t="shared" si="1"/>
        <v>14</v>
      </c>
      <c r="C15" s="368" t="e">
        <f>SUMIF(#REF!,GRAFIK!$A15,#REF!)</f>
        <v>#REF!</v>
      </c>
      <c r="D15" s="368" t="e">
        <f>SUMIF(#REF!,GRAFIK!$A15,#REF!)</f>
        <v>#REF!</v>
      </c>
    </row>
    <row r="16" spans="1:4" s="368" customFormat="1">
      <c r="A16" s="370">
        <f t="shared" si="0"/>
        <v>43905</v>
      </c>
      <c r="B16" s="368">
        <f t="shared" si="1"/>
        <v>15</v>
      </c>
      <c r="C16" s="368" t="e">
        <f>SUMIF(#REF!,GRAFIK!$A16,#REF!)</f>
        <v>#REF!</v>
      </c>
      <c r="D16" s="368" t="e">
        <f>SUMIF(#REF!,GRAFIK!$A16,#REF!)</f>
        <v>#REF!</v>
      </c>
    </row>
    <row r="17" spans="1:4" s="368" customFormat="1">
      <c r="A17" s="370">
        <f t="shared" si="0"/>
        <v>43906</v>
      </c>
      <c r="B17" s="368">
        <f t="shared" si="1"/>
        <v>16</v>
      </c>
      <c r="C17" s="368" t="e">
        <f>SUMIF(#REF!,GRAFIK!$A17,#REF!)</f>
        <v>#REF!</v>
      </c>
      <c r="D17" s="368" t="e">
        <f>SUMIF(#REF!,GRAFIK!$A17,#REF!)</f>
        <v>#REF!</v>
      </c>
    </row>
    <row r="18" spans="1:4" s="368" customFormat="1">
      <c r="A18" s="370">
        <f t="shared" si="0"/>
        <v>43907</v>
      </c>
      <c r="B18" s="368">
        <f t="shared" si="1"/>
        <v>17</v>
      </c>
      <c r="C18" s="368" t="e">
        <f>SUMIF(#REF!,GRAFIK!$A18,#REF!)</f>
        <v>#REF!</v>
      </c>
      <c r="D18" s="368" t="e">
        <f>SUMIF(#REF!,GRAFIK!$A18,#REF!)</f>
        <v>#REF!</v>
      </c>
    </row>
    <row r="19" spans="1:4" s="368" customFormat="1">
      <c r="A19" s="370">
        <f t="shared" si="0"/>
        <v>43908</v>
      </c>
      <c r="B19" s="368">
        <f t="shared" si="1"/>
        <v>18</v>
      </c>
      <c r="C19" s="368" t="e">
        <f>SUMIF(#REF!,GRAFIK!$A19,#REF!)</f>
        <v>#REF!</v>
      </c>
      <c r="D19" s="368" t="e">
        <f>SUMIF(#REF!,GRAFIK!$A19,#REF!)</f>
        <v>#REF!</v>
      </c>
    </row>
    <row r="20" spans="1:4" s="368" customFormat="1">
      <c r="A20" s="370">
        <f t="shared" si="0"/>
        <v>43909</v>
      </c>
      <c r="B20" s="368">
        <f t="shared" si="1"/>
        <v>19</v>
      </c>
      <c r="C20" s="368" t="e">
        <f>SUMIF(#REF!,GRAFIK!$A20,#REF!)</f>
        <v>#REF!</v>
      </c>
      <c r="D20" s="368" t="e">
        <f>SUMIF(#REF!,GRAFIK!$A20,#REF!)</f>
        <v>#REF!</v>
      </c>
    </row>
    <row r="21" spans="1:4" s="368" customFormat="1">
      <c r="A21" s="370">
        <f t="shared" si="0"/>
        <v>43910</v>
      </c>
      <c r="B21" s="368">
        <f t="shared" si="1"/>
        <v>20</v>
      </c>
      <c r="C21" s="368" t="e">
        <f>SUMIF(#REF!,GRAFIK!$A21,#REF!)</f>
        <v>#REF!</v>
      </c>
      <c r="D21" s="368" t="e">
        <f>SUMIF(#REF!,GRAFIK!$A21,#REF!)</f>
        <v>#REF!</v>
      </c>
    </row>
    <row r="22" spans="1:4" s="368" customFormat="1">
      <c r="A22" s="370">
        <f t="shared" si="0"/>
        <v>43911</v>
      </c>
      <c r="B22" s="368">
        <f t="shared" si="1"/>
        <v>21</v>
      </c>
      <c r="C22" s="368" t="e">
        <f>SUMIF(#REF!,GRAFIK!$A22,#REF!)</f>
        <v>#REF!</v>
      </c>
      <c r="D22" s="368" t="e">
        <f>SUMIF(#REF!,GRAFIK!$A22,#REF!)</f>
        <v>#REF!</v>
      </c>
    </row>
    <row r="23" spans="1:4" s="368" customFormat="1">
      <c r="A23" s="370">
        <f t="shared" si="0"/>
        <v>43912</v>
      </c>
      <c r="B23" s="368">
        <f t="shared" si="1"/>
        <v>22</v>
      </c>
      <c r="C23" s="368" t="e">
        <f>SUMIF(#REF!,GRAFIK!$A23,#REF!)</f>
        <v>#REF!</v>
      </c>
      <c r="D23" s="368" t="e">
        <f>SUMIF(#REF!,GRAFIK!$A23,#REF!)</f>
        <v>#REF!</v>
      </c>
    </row>
    <row r="24" spans="1:4" s="368" customFormat="1">
      <c r="A24" s="370">
        <f t="shared" si="0"/>
        <v>43913</v>
      </c>
      <c r="B24" s="368">
        <f t="shared" si="1"/>
        <v>23</v>
      </c>
      <c r="C24" s="368" t="e">
        <f>SUMIF(#REF!,GRAFIK!$A24,#REF!)</f>
        <v>#REF!</v>
      </c>
      <c r="D24" s="368" t="e">
        <f>SUMIF(#REF!,GRAFIK!$A24,#REF!)</f>
        <v>#REF!</v>
      </c>
    </row>
    <row r="25" spans="1:4" s="368" customFormat="1">
      <c r="A25" s="370">
        <f t="shared" si="0"/>
        <v>43914</v>
      </c>
      <c r="B25" s="368">
        <f t="shared" si="1"/>
        <v>24</v>
      </c>
      <c r="C25" s="368" t="e">
        <f>SUMIF(#REF!,GRAFIK!$A25,#REF!)</f>
        <v>#REF!</v>
      </c>
      <c r="D25" s="368" t="e">
        <f>SUMIF(#REF!,GRAFIK!$A25,#REF!)</f>
        <v>#REF!</v>
      </c>
    </row>
    <row r="26" spans="1:4" s="368" customFormat="1">
      <c r="A26" s="370">
        <f t="shared" si="0"/>
        <v>43915</v>
      </c>
      <c r="B26" s="368">
        <f t="shared" si="1"/>
        <v>25</v>
      </c>
      <c r="C26" s="368" t="e">
        <f>SUMIF(#REF!,GRAFIK!$A26,#REF!)</f>
        <v>#REF!</v>
      </c>
      <c r="D26" s="368" t="e">
        <f>SUMIF(#REF!,GRAFIK!$A26,#REF!)</f>
        <v>#REF!</v>
      </c>
    </row>
    <row r="27" spans="1:4" s="368" customFormat="1">
      <c r="A27" s="370">
        <f t="shared" si="0"/>
        <v>43916</v>
      </c>
      <c r="B27" s="368">
        <f t="shared" si="1"/>
        <v>26</v>
      </c>
      <c r="C27" s="368" t="e">
        <f>SUMIF(#REF!,GRAFIK!$A27,#REF!)</f>
        <v>#REF!</v>
      </c>
      <c r="D27" s="368" t="e">
        <f>SUMIF(#REF!,GRAFIK!$A27,#REF!)</f>
        <v>#REF!</v>
      </c>
    </row>
    <row r="28" spans="1:4" s="368" customFormat="1">
      <c r="A28" s="370">
        <f t="shared" si="0"/>
        <v>43917</v>
      </c>
      <c r="B28" s="368">
        <f t="shared" si="1"/>
        <v>27</v>
      </c>
      <c r="C28" s="368" t="e">
        <f>SUMIF(#REF!,GRAFIK!$A28,#REF!)</f>
        <v>#REF!</v>
      </c>
      <c r="D28" s="368" t="e">
        <f>SUMIF(#REF!,GRAFIK!$A28,#REF!)</f>
        <v>#REF!</v>
      </c>
    </row>
    <row r="29" spans="1:4" s="368" customFormat="1">
      <c r="A29" s="370">
        <f t="shared" si="0"/>
        <v>43918</v>
      </c>
      <c r="B29" s="368">
        <f t="shared" si="1"/>
        <v>28</v>
      </c>
      <c r="C29" s="368" t="e">
        <f>SUMIF(#REF!,GRAFIK!$A29,#REF!)</f>
        <v>#REF!</v>
      </c>
      <c r="D29" s="368" t="e">
        <f>SUMIF(#REF!,GRAFIK!$A29,#REF!)</f>
        <v>#REF!</v>
      </c>
    </row>
    <row r="30" spans="1:4" s="368" customFormat="1">
      <c r="A30" s="370">
        <f t="shared" si="0"/>
        <v>43919</v>
      </c>
      <c r="B30" s="368">
        <f t="shared" si="1"/>
        <v>29</v>
      </c>
      <c r="C30" s="368" t="e">
        <f>SUMIF(#REF!,GRAFIK!$A30,#REF!)</f>
        <v>#REF!</v>
      </c>
      <c r="D30" s="368" t="e">
        <f>SUMIF(#REF!,GRAFIK!$A30,#REF!)</f>
        <v>#REF!</v>
      </c>
    </row>
    <row r="31" spans="1:4" s="368" customFormat="1">
      <c r="A31" s="370">
        <f t="shared" si="0"/>
        <v>43920</v>
      </c>
      <c r="B31" s="368">
        <f t="shared" si="1"/>
        <v>30</v>
      </c>
      <c r="C31" s="368" t="e">
        <f>SUMIF(#REF!,GRAFIK!$A31,#REF!)</f>
        <v>#REF!</v>
      </c>
      <c r="D31" s="368" t="e">
        <f>SUMIF(#REF!,GRAFIK!$A31,#REF!)</f>
        <v>#REF!</v>
      </c>
    </row>
    <row r="32" spans="1:4" s="368" customFormat="1">
      <c r="A32" s="370">
        <f t="shared" si="0"/>
        <v>43921</v>
      </c>
      <c r="B32" s="368">
        <f t="shared" si="1"/>
        <v>31</v>
      </c>
      <c r="C32" s="368" t="e">
        <f>SUMIF(#REF!,GRAFIK!$A32,#REF!)</f>
        <v>#REF!</v>
      </c>
      <c r="D32" s="368" t="e">
        <f>SUMIF(#REF!,GRAFIK!$A32,#REF!)</f>
        <v>#REF!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BX47"/>
  <sheetViews>
    <sheetView showGridLines="0" zoomScale="80" zoomScaleNormal="80" workbookViewId="0">
      <pane xSplit="3" ySplit="7" topLeftCell="BB8" activePane="bottomRight" state="frozen"/>
      <selection pane="topRight"/>
      <selection pane="bottomLeft"/>
      <selection pane="bottomRight"/>
    </sheetView>
  </sheetViews>
  <sheetFormatPr defaultColWidth="9.140625" defaultRowHeight="15"/>
  <cols>
    <col min="1" max="1" width="8.42578125" style="196" customWidth="1"/>
    <col min="2" max="2" width="12" style="196" customWidth="1"/>
    <col min="3" max="3" width="15.85546875" style="196" customWidth="1"/>
    <col min="4" max="4" width="14.42578125" style="196" customWidth="1"/>
    <col min="5" max="5" width="14.28515625" style="196" customWidth="1"/>
    <col min="6" max="8" width="12.28515625" style="196" customWidth="1"/>
    <col min="9" max="9" width="11" style="196" customWidth="1"/>
    <col min="10" max="10" width="10.85546875" style="196" customWidth="1"/>
    <col min="11" max="11" width="12.28515625" style="196" customWidth="1"/>
    <col min="12" max="12" width="14.42578125" style="196" customWidth="1"/>
    <col min="13" max="13" width="15.42578125" style="196" customWidth="1"/>
    <col min="14" max="14" width="14" style="196" customWidth="1"/>
    <col min="15" max="16" width="12.42578125" style="196" customWidth="1"/>
    <col min="17" max="17" width="13" style="196" customWidth="1"/>
    <col min="18" max="18" width="12.7109375" style="196" customWidth="1"/>
    <col min="19" max="19" width="12.28515625" style="196" customWidth="1"/>
    <col min="20" max="20" width="13.140625" style="196" customWidth="1"/>
    <col min="21" max="21" width="14.5703125" style="196" customWidth="1"/>
    <col min="22" max="22" width="16.7109375" style="196" customWidth="1"/>
    <col min="23" max="23" width="14.5703125" style="196" customWidth="1"/>
    <col min="24" max="24" width="18" style="196" customWidth="1"/>
    <col min="25" max="25" width="16.28515625" style="196" customWidth="1"/>
    <col min="26" max="26" width="17.42578125" style="196" hidden="1" customWidth="1"/>
    <col min="27" max="27" width="14.28515625" style="196" customWidth="1"/>
    <col min="28" max="28" width="12.28515625" style="196" customWidth="1"/>
    <col min="29" max="29" width="12.42578125" style="196" customWidth="1"/>
    <col min="30" max="30" width="15.5703125" style="196" hidden="1" customWidth="1"/>
    <col min="31" max="31" width="14.28515625" style="196" customWidth="1"/>
    <col min="32" max="32" width="12.42578125" style="196" customWidth="1"/>
    <col min="33" max="33" width="13.5703125" style="196" hidden="1" customWidth="1"/>
    <col min="34" max="34" width="14.42578125" style="196" customWidth="1"/>
    <col min="35" max="35" width="14" style="196" customWidth="1"/>
    <col min="36" max="36" width="13.85546875" style="196" hidden="1" customWidth="1"/>
    <col min="37" max="37" width="12.5703125" style="196" customWidth="1"/>
    <col min="38" max="39" width="12.140625" style="196" hidden="1" customWidth="1"/>
    <col min="40" max="40" width="14.5703125" style="196" hidden="1" customWidth="1"/>
    <col min="41" max="41" width="13.85546875" style="196" customWidth="1"/>
    <col min="42" max="42" width="13.85546875" style="196" hidden="1" customWidth="1"/>
    <col min="43" max="43" width="14.5703125" style="196" hidden="1" customWidth="1"/>
    <col min="44" max="44" width="14.5703125" style="196" customWidth="1"/>
    <col min="45" max="45" width="19" style="196" customWidth="1"/>
    <col min="46" max="46" width="18.5703125" style="196" customWidth="1"/>
    <col min="47" max="47" width="12.85546875" style="196" customWidth="1"/>
    <col min="48" max="49" width="15.28515625" style="196" customWidth="1"/>
    <col min="50" max="50" width="16.5703125" style="196" customWidth="1"/>
    <col min="51" max="52" width="18" style="196" customWidth="1"/>
    <col min="53" max="53" width="14.85546875" style="196" customWidth="1"/>
    <col min="54" max="54" width="19.28515625" style="196" customWidth="1"/>
    <col min="55" max="55" width="17.85546875" style="196" customWidth="1"/>
    <col min="56" max="56" width="15" style="196" customWidth="1"/>
    <col min="57" max="57" width="13.7109375" style="196" customWidth="1"/>
    <col min="58" max="58" width="15.85546875" style="196" customWidth="1"/>
    <col min="59" max="61" width="13.7109375" style="196" customWidth="1"/>
    <col min="62" max="63" width="13.7109375" style="196" hidden="1" customWidth="1"/>
    <col min="64" max="64" width="18.140625" style="196" customWidth="1"/>
    <col min="65" max="65" width="13.7109375" style="196" hidden="1" customWidth="1"/>
    <col min="66" max="70" width="15.5703125" style="196" customWidth="1"/>
    <col min="71" max="71" width="13.140625" style="196" customWidth="1"/>
    <col min="72" max="72" width="13.140625" style="196" hidden="1" customWidth="1"/>
    <col min="73" max="75" width="13.140625" style="196" customWidth="1"/>
    <col min="76" max="16384" width="9.140625" style="196"/>
  </cols>
  <sheetData>
    <row r="1" spans="1:75">
      <c r="A1" s="308" t="s">
        <v>107</v>
      </c>
      <c r="B1" s="307"/>
      <c r="C1" s="196">
        <v>3</v>
      </c>
      <c r="D1" s="196">
        <v>4</v>
      </c>
      <c r="E1" s="196">
        <f>D1+1</f>
        <v>5</v>
      </c>
      <c r="F1" s="196">
        <f t="shared" ref="F1:N1" si="0">E1+1</f>
        <v>6</v>
      </c>
      <c r="G1" s="196">
        <f t="shared" si="0"/>
        <v>7</v>
      </c>
      <c r="H1" s="196">
        <f t="shared" si="0"/>
        <v>8</v>
      </c>
      <c r="I1" s="196">
        <f t="shared" si="0"/>
        <v>9</v>
      </c>
      <c r="J1" s="196">
        <f t="shared" si="0"/>
        <v>10</v>
      </c>
      <c r="L1" s="196">
        <f>J1+1</f>
        <v>11</v>
      </c>
      <c r="M1" s="196">
        <f t="shared" si="0"/>
        <v>12</v>
      </c>
      <c r="N1" s="196">
        <f t="shared" si="0"/>
        <v>13</v>
      </c>
      <c r="O1" s="196">
        <f t="shared" ref="O1" si="1">N1+1</f>
        <v>14</v>
      </c>
      <c r="P1" s="196">
        <f t="shared" ref="P1" si="2">O1+1</f>
        <v>15</v>
      </c>
      <c r="Q1" s="196">
        <f t="shared" ref="Q1" si="3">P1+1</f>
        <v>16</v>
      </c>
      <c r="R1" s="196">
        <f t="shared" ref="R1" si="4">Q1+1</f>
        <v>17</v>
      </c>
      <c r="S1" s="196">
        <f t="shared" ref="S1" si="5">R1+1</f>
        <v>18</v>
      </c>
      <c r="T1" s="196">
        <f t="shared" ref="T1" si="6">S1+1</f>
        <v>19</v>
      </c>
      <c r="U1" s="196">
        <f t="shared" ref="U1" si="7">T1+1</f>
        <v>20</v>
      </c>
      <c r="V1" s="196">
        <f t="shared" ref="V1" si="8">U1+1</f>
        <v>21</v>
      </c>
      <c r="W1" s="196">
        <f t="shared" ref="W1" si="9">V1+1</f>
        <v>22</v>
      </c>
      <c r="X1" s="196">
        <f t="shared" ref="X1:Y1" si="10">W1+1</f>
        <v>23</v>
      </c>
      <c r="Y1" s="196">
        <f t="shared" si="10"/>
        <v>24</v>
      </c>
      <c r="Z1" s="196">
        <f t="shared" ref="Z1" si="11">Y1+1</f>
        <v>25</v>
      </c>
      <c r="AA1" s="196">
        <f t="shared" ref="AA1" si="12">Z1+1</f>
        <v>26</v>
      </c>
      <c r="AB1" s="196">
        <f t="shared" ref="AB1" si="13">AA1+1</f>
        <v>27</v>
      </c>
      <c r="AC1" s="196">
        <f t="shared" ref="AC1" si="14">AB1+1</f>
        <v>28</v>
      </c>
      <c r="AD1" s="196">
        <f t="shared" ref="AD1" si="15">AC1+1</f>
        <v>29</v>
      </c>
      <c r="AE1" s="196">
        <f t="shared" ref="AE1" si="16">AD1+1</f>
        <v>30</v>
      </c>
      <c r="AF1" s="196">
        <f t="shared" ref="AF1" si="17">AE1+1</f>
        <v>31</v>
      </c>
      <c r="AG1" s="196">
        <f t="shared" ref="AG1" si="18">AF1+1</f>
        <v>32</v>
      </c>
      <c r="AH1" s="196">
        <f t="shared" ref="AH1" si="19">AG1+1</f>
        <v>33</v>
      </c>
      <c r="AI1" s="196">
        <f t="shared" ref="AI1" si="20">AH1+1</f>
        <v>34</v>
      </c>
      <c r="AJ1" s="196">
        <f t="shared" ref="AJ1" si="21">AI1+1</f>
        <v>35</v>
      </c>
      <c r="AK1" s="196">
        <f t="shared" ref="AK1" si="22">AJ1+1</f>
        <v>36</v>
      </c>
      <c r="AL1" s="196">
        <f t="shared" ref="AL1" si="23">AK1+1</f>
        <v>37</v>
      </c>
      <c r="AM1" s="196">
        <f t="shared" ref="AM1" si="24">AL1+1</f>
        <v>38</v>
      </c>
      <c r="AN1" s="196">
        <f t="shared" ref="AN1" si="25">AM1+1</f>
        <v>39</v>
      </c>
      <c r="AO1" s="196">
        <f t="shared" ref="AO1" si="26">AN1+1</f>
        <v>40</v>
      </c>
      <c r="AQ1" s="196">
        <f>AO1+1</f>
        <v>41</v>
      </c>
      <c r="AS1" s="196">
        <f t="shared" ref="AS1" si="27">AQ1+1</f>
        <v>42</v>
      </c>
      <c r="AT1" s="196">
        <f t="shared" ref="AT1" si="28">AS1+1</f>
        <v>43</v>
      </c>
      <c r="AU1" s="196">
        <f t="shared" ref="AU1" si="29">AT1+1</f>
        <v>44</v>
      </c>
      <c r="AV1" s="196">
        <f t="shared" ref="AV1" si="30">AU1+1</f>
        <v>45</v>
      </c>
      <c r="AX1" s="196">
        <f t="shared" ref="AX1" si="31">AV1+1</f>
        <v>46</v>
      </c>
      <c r="AY1" s="196">
        <f t="shared" ref="AY1" si="32">AX1+1</f>
        <v>47</v>
      </c>
      <c r="AZ1" s="196">
        <f t="shared" ref="AZ1" si="33">AY1+1</f>
        <v>48</v>
      </c>
      <c r="BA1" s="196">
        <f t="shared" ref="BA1" si="34">AZ1+1</f>
        <v>49</v>
      </c>
      <c r="BB1" s="196">
        <f t="shared" ref="BB1" si="35">BA1+1</f>
        <v>50</v>
      </c>
      <c r="BC1" s="196">
        <f t="shared" ref="BC1" si="36">BB1+1</f>
        <v>51</v>
      </c>
      <c r="BD1" s="196">
        <f t="shared" ref="BD1" si="37">BC1+1</f>
        <v>52</v>
      </c>
      <c r="BE1" s="196">
        <f t="shared" ref="BE1" si="38">BB1+1</f>
        <v>51</v>
      </c>
      <c r="BF1" s="196">
        <f t="shared" ref="BF1" si="39">BE1+1</f>
        <v>52</v>
      </c>
      <c r="BG1" s="196">
        <f t="shared" ref="BG1" si="40">BF1+1</f>
        <v>53</v>
      </c>
      <c r="BI1" s="196">
        <f t="shared" ref="BI1" si="41">BG1+1</f>
        <v>54</v>
      </c>
      <c r="BJ1" s="196">
        <f t="shared" ref="BJ1" si="42">BI1+1</f>
        <v>55</v>
      </c>
      <c r="BK1" s="196">
        <f t="shared" ref="BK1" si="43">BJ1+1</f>
        <v>56</v>
      </c>
      <c r="BL1" s="196">
        <f t="shared" ref="BL1" si="44">BK1+1</f>
        <v>57</v>
      </c>
      <c r="BM1" s="196">
        <f t="shared" ref="BM1" si="45">BL1+1</f>
        <v>58</v>
      </c>
      <c r="BN1" s="196">
        <f t="shared" ref="BN1" si="46">BM1+1</f>
        <v>59</v>
      </c>
      <c r="BO1" s="196">
        <f t="shared" ref="BO1" si="47">BN1+1</f>
        <v>60</v>
      </c>
      <c r="BP1" s="196">
        <f t="shared" ref="BP1" si="48">BO1+1</f>
        <v>61</v>
      </c>
      <c r="BQ1" s="196">
        <f t="shared" ref="BQ1" si="49">BP1+1</f>
        <v>62</v>
      </c>
      <c r="BR1" s="196">
        <f t="shared" ref="BR1:BS1" si="50">BQ1+1</f>
        <v>63</v>
      </c>
      <c r="BS1" s="196">
        <f t="shared" si="50"/>
        <v>64</v>
      </c>
    </row>
    <row r="2" spans="1:75">
      <c r="A2" s="307"/>
      <c r="B2" s="307"/>
      <c r="G2" s="309"/>
      <c r="H2" s="309"/>
      <c r="J2" s="309"/>
      <c r="K2" s="309"/>
      <c r="M2" s="344"/>
      <c r="N2" s="344"/>
      <c r="O2" s="344"/>
      <c r="P2" s="344"/>
      <c r="Q2" s="344"/>
      <c r="R2" s="344"/>
      <c r="S2" s="344"/>
      <c r="T2" s="344"/>
      <c r="U2" s="344"/>
      <c r="V2" s="344"/>
      <c r="W2" s="344"/>
      <c r="X2" s="344"/>
      <c r="Y2" s="344"/>
      <c r="Z2" s="344"/>
      <c r="AA2" s="344"/>
      <c r="AB2" s="344"/>
      <c r="AC2" s="344"/>
      <c r="AD2" s="344"/>
      <c r="AE2" s="344"/>
      <c r="AF2" s="344"/>
      <c r="AG2" s="344"/>
      <c r="AH2" s="344"/>
      <c r="AI2" s="344"/>
      <c r="AJ2" s="344"/>
      <c r="AK2" s="344"/>
      <c r="AL2" s="344"/>
      <c r="AM2" s="344"/>
      <c r="AN2" s="344"/>
      <c r="AO2" s="344"/>
      <c r="AP2" s="344"/>
      <c r="AQ2" s="344"/>
      <c r="AR2" s="344"/>
      <c r="AS2" s="344"/>
      <c r="AT2" s="344"/>
      <c r="AU2" s="344"/>
      <c r="AV2" s="344"/>
      <c r="AW2" s="344"/>
      <c r="AX2" s="344"/>
      <c r="AY2" s="344"/>
      <c r="AZ2" s="344"/>
      <c r="BA2" s="344"/>
      <c r="BB2" s="344"/>
      <c r="BC2" s="344"/>
      <c r="BD2" s="344"/>
      <c r="BE2" s="344"/>
      <c r="BF2" s="344"/>
      <c r="BG2" s="344"/>
      <c r="BH2" s="344"/>
      <c r="BI2" s="344"/>
      <c r="BJ2" s="344"/>
      <c r="BK2" s="344"/>
      <c r="BL2" s="344"/>
      <c r="BM2" s="344"/>
      <c r="BN2" s="344"/>
      <c r="BO2" s="344"/>
      <c r="BP2" s="344"/>
      <c r="BQ2" s="344"/>
      <c r="BR2" s="344"/>
      <c r="BS2" s="344"/>
      <c r="BT2" s="344"/>
      <c r="BU2" s="344"/>
      <c r="BV2" s="344"/>
      <c r="BW2" s="344"/>
    </row>
    <row r="3" spans="1:75">
      <c r="A3" s="682" t="str">
        <f>"Bulan "&amp;TEXT(A4,"MMMM")&amp;" "&amp;TEXT(A4,"YYYY")</f>
        <v>Bulan Februari 2026</v>
      </c>
      <c r="B3" s="682"/>
      <c r="C3" s="682"/>
      <c r="G3" s="310"/>
      <c r="H3" s="310"/>
      <c r="I3" s="340"/>
      <c r="J3" s="310"/>
      <c r="K3" s="310"/>
      <c r="L3" s="340"/>
      <c r="M3" s="339"/>
    </row>
    <row r="4" spans="1:75">
      <c r="A4" s="683">
        <f>'Daily Sales'!A2:C2</f>
        <v>46054</v>
      </c>
      <c r="B4" s="683"/>
      <c r="E4" s="219"/>
      <c r="M4" s="339"/>
      <c r="N4" s="339"/>
      <c r="O4" s="339"/>
      <c r="P4" s="339"/>
      <c r="Q4" s="339"/>
      <c r="R4" s="339"/>
      <c r="S4" s="339"/>
      <c r="T4" s="339"/>
      <c r="U4" s="339"/>
      <c r="V4" s="339"/>
      <c r="W4" s="339"/>
      <c r="X4" s="339"/>
      <c r="Y4" s="339"/>
      <c r="Z4" s="339"/>
      <c r="AA4" s="339"/>
      <c r="AB4" s="339"/>
      <c r="AC4" s="339"/>
      <c r="AD4" s="339"/>
      <c r="AE4" s="339"/>
      <c r="AF4" s="339"/>
      <c r="AG4" s="339"/>
      <c r="AH4" s="339"/>
      <c r="AI4" s="339"/>
      <c r="AJ4" s="339"/>
      <c r="AK4" s="339"/>
      <c r="AL4" s="339"/>
      <c r="AM4" s="339"/>
      <c r="AN4" s="339"/>
      <c r="AO4" s="339"/>
      <c r="AP4" s="339"/>
      <c r="AQ4" s="339"/>
      <c r="AR4" s="339"/>
      <c r="AS4" s="339"/>
      <c r="AT4" s="339"/>
      <c r="AU4" s="339"/>
      <c r="AV4" s="339"/>
      <c r="AW4" s="339"/>
      <c r="AX4" s="339"/>
      <c r="AY4" s="339"/>
      <c r="AZ4" s="339"/>
      <c r="BA4" s="339"/>
      <c r="BB4" s="339"/>
      <c r="BC4" s="339"/>
      <c r="BD4" s="339"/>
      <c r="BE4" s="339"/>
      <c r="BF4" s="339"/>
      <c r="BG4" s="339"/>
      <c r="BH4" s="339"/>
      <c r="BI4" s="339"/>
      <c r="BJ4" s="339"/>
      <c r="BK4" s="339"/>
      <c r="BL4" s="339"/>
      <c r="BM4" s="339"/>
      <c r="BN4" s="339"/>
      <c r="BO4" s="339"/>
      <c r="BP4" s="339"/>
      <c r="BQ4" s="339"/>
      <c r="BR4" s="339"/>
      <c r="BS4" s="339"/>
      <c r="BT4" s="339"/>
      <c r="BU4" s="339"/>
      <c r="BV4" s="339"/>
      <c r="BW4" s="339"/>
    </row>
    <row r="6" spans="1:75" ht="21" customHeight="1" thickTop="1" thickBot="1">
      <c r="A6" s="688" t="s">
        <v>108</v>
      </c>
      <c r="B6" s="690" t="s">
        <v>109</v>
      </c>
      <c r="C6" s="684" t="s">
        <v>110</v>
      </c>
      <c r="D6" s="684"/>
      <c r="E6" s="684"/>
      <c r="F6" s="684"/>
      <c r="G6" s="684"/>
      <c r="H6" s="684"/>
      <c r="I6" s="684"/>
      <c r="J6" s="684"/>
      <c r="K6" s="685"/>
      <c r="L6" s="685"/>
      <c r="M6" s="686" t="s">
        <v>329</v>
      </c>
      <c r="N6" s="687"/>
      <c r="O6" s="687"/>
      <c r="P6" s="687"/>
      <c r="Q6" s="687"/>
      <c r="R6" s="687"/>
      <c r="S6" s="687"/>
      <c r="T6" s="687"/>
      <c r="U6" s="687"/>
      <c r="V6" s="687"/>
      <c r="W6" s="687"/>
      <c r="X6" s="687"/>
      <c r="Y6" s="687"/>
      <c r="Z6" s="687"/>
      <c r="AA6" s="687"/>
      <c r="AB6" s="687"/>
      <c r="AC6" s="687"/>
      <c r="AD6" s="687"/>
      <c r="AE6" s="687"/>
      <c r="AF6" s="687"/>
      <c r="AG6" s="687"/>
      <c r="AH6" s="687"/>
      <c r="AI6" s="687"/>
      <c r="AJ6" s="687"/>
      <c r="AK6" s="687"/>
      <c r="AL6" s="687"/>
      <c r="AM6" s="687"/>
      <c r="AN6" s="687"/>
      <c r="AO6" s="687"/>
      <c r="AP6" s="687"/>
      <c r="AQ6" s="687"/>
      <c r="AR6" s="687"/>
      <c r="AS6" s="687"/>
      <c r="AT6" s="687"/>
      <c r="AU6" s="687"/>
      <c r="AV6" s="687"/>
      <c r="AW6" s="687"/>
      <c r="AX6" s="687"/>
      <c r="AY6" s="687"/>
      <c r="AZ6" s="687"/>
      <c r="BA6" s="687"/>
      <c r="BB6" s="687"/>
      <c r="BC6" s="687"/>
      <c r="BD6" s="687"/>
      <c r="BE6" s="687"/>
      <c r="BF6" s="687"/>
      <c r="BG6" s="687"/>
      <c r="BH6" s="687"/>
      <c r="BI6" s="687"/>
      <c r="BJ6" s="687"/>
      <c r="BK6" s="687"/>
      <c r="BL6" s="687"/>
      <c r="BM6" s="687"/>
      <c r="BN6" s="687"/>
      <c r="BO6" s="687"/>
      <c r="BP6" s="687"/>
      <c r="BQ6" s="687"/>
      <c r="BR6" s="687"/>
      <c r="BS6" s="687"/>
      <c r="BT6" s="687"/>
      <c r="BU6" s="687"/>
      <c r="BV6" s="687"/>
      <c r="BW6" s="687"/>
    </row>
    <row r="7" spans="1:75" s="305" customFormat="1" ht="55.5" customHeight="1" thickTop="1" thickBot="1">
      <c r="A7" s="689"/>
      <c r="B7" s="691"/>
      <c r="C7" s="311" t="s">
        <v>111</v>
      </c>
      <c r="D7" s="311" t="s">
        <v>112</v>
      </c>
      <c r="E7" s="311" t="s">
        <v>113</v>
      </c>
      <c r="F7" s="311" t="s">
        <v>114</v>
      </c>
      <c r="G7" s="311" t="s">
        <v>85</v>
      </c>
      <c r="H7" s="311" t="s">
        <v>86</v>
      </c>
      <c r="I7" s="345" t="s">
        <v>115</v>
      </c>
      <c r="J7" s="311" t="s">
        <v>116</v>
      </c>
      <c r="K7" s="345" t="s">
        <v>299</v>
      </c>
      <c r="L7" s="345" t="s">
        <v>298</v>
      </c>
      <c r="M7" s="346" t="s">
        <v>117</v>
      </c>
      <c r="N7" s="347" t="s">
        <v>20</v>
      </c>
      <c r="O7" s="347" t="s">
        <v>21</v>
      </c>
      <c r="P7" s="347" t="s">
        <v>22</v>
      </c>
      <c r="Q7" s="347" t="s">
        <v>23</v>
      </c>
      <c r="R7" s="347" t="s">
        <v>24</v>
      </c>
      <c r="S7" s="347" t="s">
        <v>25</v>
      </c>
      <c r="T7" s="347" t="s">
        <v>26</v>
      </c>
      <c r="U7" s="347" t="s">
        <v>27</v>
      </c>
      <c r="V7" s="347" t="s">
        <v>28</v>
      </c>
      <c r="W7" s="347" t="s">
        <v>29</v>
      </c>
      <c r="X7" s="347" t="s">
        <v>30</v>
      </c>
      <c r="Y7" s="347" t="s">
        <v>31</v>
      </c>
      <c r="Z7" s="365" t="s">
        <v>33</v>
      </c>
      <c r="AA7" s="365" t="s">
        <v>34</v>
      </c>
      <c r="AB7" s="365" t="s">
        <v>35</v>
      </c>
      <c r="AC7" s="574" t="s">
        <v>39</v>
      </c>
      <c r="AD7" s="574" t="s">
        <v>118</v>
      </c>
      <c r="AE7" s="574" t="s">
        <v>40</v>
      </c>
      <c r="AF7" s="574" t="s">
        <v>41</v>
      </c>
      <c r="AG7" s="574" t="s">
        <v>42</v>
      </c>
      <c r="AH7" s="574" t="s">
        <v>43</v>
      </c>
      <c r="AI7" s="574" t="s">
        <v>44</v>
      </c>
      <c r="AJ7" s="574" t="s">
        <v>45</v>
      </c>
      <c r="AK7" s="574" t="s">
        <v>46</v>
      </c>
      <c r="AL7" s="574" t="s">
        <v>47</v>
      </c>
      <c r="AM7" s="574" t="s">
        <v>48</v>
      </c>
      <c r="AN7" s="574" t="s">
        <v>49</v>
      </c>
      <c r="AO7" s="574" t="s">
        <v>50</v>
      </c>
      <c r="AP7" s="365" t="s">
        <v>119</v>
      </c>
      <c r="AQ7" s="365" t="s">
        <v>51</v>
      </c>
      <c r="AR7" s="347" t="s">
        <v>37</v>
      </c>
      <c r="AS7" s="347" t="s">
        <v>32</v>
      </c>
      <c r="AT7" s="347" t="s">
        <v>52</v>
      </c>
      <c r="AU7" s="347" t="s">
        <v>53</v>
      </c>
      <c r="AV7" s="347" t="s">
        <v>54</v>
      </c>
      <c r="AW7" s="347" t="s">
        <v>55</v>
      </c>
      <c r="AX7" s="347" t="s">
        <v>56</v>
      </c>
      <c r="AY7" s="347" t="s">
        <v>57</v>
      </c>
      <c r="AZ7" s="347" t="s">
        <v>58</v>
      </c>
      <c r="BA7" s="347" t="s">
        <v>59</v>
      </c>
      <c r="BB7" s="347" t="s">
        <v>60</v>
      </c>
      <c r="BC7" s="347" t="s">
        <v>61</v>
      </c>
      <c r="BD7" s="365" t="s">
        <v>62</v>
      </c>
      <c r="BE7" s="365" t="s">
        <v>36</v>
      </c>
      <c r="BF7" s="365" t="s">
        <v>63</v>
      </c>
      <c r="BG7" s="365" t="s">
        <v>64</v>
      </c>
      <c r="BH7" s="365" t="s">
        <v>38</v>
      </c>
      <c r="BI7" s="574" t="s">
        <v>65</v>
      </c>
      <c r="BJ7" s="574" t="s">
        <v>66</v>
      </c>
      <c r="BK7" s="574" t="s">
        <v>67</v>
      </c>
      <c r="BL7" s="347" t="s">
        <v>68</v>
      </c>
      <c r="BM7" s="347" t="s">
        <v>69</v>
      </c>
      <c r="BN7" s="347" t="s">
        <v>70</v>
      </c>
      <c r="BO7" s="347" t="s">
        <v>71</v>
      </c>
      <c r="BP7" s="347" t="s">
        <v>72</v>
      </c>
      <c r="BQ7" s="574" t="s">
        <v>78</v>
      </c>
      <c r="BR7" s="574" t="s">
        <v>73</v>
      </c>
      <c r="BS7" s="347" t="s">
        <v>74</v>
      </c>
      <c r="BT7" s="347" t="s">
        <v>75</v>
      </c>
      <c r="BU7" s="347" t="s">
        <v>76</v>
      </c>
      <c r="BV7" s="347" t="s">
        <v>77</v>
      </c>
      <c r="BW7" s="575" t="s">
        <v>79</v>
      </c>
    </row>
    <row r="8" spans="1:75" ht="15" customHeight="1" thickTop="1">
      <c r="A8" s="312">
        <f>'Daily Sales'!A2:C2</f>
        <v>46054</v>
      </c>
      <c r="B8" s="313">
        <f ca="1">IFERROR(M8/C8,"")</f>
        <v>0.66243762492660907</v>
      </c>
      <c r="C8" s="314">
        <f>SUM(D8:L8)</f>
        <v>126431.71499999902</v>
      </c>
      <c r="D8" s="315">
        <v>65680.61</v>
      </c>
      <c r="E8" s="316">
        <v>27163.79</v>
      </c>
      <c r="F8" s="316">
        <v>18204.900000000001</v>
      </c>
      <c r="G8" s="316">
        <v>11250.33</v>
      </c>
      <c r="H8" s="348">
        <v>0</v>
      </c>
      <c r="I8" s="348">
        <v>0</v>
      </c>
      <c r="J8" s="316"/>
      <c r="K8" s="348">
        <v>4132.0849999990314</v>
      </c>
      <c r="L8" s="349"/>
      <c r="M8" s="350">
        <f t="shared" ref="M8:M35" ca="1" si="51">SUM(N8:BW8)</f>
        <v>83753.124999997279</v>
      </c>
      <c r="N8" s="351">
        <f>SUMIF(CLIN!$C$7:$C$498,'Summary sales'!$A8,CLIN!$J$7:$J$498)</f>
        <v>679.70999999996275</v>
      </c>
      <c r="O8" s="351">
        <f>SUMIF(BI!$B$7:$B$497,'Summary sales'!$A8,BI!$J$7:$J$497)</f>
        <v>559.31999999843538</v>
      </c>
      <c r="P8" s="351">
        <f>SUMIF(MKG!$B$7:$B$500,'Summary sales'!$A8,MKG!$J$7:$J$500)</f>
        <v>552.18999999994412</v>
      </c>
      <c r="Q8" s="351">
        <f>SUMIF(STM!$B$7:$B$497,'Summary sales'!$A8,STM!$J$7:$J$497)</f>
        <v>813.17000000039116</v>
      </c>
      <c r="R8" s="351">
        <f>SUMIF(OAJ!$B$7:$B$500,'Summary sales'!$A8,OAJ!$J$7:$J$500)</f>
        <v>323.54999999993015</v>
      </c>
      <c r="S8" s="351">
        <f>SUMIF(NNI!$B$7:$B$497,'Summary sales'!$A8,NNI!$J$7:$J$497)</f>
        <v>1832.7000000001863</v>
      </c>
      <c r="T8" s="351">
        <f>SUMIF(SHB!$B$7:$B$496,'Summary sales'!$A8,SHB!$J$7:$J$496)</f>
        <v>384.72999999998137</v>
      </c>
      <c r="U8" s="351">
        <f>SUMIF(GTL!$B$7:$B$500,'Summary sales'!$A8,GTL!$J$7:$J$500)</f>
        <v>727.10999999998603</v>
      </c>
      <c r="V8" s="351">
        <f>SUMIF(TWK!$B$7:$B$497,'Summary sales'!$A8,TWK!$J$7:$J$497)</f>
        <v>354.28000000002794</v>
      </c>
      <c r="W8" s="351">
        <f>SUMIF(BYC!$B$7:$B$497,'Summary sales'!$A8,BYC!$J$7:$J$497)</f>
        <v>0</v>
      </c>
      <c r="X8" s="351">
        <f ca="1">SUMIF(GFIR!$B$7:$B$34,'Summary sales'!$A8,GFIR!$J$7:$J$34)+SUMIF(GFIR2!$B$7:$B$31,'Summary sales'!$A8,GFIR2!$J$7:$J$30)</f>
        <v>4861.4199999999255</v>
      </c>
      <c r="Y8" s="351">
        <f>SUMIF(SARIMURNI!$B$7:$B$498,'Summary sales'!$A8,SARIMURNI!$J$7:$J$498)</f>
        <v>149.17000000004191</v>
      </c>
      <c r="Z8" s="351">
        <f>SUMIF(TOI!$B$7:$B$500,'Summary sales'!$A8,TOI!$J$7:$J$500)</f>
        <v>0</v>
      </c>
      <c r="AA8" s="351">
        <f>SUMIF(HLI!$B$7:$B$496,'Summary sales'!$A8,HLI!$J$7:$J$496)</f>
        <v>1329.6100000001024</v>
      </c>
      <c r="AB8" s="351">
        <f>SUMIF(CERES!$B$7:$B$497,'Summary sales'!$A8,CERES!$J$7:$J$497)</f>
        <v>6254.8499999998603</v>
      </c>
      <c r="AC8" s="351">
        <f>SUMIF(ALT!$B$7:$B$126,'Summary sales'!$A8,ALT!$L$7:$L$126)</f>
        <v>0</v>
      </c>
      <c r="AD8" s="351">
        <f>SUMIF(UJL!$B$8:$B$99,'Summary sales'!$A8,UJL!$O$8:$O$99)</f>
        <v>0</v>
      </c>
      <c r="AE8" s="351">
        <f ca="1">SUMIF(IDP!$B$7:$B$120,'Summary sales'!$A8,IDP!$O$7:$O$119)</f>
        <v>0</v>
      </c>
      <c r="AF8" s="351">
        <f>SUMIF(FSI!$B$7:$B$497,'Summary sales'!$A8,FSI!$J$7:$J$497)</f>
        <v>0</v>
      </c>
      <c r="AG8" s="351">
        <f>SUMIF(PSD!$B$7:$B$500,'Summary sales'!$A8,PSD!$K$7:$K$500)</f>
        <v>0</v>
      </c>
      <c r="AH8" s="351">
        <f>SUMIF(EBM!$B$7:$B$500,'Summary sales'!$A8,EBM!$J$7:$J$500)</f>
        <v>71.006999999997788</v>
      </c>
      <c r="AI8" s="351">
        <f>SUMIF(CISF!$B$7:$B$497,'Summary sales'!$A8,CISF!$J$7:$J$497)</f>
        <v>58.400000000372529</v>
      </c>
      <c r="AJ8" s="351">
        <f>SUMIF(KGM!$B$5:$B$470,'Summary sales'!$A8,KGM!$O$5:$O$470)</f>
        <v>0</v>
      </c>
      <c r="AK8" s="351">
        <f>SUMIF(PUJ!$B$7:$B$497,'Summary sales'!$A8,PUJ!$J$7:$J$497)</f>
        <v>0</v>
      </c>
      <c r="AL8" s="351">
        <f>SUMIF(TORABIKACIKUPA!$B$7:$B$493,'Summary sales'!$A8,TORABIKACIKUPA!$L$7:$L$493)</f>
        <v>0</v>
      </c>
      <c r="AM8" s="351">
        <f>SUMIF(TORABIKAHF!$B$7:$B$504,'Summary sales'!$A8,TORABIKAHF!$L$7:$L$504)</f>
        <v>0</v>
      </c>
      <c r="AN8" s="367">
        <f>SUMIF(TORABIKAIC!$B$7:$B$492,'Summary sales'!$A8,TORABIKAIC!$L$7:$L$492)</f>
        <v>0</v>
      </c>
      <c r="AO8" s="351">
        <f>SUMIF(KALBEE!$B$7:$B$501,'Summary sales'!$A8,KALBEE!$J$7:$J$501)</f>
        <v>0</v>
      </c>
      <c r="AP8" s="351">
        <f>SUMIF(TOYOBO!$B$7:$B$479,'Summary sales'!$A8,TOYOBO!$O$7:$O$479)</f>
        <v>0</v>
      </c>
      <c r="AQ8" s="351">
        <f>SUMIF(SWS!$B$7:$B$483,'Summary sales'!$A8,SWS!$P$7:$P$483)</f>
        <v>0</v>
      </c>
      <c r="AR8" s="351">
        <f>SUMIF(KSN!$B$7:$B$480,'Summary sales'!$A8,KSN!$J$7:$J$480)</f>
        <v>953.89000000001397</v>
      </c>
      <c r="AS8" s="367">
        <f>SUMIF(UMI!$B$7:$B$497,'Summary sales'!$A8,UMI!$J$7:$J$497)</f>
        <v>10365.366999998689</v>
      </c>
      <c r="AT8" s="351">
        <f>SUMIF(IPT!$B$7:$B$497,'Summary sales'!$A8,IPT!$J$7:$J$497)</f>
        <v>1923.070000000298</v>
      </c>
      <c r="AU8" s="351">
        <f>SUMIF(KBRU!$B$7:$B$500,'Summary sales'!$A8,KBRU!$J$7:$J$500)</f>
        <v>0</v>
      </c>
      <c r="AV8" s="351">
        <f>SUMIF(AMI!$B$7:$B$496,'Summary sales'!$A8,AMI!$J$7:$J$496)</f>
        <v>3715.109999999404</v>
      </c>
      <c r="AW8" s="351">
        <f>SUMIF(KA!$B$7:$B$500,'Summary sales'!$A8,KA!$J$7:$J$500)</f>
        <v>0</v>
      </c>
      <c r="AX8" s="351">
        <f>SUMIF(KTN!$B$7:$B$497,'Summary sales'!$A8,KTN!$J$7:$J$497)</f>
        <v>1485.5200000000186</v>
      </c>
      <c r="AY8" s="351">
        <f>SUMIF(TOMIMOTO!$B$7:$B$497,'Summary sales'!$A8,TOMIMOTO!$J$7:$J$497)</f>
        <v>1993.5600000000559</v>
      </c>
      <c r="AZ8" s="351">
        <f>SUMIF(NIAGAGARAM!$B$7:$B$497,'Summary sales'!$A8,NIAGAGARAM!$J$7:$J$497)</f>
        <v>32.309999999997672</v>
      </c>
      <c r="BA8" s="351">
        <f>SUMIF('PCI84'!$B$7:$B$497,'Summary sales'!$A8,'PCI84'!$J$7:$J$497)</f>
        <v>6061.9500000001863</v>
      </c>
      <c r="BB8" s="351">
        <f>SUMIF(PCIM!$B$7:$B$497,'Summary sales'!$A8,PCIM!$J$7:$J$497)</f>
        <v>1870.8200000000652</v>
      </c>
      <c r="BC8" s="351">
        <f>SUMIF(INDOFOOD!$B$7:$B$497,'Summary sales'!$A8,INDOFOOD!$J$7:$J$497)</f>
        <v>0</v>
      </c>
      <c r="BD8" s="351">
        <f>SUMIF(HCI!$B$7:$B$497,'Summary sales'!$A8,HCI!$J$7:$J$497)</f>
        <v>97.510000000009313</v>
      </c>
      <c r="BE8" s="351">
        <f>SUMIF(DIC!$B$7:$B$496,'Summary sales'!$A8,DIC!$J$7:$J$496)</f>
        <v>4137.4899999999907</v>
      </c>
      <c r="BF8" s="351">
        <f>SUMIF(ASAHIMAS!$B$7:$B$496,'Summary sales'!$A8,ASAHIMAS!$J$7:$J$496)</f>
        <v>7195.4899999992922</v>
      </c>
      <c r="BG8" s="351">
        <f>SUMIF('ABC KOGEN'!B7:B34,'Summary sales'!$A8,'ABC KOGEN'!J7:J34)</f>
        <v>4062.1799999999348</v>
      </c>
      <c r="BH8" s="351">
        <f>SUMIF(ADP!$B$7:$B$496,'Summary sales'!$A8,ADP!$J$7:$J$496)</f>
        <v>0</v>
      </c>
      <c r="BI8" s="351">
        <f>SUMIF(Tongtji!$B$8:$B$498,'Summary sales'!$A8,Tongtji!$J$8:$J$498)</f>
        <v>3340.4000000003725</v>
      </c>
      <c r="BJ8" s="351">
        <f>SUMIF(CITYMALL!$B$7:$B$500,'Summary sales'!$A8,CITYMALL!$K$7:$K$500)</f>
        <v>0</v>
      </c>
      <c r="BK8" s="351">
        <f>SUMIF(PERHUTANI!$B$7:$B$500,'Summary sales'!$A8,PERHUTANI!$J$7:$J$500)</f>
        <v>0</v>
      </c>
      <c r="BL8" s="351">
        <f>SUMIF(PA!$B$7:$B$500,'Summary sales'!$A8,PA!$J$7:$J$500)</f>
        <v>735.98999999999069</v>
      </c>
      <c r="BM8" s="351">
        <f>SUMIF(RPI!$B$7:$B$500,'Summary sales'!$A8,RPI!$J$7:$J$500)</f>
        <v>0</v>
      </c>
      <c r="BN8" s="351">
        <f>SUMIF(RB!$B$7:$B$500,'Summary sales'!$A8,RB!$J$7:$J$500)</f>
        <v>3884.0100000002421</v>
      </c>
      <c r="BO8" s="351">
        <f>SUMIF(GFATOM!$B$7:$B$500,'Summary sales'!$A8,GFATOM!$J$7:$J$500)</f>
        <v>48.739999999990687</v>
      </c>
      <c r="BP8" s="351">
        <f>SUMIF(GFKULIT!$B$7:$B$500,'Summary sales'!$A8,GFKULIT!$J$7:$J$500)</f>
        <v>1508.5130000000354</v>
      </c>
      <c r="BQ8" s="351">
        <f>SUMIF(SPJES!$B$7:$B$523,'Summary sales'!$A8,SPJES!$N$7:$N$523)</f>
        <v>7796.0329999998212</v>
      </c>
      <c r="BR8" s="351">
        <f>SUMIF(HSK!$B$7:$B$500,'Summary sales'!$A8,HSK!$N$7:$N$500)</f>
        <v>854.62199999950826</v>
      </c>
      <c r="BS8" s="351">
        <f>SUMIF(SDM!$B$7:$B$500,'Summary sales'!$A8,SDM!$J$7:$J$500)</f>
        <v>0</v>
      </c>
      <c r="BT8" s="351">
        <f>SUMIF(CCS!$B$7:$B$500,'Summary sales'!$A8,CCS!$J$7:$J$500)</f>
        <v>0</v>
      </c>
      <c r="BU8" s="351">
        <f>SUMIF(JARGAS!$B$7:$B$500,'Summary sales'!$A8,JARGAS!$J$7:$J$500)</f>
        <v>1649.6330000000307</v>
      </c>
      <c r="BV8" s="351">
        <f>SUMIF(SBI!$B$7:$B$500,'Summary sales'!$A8,SBI!$J$7:$J$500)</f>
        <v>1089.7000000001863</v>
      </c>
      <c r="BW8" s="351">
        <f>SUMIF(SPGLOBAL!$B$7:$B$542,'Summary sales'!$A8,SPGLOBAL!$M$7:$M$542)</f>
        <v>0</v>
      </c>
    </row>
    <row r="9" spans="1:75" ht="15.75" customHeight="1">
      <c r="A9" s="317">
        <f>A8+1</f>
        <v>46055</v>
      </c>
      <c r="B9" s="318">
        <f ca="1">IFERROR(M9/C9,"")</f>
        <v>1.0015678392220153</v>
      </c>
      <c r="C9" s="319">
        <f t="shared" ref="C9:C35" si="52">SUM(D9:L9)</f>
        <v>158778.39800000162</v>
      </c>
      <c r="D9" s="320">
        <v>67220.240000000005</v>
      </c>
      <c r="E9" s="321">
        <v>54414.53</v>
      </c>
      <c r="F9" s="321">
        <v>22714.29</v>
      </c>
      <c r="G9" s="321">
        <v>10284.26</v>
      </c>
      <c r="H9" s="321">
        <v>0</v>
      </c>
      <c r="I9" s="352">
        <v>0</v>
      </c>
      <c r="J9" s="321"/>
      <c r="K9" s="353">
        <v>4145.0780000016093</v>
      </c>
      <c r="L9" s="352"/>
      <c r="M9" s="354">
        <f t="shared" ca="1" si="51"/>
        <v>159027.33699999479</v>
      </c>
      <c r="N9" s="355">
        <f>SUMIF(CLIN!$C$7:$C$498,'Summary sales'!$A9,CLIN!$J$7:$J$498)</f>
        <v>915.76000000000931</v>
      </c>
      <c r="O9" s="355">
        <f>SUMIF(BI!$B$7:$B$497,'Summary sales'!$A9,BI!$J$7:$J$497)</f>
        <v>2698.25</v>
      </c>
      <c r="P9" s="355">
        <f>SUMIF(MKG!$B$7:$B$500,'Summary sales'!$A9,MKG!$J$7:$J$500)</f>
        <v>1123.339999999851</v>
      </c>
      <c r="Q9" s="355">
        <f>SUMIF(STM!$B$7:$B$497,'Summary sales'!$A9,STM!$J$7:$J$497)</f>
        <v>1909.6299999998882</v>
      </c>
      <c r="R9" s="355">
        <f>SUMIF(OAJ!$B$7:$B$500,'Summary sales'!$A9,OAJ!$J$7:$J$500)</f>
        <v>582.11999999999534</v>
      </c>
      <c r="S9" s="355">
        <f>SUMIF(NNI!$B$7:$B$497,'Summary sales'!$A9,NNI!$J$7:$J$497)</f>
        <v>1559.4699999997392</v>
      </c>
      <c r="T9" s="355">
        <f>SUMIF(SHB!$B$7:$B$496,'Summary sales'!$A9,SHB!$J$7:$J$496)</f>
        <v>723.14999999999418</v>
      </c>
      <c r="U9" s="355">
        <f>SUMIF(GTL!$B$7:$B$500,'Summary sales'!$A9,GTL!$J$7:$J$500)</f>
        <v>890.90999999991618</v>
      </c>
      <c r="V9" s="355">
        <f>SUMIF(TWK!$B$7:$B$497,'Summary sales'!$A9,TWK!$J$7:$J$497)</f>
        <v>672.77999999991152</v>
      </c>
      <c r="W9" s="355">
        <f>SUMIF(BYC!$B$7:$B$497,'Summary sales'!$A9,BYC!$J$7:$J$497)</f>
        <v>6499.6999999992549</v>
      </c>
      <c r="X9" s="355">
        <f ca="1">SUMIF(GFIR!$B$7:$B$34,'Summary sales'!$A9,GFIR!$J$7:$J$34)+SUMIF(GFIR2!$B$7:$B$31,'Summary sales'!$A9,GFIR2!$J$7:$J$30)</f>
        <v>6567.7299999999814</v>
      </c>
      <c r="Y9" s="355">
        <f>SUMIF(SARIMURNI!$B$7:$B$498,'Summary sales'!$A9,SARIMURNI!$J$7:$J$498)</f>
        <v>2254.890000000014</v>
      </c>
      <c r="Z9" s="355">
        <f>SUMIF(TOI!$B$7:$B$500,'Summary sales'!$A9,TOI!$J$7:$J$500)</f>
        <v>0</v>
      </c>
      <c r="AA9" s="355">
        <f>SUMIF(HLI!$B$7:$B$496,'Summary sales'!$A9,HLI!$J$7:$J$496)</f>
        <v>1318.9899999999907</v>
      </c>
      <c r="AB9" s="355">
        <f>SUMIF(CERES!$B$7:$B$497,'Summary sales'!$A9,CERES!$J$7:$J$497)</f>
        <v>11023.610000000102</v>
      </c>
      <c r="AC9" s="355">
        <f>SUMIF(ALT!$B$7:$B$126,'Summary sales'!$A9,ALT!$L$7:$L$126)</f>
        <v>908.51899999997113</v>
      </c>
      <c r="AD9" s="355">
        <f>SUMIF(UJL!$B$8:$B$99,'Summary sales'!$A9,UJL!$O$8:$O$99)</f>
        <v>0</v>
      </c>
      <c r="AE9" s="355">
        <f ca="1">SUMIF(IDP!$B$7:$B$120,'Summary sales'!$A9,IDP!$O$7:$O$119)</f>
        <v>5923.1900000000005</v>
      </c>
      <c r="AF9" s="355">
        <f>SUMIF(FSI!$B$7:$B$497,'Summary sales'!$A9,FSI!$J$7:$J$497)</f>
        <v>139.09999999999127</v>
      </c>
      <c r="AG9" s="355">
        <f>SUMIF(PSD!$B$7:$B$500,'Summary sales'!$A9,PSD!$K$7:$K$500)</f>
        <v>0</v>
      </c>
      <c r="AH9" s="355">
        <f>SUMIF(EBM!$B$7:$B$500,'Summary sales'!$A9,EBM!$J$7:$J$500)</f>
        <v>58.163999999989755</v>
      </c>
      <c r="AI9" s="355">
        <f>SUMIF(CISF!$B$7:$B$497,'Summary sales'!$A9,CISF!$J$7:$J$497)</f>
        <v>3137.6999999997206</v>
      </c>
      <c r="AJ9" s="355">
        <f>SUMIF(KGM!$B$5:$B$470,'Summary sales'!$A9,KGM!$O$5:$O$470)</f>
        <v>0</v>
      </c>
      <c r="AK9" s="355">
        <f>SUMIF(PUJ!$B$7:$B$497,'Summary sales'!$A9,PUJ!$J$7:$J$497)</f>
        <v>2097.5</v>
      </c>
      <c r="AL9" s="355">
        <f>SUMIF(TORABIKACIKUPA!$B$7:$B$493,'Summary sales'!$A9,TORABIKACIKUPA!$L$7:$L$493)</f>
        <v>0</v>
      </c>
      <c r="AM9" s="355">
        <f>SUMIF(TORABIKAHF!$B$7:$B$504,'Summary sales'!$A9,TORABIKAHF!$L$7:$L$504)</f>
        <v>0</v>
      </c>
      <c r="AN9" s="355">
        <f>SUMIF(TORABIKAIC!$B$7:$B$492,'Summary sales'!$A9,TORABIKAIC!$L$7:$L$492)</f>
        <v>0</v>
      </c>
      <c r="AO9" s="355">
        <f>SUMIF(KALBEE!$B$7:$B$501,'Summary sales'!$A9,KALBEE!$J$7:$J$501)</f>
        <v>0</v>
      </c>
      <c r="AP9" s="355">
        <f>SUMIF(TOYOBO!$B$7:$B$479,'Summary sales'!$A9,TOYOBO!$O$7:$O$479)</f>
        <v>0</v>
      </c>
      <c r="AQ9" s="355">
        <f>SUMIF(SWS!$B$7:$B$483,'Summary sales'!$A9,SWS!$P$7:$P$483)</f>
        <v>0</v>
      </c>
      <c r="AR9" s="355">
        <f>SUMIF(KSN!$B$7:$B$480,'Summary sales'!$A9,KSN!$J$7:$J$480)</f>
        <v>2964.3999999999651</v>
      </c>
      <c r="AS9" s="355">
        <f>SUMIF(UMI!$B$7:$B$497,'Summary sales'!$A9,UMI!$J$7:$J$497)</f>
        <v>15144.79999999702</v>
      </c>
      <c r="AT9" s="355">
        <f>SUMIF(IPT!$B$7:$B$497,'Summary sales'!$A9,IPT!$J$7:$J$497)</f>
        <v>2330.6399999996647</v>
      </c>
      <c r="AU9" s="355">
        <f>SUMIF(KBRU!$B$7:$B$500,'Summary sales'!$A9,KBRU!$J$7:$J$500)</f>
        <v>47.900000000023283</v>
      </c>
      <c r="AV9" s="355">
        <f>SUMIF(AMI!$B$7:$B$496,'Summary sales'!$A9,AMI!$J$7:$J$496)</f>
        <v>7953.6900000004098</v>
      </c>
      <c r="AW9" s="355">
        <f>SUMIF(KA!$B$7:$B$500,'Summary sales'!$A9,KA!$J$7:$J$500)</f>
        <v>3897.72</v>
      </c>
      <c r="AX9" s="355">
        <f>SUMIF(KTN!$B$7:$B$497,'Summary sales'!$A9,KTN!$J$7:$J$497)</f>
        <v>1371.8499999998603</v>
      </c>
      <c r="AY9" s="355">
        <f>SUMIF(TOMIMOTO!$B$7:$B$497,'Summary sales'!$A9,TOMIMOTO!$J$7:$J$497)</f>
        <v>2132.6999999999534</v>
      </c>
      <c r="AZ9" s="355">
        <f>SUMIF(NIAGAGARAM!$B$7:$B$497,'Summary sales'!$A9,NIAGAGARAM!$J$7:$J$497)</f>
        <v>1256.2800000000279</v>
      </c>
      <c r="BA9" s="355">
        <f>SUMIF('PCI84'!$B$7:$B$497,'Summary sales'!$A9,'PCI84'!$J$7:$J$497)</f>
        <v>12385.879999999888</v>
      </c>
      <c r="BB9" s="355">
        <f>SUMIF(PCIM!$B$7:$B$497,'Summary sales'!$A9,PCIM!$J$7:$J$497)</f>
        <v>1797.7199999999721</v>
      </c>
      <c r="BC9" s="355">
        <f>SUMIF(INDOFOOD!$B$7:$B$497,'Summary sales'!$A9,INDOFOOD!$J$7:$J$497)</f>
        <v>522.43000000016764</v>
      </c>
      <c r="BD9" s="355">
        <f>SUMIF(HCI!$B$7:$B$497,'Summary sales'!$A9,HCI!$J$7:$J$497)</f>
        <v>2726.3800000000047</v>
      </c>
      <c r="BE9" s="355">
        <f>SUMIF(DIC!$B$7:$B$496,'Summary sales'!$A9,DIC!$J$7:$J$496)</f>
        <v>3789.1200000001118</v>
      </c>
      <c r="BF9" s="355">
        <f>SUMIF(ASAHIMAS!$B$7:$B$496,'Summary sales'!$A9,ASAHIMAS!$J$7:$J$496)</f>
        <v>17344.430000000633</v>
      </c>
      <c r="BG9" s="355">
        <f>SUMIF('ABC KOGEN'!B8:B35,'Summary sales'!$A9,'ABC KOGEN'!J8:J35)</f>
        <v>5856.3400000000838</v>
      </c>
      <c r="BH9" s="355">
        <f>SUMIF(ADP!$B$7:$B$496,'Summary sales'!$A9,ADP!$J$7:$J$496)</f>
        <v>118.78999999999996</v>
      </c>
      <c r="BI9" s="355">
        <f>SUMIF(Tongtji!$B$8:$B$498,'Summary sales'!$A9,Tongtji!$J$8:$J$498)</f>
        <v>3596</v>
      </c>
      <c r="BJ9" s="355">
        <f>SUMIF(CITYMALL!$B$7:$B$500,'Summary sales'!$A9,CITYMALL!$K$7:$K$500)</f>
        <v>0</v>
      </c>
      <c r="BK9" s="355">
        <f>SUMIF(PERHUTANI!$B$7:$B$500,'Summary sales'!$A9,PERHUTANI!$J$7:$J$500)</f>
        <v>0</v>
      </c>
      <c r="BL9" s="355">
        <f>SUMIF(PA!$B$7:$B$500,'Summary sales'!$A9,PA!$J$7:$J$500)</f>
        <v>786.26999999990221</v>
      </c>
      <c r="BM9" s="355">
        <f>SUMIF(RPI!$B$7:$B$500,'Summary sales'!$A9,RPI!$J$7:$J$500)</f>
        <v>0</v>
      </c>
      <c r="BN9" s="355">
        <f>SUMIF(RB!$B$7:$B$500,'Summary sales'!$A9,RB!$J$7:$J$500)</f>
        <v>3898.5099999997765</v>
      </c>
      <c r="BO9" s="355">
        <f>SUMIF(GFATOM!$B$7:$B$500,'Summary sales'!$A9,GFATOM!$J$7:$J$500)</f>
        <v>3732.4099999999162</v>
      </c>
      <c r="BP9" s="355">
        <f>SUMIF(GFKULIT!$B$7:$B$500,'Summary sales'!$A9,GFKULIT!$J$7:$J$500)</f>
        <v>1874.0370000000112</v>
      </c>
      <c r="BQ9" s="355">
        <f>SUMIF(SPJES!$B$7:$B$523,'Summary sales'!$A9,SPJES!$N$7:$N$523)</f>
        <v>4132.0849999990314</v>
      </c>
      <c r="BR9" s="355">
        <f>SUMIF(HSK!$B$7:$B$500,'Summary sales'!$A9,HSK!$N$7:$N$500)</f>
        <v>4370.5600000005215</v>
      </c>
      <c r="BS9" s="355">
        <f>SUMIF(SDM!$B$7:$B$500,'Summary sales'!$A9,SDM!$J$7:$J$500)</f>
        <v>769.71999999973923</v>
      </c>
      <c r="BT9" s="355">
        <f>SUMIF(CCS!$B$7:$B$500,'Summary sales'!$A9,CCS!$J$7:$J$500)</f>
        <v>0</v>
      </c>
      <c r="BU9" s="355">
        <f>SUMIF(JARGAS!$B$7:$B$500,'Summary sales'!$A9,JARGAS!$J$7:$J$500)</f>
        <v>1670.3919999999925</v>
      </c>
      <c r="BV9" s="355">
        <f>SUMIF(SBI!$B$7:$B$500,'Summary sales'!$A9,SBI!$J$7:$J$500)</f>
        <v>1551.7799999997951</v>
      </c>
      <c r="BW9" s="355">
        <f>SUMIF(SPGLOBAL!$B$7:$B$542,'Summary sales'!$A9,SPGLOBAL!$M$7:$M$542)</f>
        <v>0</v>
      </c>
    </row>
    <row r="10" spans="1:75">
      <c r="A10" s="322">
        <f t="shared" ref="A10:A35" si="53">A9+1</f>
        <v>46056</v>
      </c>
      <c r="B10" s="323">
        <f ca="1">IFERROR(M10/C10,"")</f>
        <v>1.1190629275914699</v>
      </c>
      <c r="C10" s="324">
        <f t="shared" si="52"/>
        <v>156297.71899999926</v>
      </c>
      <c r="D10" s="325">
        <v>68333.239999999991</v>
      </c>
      <c r="E10" s="326">
        <v>52211.86</v>
      </c>
      <c r="F10" s="326">
        <v>22550.560000000001</v>
      </c>
      <c r="G10" s="326">
        <v>9298.9500000000007</v>
      </c>
      <c r="H10" s="326">
        <v>0</v>
      </c>
      <c r="I10" s="356">
        <v>0</v>
      </c>
      <c r="J10" s="326"/>
      <c r="K10" s="356">
        <v>3903.10899999924</v>
      </c>
      <c r="L10" s="356"/>
      <c r="M10" s="357">
        <f t="shared" ca="1" si="51"/>
        <v>174906.98300000807</v>
      </c>
      <c r="N10" s="358">
        <f>SUMIF(CLIN!$C$7:$C$498,'Summary sales'!$A10,CLIN!$J$7:$J$498)</f>
        <v>1227.7199999999721</v>
      </c>
      <c r="O10" s="358">
        <f>SUMIF(BI!$B$7:$B$497,'Summary sales'!$A10,BI!$J$7:$J$497)</f>
        <v>2198.9600000008941</v>
      </c>
      <c r="P10" s="358">
        <f>SUMIF(MKG!$B$7:$B$500,'Summary sales'!$A10,MKG!$J$7:$J$500)</f>
        <v>906.41000000014901</v>
      </c>
      <c r="Q10" s="358">
        <f>SUMIF(STM!$B$7:$B$497,'Summary sales'!$A10,STM!$J$7:$J$497)</f>
        <v>3256</v>
      </c>
      <c r="R10" s="358">
        <f>SUMIF(OAJ!$B$7:$B$500,'Summary sales'!$A10,OAJ!$J$7:$J$500)</f>
        <v>425.34000000008382</v>
      </c>
      <c r="S10" s="358">
        <f>SUMIF(NNI!$B$7:$B$497,'Summary sales'!$A10,NNI!$J$7:$J$497)</f>
        <v>1709.7999999998137</v>
      </c>
      <c r="T10" s="358">
        <f>SUMIF(SHB!$B$7:$B$496,'Summary sales'!$A10,SHB!$J$7:$J$496)</f>
        <v>671.52000000001863</v>
      </c>
      <c r="U10" s="358">
        <f>SUMIF(GTL!$B$7:$B$500,'Summary sales'!$A10,GTL!$J$7:$J$500)</f>
        <v>799.48000000009779</v>
      </c>
      <c r="V10" s="358">
        <f>SUMIF(TWK!$B$7:$B$497,'Summary sales'!$A10,TWK!$J$7:$J$497)</f>
        <v>676.81000000005588</v>
      </c>
      <c r="W10" s="358">
        <f>SUMIF(BYC!$B$7:$B$497,'Summary sales'!$A10,BYC!$J$7:$J$497)</f>
        <v>6499.9000000003725</v>
      </c>
      <c r="X10" s="358">
        <f ca="1">SUMIF(GFIR!$B$7:$B$34,'Summary sales'!$A10,GFIR!$J$7:$J$34)+SUMIF(GFIR2!$B$7:$B$31,'Summary sales'!$A10,GFIR2!$J$7:$J$30)</f>
        <v>6772.4700000002049</v>
      </c>
      <c r="Y10" s="358">
        <f>SUMIF(SARIMURNI!$B$7:$B$498,'Summary sales'!$A10,SARIMURNI!$J$7:$J$498)</f>
        <v>2079.0999999999767</v>
      </c>
      <c r="Z10" s="358">
        <f>SUMIF(TOI!$B$7:$B$500,'Summary sales'!$A10,TOI!$J$7:$J$500)</f>
        <v>0</v>
      </c>
      <c r="AA10" s="358">
        <f>SUMIF(HLI!$B$7:$B$496,'Summary sales'!$A10,HLI!$J$7:$J$496)</f>
        <v>1273.0399999998044</v>
      </c>
      <c r="AB10" s="358">
        <f>SUMIF(CERES!$B$7:$B$497,'Summary sales'!$A10,CERES!$J$7:$J$497)</f>
        <v>12048.060000000056</v>
      </c>
      <c r="AC10" s="358">
        <f>SUMIF(ALT!$B$7:$B$126,'Summary sales'!$A10,ALT!$L$7:$L$126)</f>
        <v>1385.5899999999674</v>
      </c>
      <c r="AD10" s="358">
        <f>SUMIF(UJL!$B$8:$B$99,'Summary sales'!$A10,UJL!$O$8:$O$99)</f>
        <v>0</v>
      </c>
      <c r="AE10" s="358">
        <f ca="1">SUMIF(IDP!$B$7:$B$120,'Summary sales'!$A10,IDP!$O$7:$O$119)</f>
        <v>2595.4</v>
      </c>
      <c r="AF10" s="358">
        <f>SUMIF(FSI!$B$7:$B$497,'Summary sales'!$A10,FSI!$J$7:$J$497)</f>
        <v>96.700000000011642</v>
      </c>
      <c r="AG10" s="358">
        <f>SUMIF(PSD!$B$7:$B$500,'Summary sales'!$A10,PSD!$K$7:$K$500)</f>
        <v>0</v>
      </c>
      <c r="AH10" s="358">
        <f>SUMIF(EBM!$B$7:$B$500,'Summary sales'!$A10,EBM!$J$7:$J$500)</f>
        <v>48.869000000006054</v>
      </c>
      <c r="AI10" s="358">
        <f>SUMIF(CISF!$B$7:$B$497,'Summary sales'!$A10,CISF!$J$7:$J$497)</f>
        <v>2807.6000000000931</v>
      </c>
      <c r="AJ10" s="358">
        <f>SUMIF(KGM!$B$5:$B$470,'Summary sales'!$A10,KGM!$O$5:$O$470)</f>
        <v>0</v>
      </c>
      <c r="AK10" s="358">
        <f>SUMIF(PUJ!$B$7:$B$497,'Summary sales'!$A10,PUJ!$J$7:$J$497)</f>
        <v>3833.7999999998137</v>
      </c>
      <c r="AL10" s="358">
        <f>SUMIF(TORABIKACIKUPA!$B$7:$B$493,'Summary sales'!$A10,TORABIKACIKUPA!$L$7:$L$493)</f>
        <v>0</v>
      </c>
      <c r="AM10" s="358">
        <f>SUMIF(TORABIKAHF!$B$7:$B$504,'Summary sales'!$A10,TORABIKAHF!$L$7:$L$504)</f>
        <v>0</v>
      </c>
      <c r="AN10" s="358">
        <f>SUMIF(TORABIKAIC!$B$7:$B$492,'Summary sales'!$A10,TORABIKAIC!$L$7:$L$492)</f>
        <v>0</v>
      </c>
      <c r="AO10" s="358">
        <f>SUMIF(KALBEE!$B$7:$B$501,'Summary sales'!$A10,KALBEE!$J$7:$J$501)</f>
        <v>0</v>
      </c>
      <c r="AP10" s="358">
        <f>SUMIF(TOYOBO!$B$7:$B$479,'Summary sales'!$A10,TOYOBO!$O$7:$O$479)</f>
        <v>0</v>
      </c>
      <c r="AQ10" s="358">
        <f>SUMIF(SWS!$B$7:$B$483,'Summary sales'!$A10,SWS!$P$7:$P$483)</f>
        <v>0</v>
      </c>
      <c r="AR10" s="358">
        <f>SUMIF(KSN!$B$7:$B$480,'Summary sales'!$A10,KSN!$J$7:$J$480)</f>
        <v>3288.2200000000303</v>
      </c>
      <c r="AS10" s="358">
        <f>SUMIF(UMI!$B$7:$B$497,'Summary sales'!$A10,UMI!$J$7:$J$497)</f>
        <v>15449.433000005782</v>
      </c>
      <c r="AT10" s="358">
        <f>SUMIF(IPT!$B$7:$B$497,'Summary sales'!$A10,IPT!$J$7:$J$497)</f>
        <v>2337.4699999997392</v>
      </c>
      <c r="AU10" s="358">
        <f>SUMIF(KBRU!$B$7:$B$500,'Summary sales'!$A10,KBRU!$J$7:$J$500)</f>
        <v>911.84999999997672</v>
      </c>
      <c r="AV10" s="358">
        <f>SUMIF(AMI!$B$7:$B$496,'Summary sales'!$A10,AMI!$J$7:$J$496)</f>
        <v>7542.9900000002235</v>
      </c>
      <c r="AW10" s="358">
        <f>SUMIF(KA!$B$7:$B$500,'Summary sales'!$A10,KA!$J$7:$J$500)</f>
        <v>3598.2500000000005</v>
      </c>
      <c r="AX10" s="358">
        <f>SUMIF(KTN!$B$7:$B$497,'Summary sales'!$A10,KTN!$J$7:$J$497)</f>
        <v>1271.5900000000838</v>
      </c>
      <c r="AY10" s="358">
        <f>SUMIF(TOMIMOTO!$B$7:$B$497,'Summary sales'!$A10,TOMIMOTO!$J$7:$J$497)</f>
        <v>2196.4400000000605</v>
      </c>
      <c r="AZ10" s="358">
        <f>SUMIF(NIAGAGARAM!$B$7:$B$497,'Summary sales'!$A10,NIAGAGARAM!$J$7:$J$497)</f>
        <v>1322.4699999999721</v>
      </c>
      <c r="BA10" s="358">
        <f>SUMIF('PCI84'!$B$7:$B$497,'Summary sales'!$A10,'PCI84'!$J$7:$J$497)</f>
        <v>8773.7299999995157</v>
      </c>
      <c r="BB10" s="358">
        <f>SUMIF(PCIM!$B$7:$B$497,'Summary sales'!$A10,PCIM!$J$7:$J$497)</f>
        <v>1875.7600000000093</v>
      </c>
      <c r="BC10" s="358">
        <f>SUMIF(INDOFOOD!$B$7:$B$497,'Summary sales'!$A10,INDOFOOD!$J$7:$J$497)</f>
        <v>3198.8599999998696</v>
      </c>
      <c r="BD10" s="358">
        <f>SUMIF(HCI!$B$7:$B$497,'Summary sales'!$A10,HCI!$J$7:$J$497)</f>
        <v>3999.7999999999302</v>
      </c>
      <c r="BE10" s="358">
        <f>SUMIF(DIC!$B$7:$B$496,'Summary sales'!$A10,DIC!$J$7:$J$496)</f>
        <v>3755.5900000000838</v>
      </c>
      <c r="BF10" s="358">
        <f>SUMIF(ASAHIMAS!$B$7:$B$496,'Summary sales'!$A10,ASAHIMAS!$J$7:$J$496)</f>
        <v>28013.029999999329</v>
      </c>
      <c r="BG10" s="358">
        <f>SUMIF('ABC KOGEN'!B9:B36,'Summary sales'!$A10,'ABC KOGEN'!J9:J36)</f>
        <v>3354.1699999999255</v>
      </c>
      <c r="BH10" s="358">
        <f>SUMIF(ADP!$B$7:$B$496,'Summary sales'!$A10,ADP!$J$7:$J$496)</f>
        <v>100.6400000000001</v>
      </c>
      <c r="BI10" s="358">
        <f>SUMIF(Tongtji!$B$8:$B$498,'Summary sales'!$A10,Tongtji!$J$8:$J$498)</f>
        <v>3517.0999999996275</v>
      </c>
      <c r="BJ10" s="358">
        <f>SUMIF(CITYMALL!$B$7:$B$500,'Summary sales'!$A10,CITYMALL!$K$7:$K$500)</f>
        <v>0</v>
      </c>
      <c r="BK10" s="358">
        <f>SUMIF(PERHUTANI!$B$7:$B$500,'Summary sales'!$A10,PERHUTANI!$J$7:$J$500)</f>
        <v>0</v>
      </c>
      <c r="BL10" s="358">
        <f>SUMIF(PA!$B$7:$B$500,'Summary sales'!$A10,PA!$J$7:$J$500)</f>
        <v>787.02000000001863</v>
      </c>
      <c r="BM10" s="358">
        <f>SUMIF(RPI!$B$7:$B$500,'Summary sales'!$A10,RPI!$J$7:$J$500)</f>
        <v>0</v>
      </c>
      <c r="BN10" s="358">
        <f>SUMIF(RB!$B$7:$B$500,'Summary sales'!$A10,RB!$J$7:$J$500)</f>
        <v>3937.4400000004098</v>
      </c>
      <c r="BO10" s="358">
        <f>SUMIF(GFATOM!$B$7:$B$500,'Summary sales'!$A10,GFATOM!$J$7:$J$500)</f>
        <v>4713.6000000000931</v>
      </c>
      <c r="BP10" s="358">
        <f>SUMIF(GFKULIT!$B$7:$B$500,'Summary sales'!$A10,GFKULIT!$J$7:$J$500)</f>
        <v>1994.6849999999395</v>
      </c>
      <c r="BQ10" s="358">
        <f>SUMIF(SPJES!$B$7:$B$523,'Summary sales'!$A10,SPJES!$N$7:$N$523)</f>
        <v>4145.0780000016093</v>
      </c>
      <c r="BR10" s="358">
        <f>SUMIF(HSK!$B$7:$B$500,'Summary sales'!$A10,HSK!$N$7:$N$500)</f>
        <v>5448.8619999997318</v>
      </c>
      <c r="BS10" s="358">
        <f>SUMIF(SDM!$B$7:$B$500,'Summary sales'!$A10,SDM!$J$7:$J$500)</f>
        <v>1494.9200000003912</v>
      </c>
      <c r="BT10" s="358">
        <f>SUMIF(CCS!$B$7:$B$500,'Summary sales'!$A10,CCS!$J$7:$J$500)</f>
        <v>0</v>
      </c>
      <c r="BU10" s="358">
        <f>SUMIF(JARGAS!$B$7:$B$500,'Summary sales'!$A10,JARGAS!$J$7:$J$500)</f>
        <v>1780.0559999999823</v>
      </c>
      <c r="BV10" s="358">
        <f>SUMIF(SBI!$B$7:$B$500,'Summary sales'!$A10,SBI!$J$7:$J$500)</f>
        <v>4785.3600000003353</v>
      </c>
      <c r="BW10" s="358">
        <f>SUMIF(SPGLOBAL!$B$7:$B$542,'Summary sales'!$A10,SPGLOBAL!$M$7:$M$542)</f>
        <v>0</v>
      </c>
    </row>
    <row r="11" spans="1:75">
      <c r="A11" s="317">
        <f t="shared" si="53"/>
        <v>46057</v>
      </c>
      <c r="B11" s="327">
        <f t="shared" ref="B11:B35" ca="1" si="54">IFERROR(M11/C11,"")</f>
        <v>1.0395388996560144</v>
      </c>
      <c r="C11" s="328">
        <f t="shared" si="52"/>
        <v>154757.89800000057</v>
      </c>
      <c r="D11" s="320">
        <v>72469.970000000016</v>
      </c>
      <c r="E11" s="321">
        <v>54698.879999999997</v>
      </c>
      <c r="F11" s="329">
        <v>13355.34</v>
      </c>
      <c r="G11" s="329">
        <v>9866</v>
      </c>
      <c r="H11" s="321">
        <v>0</v>
      </c>
      <c r="I11" s="359">
        <v>0</v>
      </c>
      <c r="J11" s="360"/>
      <c r="K11" s="359">
        <v>4367.7080000005662</v>
      </c>
      <c r="L11" s="359"/>
      <c r="M11" s="354">
        <f t="shared" ca="1" si="51"/>
        <v>160876.85499999829</v>
      </c>
      <c r="N11" s="355">
        <f>SUMIF(CLIN!$C$7:$C$498,'Summary sales'!$A11,CLIN!$J$7:$J$498)</f>
        <v>1407.3999999999069</v>
      </c>
      <c r="O11" s="361">
        <f>SUMIF(BI!$B$7:$B$497,'Summary sales'!$A11,BI!$J$7:$J$497)</f>
        <v>2280.859999999404</v>
      </c>
      <c r="P11" s="361">
        <f>SUMIF(MKG!$B$7:$B$500,'Summary sales'!$A11,MKG!$J$7:$J$500)</f>
        <v>1166.1200000001118</v>
      </c>
      <c r="Q11" s="355">
        <f>SUMIF(STM!$B$7:$B$497,'Summary sales'!$A11,STM!$J$7:$J$497)</f>
        <v>3190.2299999999814</v>
      </c>
      <c r="R11" s="361">
        <f>SUMIF(OAJ!$B$7:$B$500,'Summary sales'!$A11,OAJ!$J$7:$J$500)</f>
        <v>400.86999999999534</v>
      </c>
      <c r="S11" s="361">
        <f>SUMIF(NNI!$B$7:$B$497,'Summary sales'!$A11,NNI!$J$7:$J$497)</f>
        <v>1428.2599999997765</v>
      </c>
      <c r="T11" s="361">
        <f>SUMIF(SHB!$B$7:$B$496,'Summary sales'!$A11,SHB!$J$7:$J$496)</f>
        <v>695.9199999999837</v>
      </c>
      <c r="U11" s="361">
        <f>SUMIF(GTL!$B$7:$B$500,'Summary sales'!$A11,GTL!$J$7:$J$500)</f>
        <v>880.68999999994412</v>
      </c>
      <c r="V11" s="361">
        <f>SUMIF(TWK!$B$7:$B$497,'Summary sales'!$A11,TWK!$J$7:$J$497)</f>
        <v>699.29000000003725</v>
      </c>
      <c r="W11" s="355">
        <f>SUMIF(BYC!$B$7:$B$497,'Summary sales'!$A11,BYC!$J$7:$J$497)</f>
        <v>6295.9000000003725</v>
      </c>
      <c r="X11" s="361">
        <f ca="1">SUMIF(GFIR!$B$7:$B$34,'Summary sales'!$A11,GFIR!$J$7:$J$34)+SUMIF(GFIR2!$B$7:$B$31,'Summary sales'!$A11,GFIR2!$J$7:$J$30)</f>
        <v>6662.9799999999814</v>
      </c>
      <c r="Y11" s="361">
        <f>SUMIF(SARIMURNI!$B$7:$B$498,'Summary sales'!$A11,SARIMURNI!$J$7:$J$498)</f>
        <v>2073.7199999999721</v>
      </c>
      <c r="Z11" s="361">
        <f>SUMIF(TOI!$B$7:$B$500,'Summary sales'!$A11,TOI!$J$7:$J$500)</f>
        <v>0</v>
      </c>
      <c r="AA11" s="355">
        <f>SUMIF(HLI!$B$7:$B$496,'Summary sales'!$A11,HLI!$J$7:$J$496)</f>
        <v>1253.8400000000838</v>
      </c>
      <c r="AB11" s="361">
        <f>SUMIF(CERES!$B$7:$B$497,'Summary sales'!$A11,CERES!$J$7:$J$497)</f>
        <v>10914.709999999963</v>
      </c>
      <c r="AC11" s="361">
        <f>SUMIF(ALT!$B$7:$B$126,'Summary sales'!$A11,ALT!$L$7:$L$126)</f>
        <v>1548.390000000014</v>
      </c>
      <c r="AD11" s="355">
        <f>SUMIF(UJL!$B$8:$B$99,'Summary sales'!$A11,UJL!$O$8:$O$99)</f>
        <v>0</v>
      </c>
      <c r="AE11" s="355">
        <f ca="1">SUMIF(IDP!$B$7:$B$120,'Summary sales'!$A11,IDP!$O$7:$O$119)</f>
        <v>5368.37</v>
      </c>
      <c r="AF11" s="355">
        <f>SUMIF(FSI!$B$7:$B$497,'Summary sales'!$A11,FSI!$J$7:$J$497)</f>
        <v>102</v>
      </c>
      <c r="AG11" s="361">
        <f>SUMIF(PSD!$B$7:$B$500,'Summary sales'!$A11,PSD!$K$7:$K$500)</f>
        <v>0</v>
      </c>
      <c r="AH11" s="361">
        <f>SUMIF(EBM!$B$7:$B$500,'Summary sales'!$A11,EBM!$J$7:$J$500)</f>
        <v>65.076000000000931</v>
      </c>
      <c r="AI11" s="355">
        <f>SUMIF(CISF!$B$7:$B$497,'Summary sales'!$A11,CISF!$J$7:$J$497)</f>
        <v>247.89999999990687</v>
      </c>
      <c r="AJ11" s="355">
        <f>SUMIF(KGM!$B$5:$B$470,'Summary sales'!$A11,KGM!$O$5:$O$470)</f>
        <v>0</v>
      </c>
      <c r="AK11" s="355">
        <f>SUMIF(PUJ!$B$7:$B$497,'Summary sales'!$A11,PUJ!$J$7:$J$497)</f>
        <v>4017.7999999998137</v>
      </c>
      <c r="AL11" s="355">
        <f>SUMIF(TORABIKACIKUPA!$B$7:$B$493,'Summary sales'!$A11,TORABIKACIKUPA!$L$7:$L$493)</f>
        <v>0</v>
      </c>
      <c r="AM11" s="355">
        <f>SUMIF(TORABIKAHF!$B$7:$B$504,'Summary sales'!$A11,TORABIKAHF!$L$7:$L$504)</f>
        <v>0</v>
      </c>
      <c r="AN11" s="355">
        <f>SUMIF(TORABIKAIC!$B$7:$B$492,'Summary sales'!$A11,TORABIKAIC!$L$7:$L$492)</f>
        <v>0</v>
      </c>
      <c r="AO11" s="355">
        <f>SUMIF(KALBEE!$B$7:$B$501,'Summary sales'!$A11,KALBEE!$J$7:$J$501)</f>
        <v>0</v>
      </c>
      <c r="AP11" s="355">
        <f>SUMIF(TOYOBO!$B$7:$B$479,'Summary sales'!$A11,TOYOBO!$O$7:$O$479)</f>
        <v>0</v>
      </c>
      <c r="AQ11" s="355">
        <f>SUMIF(SWS!$B$7:$B$483,'Summary sales'!$A11,SWS!$P$7:$P$483)</f>
        <v>0</v>
      </c>
      <c r="AR11" s="355">
        <f>SUMIF(KSN!$B$7:$B$480,'Summary sales'!$A11,KSN!$J$7:$J$480)</f>
        <v>3069.1300000000047</v>
      </c>
      <c r="AS11" s="355">
        <f>SUMIF(UMI!$B$7:$B$497,'Summary sales'!$A11,UMI!$J$7:$J$497)</f>
        <v>15723.407999999821</v>
      </c>
      <c r="AT11" s="355">
        <f>SUMIF(IPT!$B$7:$B$497,'Summary sales'!$A11,IPT!$J$7:$J$497)</f>
        <v>2267.1900000004098</v>
      </c>
      <c r="AU11" s="355">
        <f>SUMIF(KBRU!$B$7:$B$500,'Summary sales'!$A11,KBRU!$J$7:$J$500)</f>
        <v>569.9100000000326</v>
      </c>
      <c r="AV11" s="355">
        <f>SUMIF(AMI!$B$7:$B$496,'Summary sales'!$A11,AMI!$J$7:$J$496)</f>
        <v>7897.0599999995902</v>
      </c>
      <c r="AW11" s="355">
        <f>SUMIF(KA!$B$7:$B$500,'Summary sales'!$A11,KA!$J$7:$J$500)</f>
        <v>3616.9999999999991</v>
      </c>
      <c r="AX11" s="355">
        <f>SUMIF(KTN!$B$7:$B$497,'Summary sales'!$A11,KTN!$J$7:$J$497)</f>
        <v>1267.5800000000745</v>
      </c>
      <c r="AY11" s="355">
        <f>SUMIF(TOMIMOTO!$B$7:$B$497,'Summary sales'!$A11,TOMIMOTO!$J$7:$J$497)</f>
        <v>2248.0699999999488</v>
      </c>
      <c r="AZ11" s="355">
        <f>SUMIF(NIAGAGARAM!$B$7:$B$497,'Summary sales'!$A11,NIAGAGARAM!$J$7:$J$497)</f>
        <v>870.28000000002794</v>
      </c>
      <c r="BA11" s="355">
        <f>SUMIF('PCI84'!$B$7:$B$497,'Summary sales'!$A11,'PCI84'!$J$7:$J$497)</f>
        <v>7416.6500000003725</v>
      </c>
      <c r="BB11" s="355">
        <f>SUMIF(PCIM!$B$7:$B$497,'Summary sales'!$A11,PCIM!$J$7:$J$497)</f>
        <v>1843.0999999998603</v>
      </c>
      <c r="BC11" s="355">
        <f>SUMIF(INDOFOOD!$B$7:$B$497,'Summary sales'!$A11,INDOFOOD!$J$7:$J$497)</f>
        <v>4842.8199999998324</v>
      </c>
      <c r="BD11" s="355">
        <f>SUMIF(HCI!$B$7:$B$497,'Summary sales'!$A11,HCI!$J$7:$J$497)</f>
        <v>7232.5200000000186</v>
      </c>
      <c r="BE11" s="355">
        <f>SUMIF(DIC!$B$7:$B$496,'Summary sales'!$A11,DIC!$J$7:$J$496)</f>
        <v>3632.7799999997951</v>
      </c>
      <c r="BF11" s="355">
        <f>SUMIF(ASAHIMAS!$B$7:$B$496,'Summary sales'!$A11,ASAHIMAS!$J$7:$J$496)</f>
        <v>19048.379999999888</v>
      </c>
      <c r="BG11" s="355">
        <f>SUMIF('ABC KOGEN'!B10:B37,'Summary sales'!$A11,'ABC KOGEN'!J10:J37)</f>
        <v>4879.410000000149</v>
      </c>
      <c r="BH11" s="355">
        <f>SUMIF(ADP!$B$7:$B$496,'Summary sales'!$A11,ADP!$J$7:$J$496)</f>
        <v>0</v>
      </c>
      <c r="BI11" s="355">
        <f>SUMIF(Tongtji!$B$8:$B$498,'Summary sales'!$A11,Tongtji!$J$8:$J$498)</f>
        <v>3525.7000000001863</v>
      </c>
      <c r="BJ11" s="355">
        <f>SUMIF(CITYMALL!$B$7:$B$500,'Summary sales'!$A11,CITYMALL!$K$7:$K$500)</f>
        <v>0</v>
      </c>
      <c r="BK11" s="355">
        <f>SUMIF(PERHUTANI!$B$7:$B$500,'Summary sales'!$A11,PERHUTANI!$J$7:$J$500)</f>
        <v>0</v>
      </c>
      <c r="BL11" s="355">
        <f>SUMIF(PA!$B$7:$B$500,'Summary sales'!$A11,PA!$J$7:$J$500)</f>
        <v>789.67000000004191</v>
      </c>
      <c r="BM11" s="355">
        <f>SUMIF(RPI!$B$7:$B$500,'Summary sales'!$A11,RPI!$J$7:$J$500)</f>
        <v>0</v>
      </c>
      <c r="BN11" s="355">
        <f>SUMIF(RB!$B$7:$B$500,'Summary sales'!$A11,RB!$J$7:$J$500)</f>
        <v>2860.1099999998696</v>
      </c>
      <c r="BO11" s="355">
        <f>SUMIF(GFATOM!$B$7:$B$500,'Summary sales'!$A11,GFATOM!$J$7:$J$500)</f>
        <v>1767.3000000000466</v>
      </c>
      <c r="BP11" s="355">
        <f>SUMIF(GFKULIT!$B$7:$B$500,'Summary sales'!$A11,GFKULIT!$J$7:$J$500)</f>
        <v>265.1490000000922</v>
      </c>
      <c r="BQ11" s="355">
        <f>SUMIF(SPJES!$B$7:$B$523,'Summary sales'!$A11,SPJES!$N$7:$N$523)</f>
        <v>3903.10899999924</v>
      </c>
      <c r="BR11" s="355">
        <f>SUMIF(HSK!$B$7:$B$500,'Summary sales'!$A11,HSK!$N$7:$N$500)</f>
        <v>5365.8540000002831</v>
      </c>
      <c r="BS11" s="355">
        <f>SUMIF(SDM!$B$7:$B$500,'Summary sales'!$A11,SDM!$J$7:$J$500)</f>
        <v>2207.6399999996647</v>
      </c>
      <c r="BT11" s="355">
        <f>SUMIF(CCS!$B$7:$B$500,'Summary sales'!$A11,CCS!$J$7:$J$500)</f>
        <v>0</v>
      </c>
      <c r="BU11" s="355">
        <f>SUMIF(JARGAS!$B$7:$B$500,'Summary sales'!$A11,JARGAS!$J$7:$J$500)</f>
        <v>1686.4290000000037</v>
      </c>
      <c r="BV11" s="355">
        <f>SUMIF(SBI!$B$7:$B$500,'Summary sales'!$A11,SBI!$J$7:$J$500)</f>
        <v>1380.2799999997951</v>
      </c>
      <c r="BW11" s="355">
        <f>SUMIF(SPGLOBAL!$B$7:$B$542,'Summary sales'!$A11,SPGLOBAL!$M$7:$M$542)</f>
        <v>0</v>
      </c>
    </row>
    <row r="12" spans="1:75">
      <c r="A12" s="322">
        <f t="shared" si="53"/>
        <v>46058</v>
      </c>
      <c r="B12" s="323">
        <f t="shared" ca="1" si="54"/>
        <v>1.0728489685856055</v>
      </c>
      <c r="C12" s="324">
        <f t="shared" si="52"/>
        <v>163098.84999999855</v>
      </c>
      <c r="D12" s="325">
        <v>69578.640000000014</v>
      </c>
      <c r="E12" s="326">
        <v>48891.03</v>
      </c>
      <c r="F12" s="326">
        <v>23008.11</v>
      </c>
      <c r="G12" s="326">
        <v>13940.41</v>
      </c>
      <c r="H12" s="326">
        <v>0</v>
      </c>
      <c r="I12" s="356">
        <v>3400.26</v>
      </c>
      <c r="J12" s="326"/>
      <c r="K12" s="356">
        <v>4280.3999999985099</v>
      </c>
      <c r="L12" s="356"/>
      <c r="M12" s="357">
        <f t="shared" ca="1" si="51"/>
        <v>174980.43299999685</v>
      </c>
      <c r="N12" s="358">
        <f>SUMIF(CLIN!$C$7:$C$498,'Summary sales'!$A12,CLIN!$J$7:$J$498)</f>
        <v>1385.660000000149</v>
      </c>
      <c r="O12" s="358">
        <f>SUMIF(BI!$B$7:$B$497,'Summary sales'!$A12,BI!$J$7:$J$497)</f>
        <v>2541.179999999702</v>
      </c>
      <c r="P12" s="358">
        <f>SUMIF(MKG!$B$7:$B$500,'Summary sales'!$A12,MKG!$J$7:$J$500)</f>
        <v>1112.75</v>
      </c>
      <c r="Q12" s="358">
        <f>SUMIF(STM!$B$7:$B$497,'Summary sales'!$A12,STM!$J$7:$J$497)</f>
        <v>3151.6999999997206</v>
      </c>
      <c r="R12" s="358">
        <f>SUMIF(OAJ!$B$7:$B$500,'Summary sales'!$A12,OAJ!$J$7:$J$500)</f>
        <v>505.90999999991618</v>
      </c>
      <c r="S12" s="358">
        <f>SUMIF(NNI!$B$7:$B$497,'Summary sales'!$A12,NNI!$J$7:$J$497)</f>
        <v>200</v>
      </c>
      <c r="T12" s="358">
        <f>SUMIF(SHB!$B$7:$B$496,'Summary sales'!$A12,SHB!$J$7:$J$496)</f>
        <v>587.39999999999418</v>
      </c>
      <c r="U12" s="358">
        <f>SUMIF(GTL!$B$7:$B$500,'Summary sales'!$A12,GTL!$J$7:$J$500)</f>
        <v>838.42000000004191</v>
      </c>
      <c r="V12" s="358">
        <f>SUMIF(TWK!$B$7:$B$497,'Summary sales'!$A12,TWK!$J$7:$J$497)</f>
        <v>678.26999999990221</v>
      </c>
      <c r="W12" s="358">
        <f>SUMIF(BYC!$B$7:$B$497,'Summary sales'!$A12,BYC!$J$7:$J$497)</f>
        <v>4850.7299999985844</v>
      </c>
      <c r="X12" s="358">
        <f ca="1">SUMIF(GFIR!$B$7:$B$34,'Summary sales'!$A12,GFIR!$J$7:$J$34)+SUMIF(GFIR2!$B$7:$B$31,'Summary sales'!$A12,GFIR2!$J$7:$J$30)</f>
        <v>10802.059999999721</v>
      </c>
      <c r="Y12" s="358">
        <f>SUMIF(SARIMURNI!$B$7:$B$498,'Summary sales'!$A12,SARIMURNI!$J$7:$J$498)</f>
        <v>1820.7000000000698</v>
      </c>
      <c r="Z12" s="358">
        <f>SUMIF(TOI!$B$7:$B$500,'Summary sales'!$A12,TOI!$J$7:$J$500)</f>
        <v>0</v>
      </c>
      <c r="AA12" s="358">
        <f>SUMIF(HLI!$B$7:$B$496,'Summary sales'!$A12,HLI!$J$7:$J$496)</f>
        <v>1248.0700000000652</v>
      </c>
      <c r="AB12" s="358">
        <f>SUMIF(CERES!$B$7:$B$497,'Summary sales'!$A12,CERES!$J$7:$J$497)</f>
        <v>10507.259999999776</v>
      </c>
      <c r="AC12" s="358">
        <f>SUMIF(ALT!$B$7:$B$126,'Summary sales'!$A12,ALT!$L$7:$L$126)</f>
        <v>898.73499999998603</v>
      </c>
      <c r="AD12" s="358">
        <f>SUMIF(UJL!$B$8:$B$99,'Summary sales'!$A12,UJL!$O$8:$O$99)</f>
        <v>0</v>
      </c>
      <c r="AE12" s="358">
        <f ca="1">SUMIF(IDP!$B$7:$B$120,'Summary sales'!$A12,IDP!$O$7:$O$119)</f>
        <v>2960</v>
      </c>
      <c r="AF12" s="358">
        <f>SUMIF(FSI!$B$7:$B$497,'Summary sales'!$A12,FSI!$J$7:$J$497)</f>
        <v>86.299999999988358</v>
      </c>
      <c r="AG12" s="358">
        <f>SUMIF(PSD!$B$7:$B$500,'Summary sales'!$A12,PSD!$K$7:$K$500)</f>
        <v>0</v>
      </c>
      <c r="AH12" s="358">
        <f>SUMIF(EBM!$B$7:$B$500,'Summary sales'!$A12,EBM!$J$7:$J$500)</f>
        <v>51.923999999999069</v>
      </c>
      <c r="AI12" s="358">
        <f>SUMIF(CISF!$B$7:$B$497,'Summary sales'!$A12,CISF!$J$7:$J$497)</f>
        <v>3133.6000000000931</v>
      </c>
      <c r="AJ12" s="358">
        <f>SUMIF(KGM!$B$5:$B$470,'Summary sales'!$A12,KGM!$O$5:$O$470)</f>
        <v>0</v>
      </c>
      <c r="AK12" s="358">
        <f>SUMIF(PUJ!$B$7:$B$497,'Summary sales'!$A12,PUJ!$J$7:$J$497)</f>
        <v>3450.9000000003725</v>
      </c>
      <c r="AL12" s="358">
        <f>SUMIF(TORABIKACIKUPA!$B$7:$B$493,'Summary sales'!$A12,TORABIKACIKUPA!$L$7:$L$493)</f>
        <v>0</v>
      </c>
      <c r="AM12" s="358">
        <f>SUMIF(TORABIKAHF!$B$7:$B$504,'Summary sales'!$A12,TORABIKAHF!$L$7:$L$504)</f>
        <v>0</v>
      </c>
      <c r="AN12" s="358">
        <f>SUMIF(TORABIKAIC!$B$7:$B$492,'Summary sales'!$A12,TORABIKAIC!$L$7:$L$492)</f>
        <v>0</v>
      </c>
      <c r="AO12" s="358">
        <f>SUMIF(KALBEE!$B$7:$B$501,'Summary sales'!$A12,KALBEE!$J$7:$J$501)</f>
        <v>0</v>
      </c>
      <c r="AP12" s="358">
        <f>SUMIF(TOYOBO!$B$7:$B$479,'Summary sales'!$A12,TOYOBO!$O$7:$O$479)</f>
        <v>0</v>
      </c>
      <c r="AQ12" s="358">
        <f>SUMIF(SWS!$B$7:$B$483,'Summary sales'!$A12,SWS!$P$7:$P$483)</f>
        <v>0</v>
      </c>
      <c r="AR12" s="358">
        <f>SUMIF(KSN!$B$7:$B$480,'Summary sales'!$A12,KSN!$J$7:$J$480)</f>
        <v>3945.2799999999697</v>
      </c>
      <c r="AS12" s="358">
        <f>SUMIF(UMI!$B$7:$B$497,'Summary sales'!$A12,UMI!$J$7:$J$497)</f>
        <v>17090.616999998689</v>
      </c>
      <c r="AT12" s="358">
        <f>SUMIF(IPT!$B$7:$B$497,'Summary sales'!$A12,IPT!$J$7:$J$497)</f>
        <v>2165.1399999996647</v>
      </c>
      <c r="AU12" s="358">
        <f>SUMIF(KBRU!$B$7:$B$500,'Summary sales'!$A12,KBRU!$J$7:$J$500)</f>
        <v>49.349999999976717</v>
      </c>
      <c r="AV12" s="358">
        <f>SUMIF(AMI!$B$7:$B$496,'Summary sales'!$A12,AMI!$J$7:$J$496)</f>
        <v>8375.2299999995157</v>
      </c>
      <c r="AW12" s="358">
        <f>SUMIF(KA!$B$7:$B$500,'Summary sales'!$A12,KA!$J$7:$J$500)</f>
        <v>3602.6800000000003</v>
      </c>
      <c r="AX12" s="358">
        <f>SUMIF(KTN!$B$7:$B$497,'Summary sales'!$A12,KTN!$J$7:$J$497)</f>
        <v>1465.5300000000279</v>
      </c>
      <c r="AY12" s="358">
        <f>SUMIF(TOMIMOTO!$B$7:$B$497,'Summary sales'!$A12,TOMIMOTO!$J$7:$J$497)</f>
        <v>2228.1000000000931</v>
      </c>
      <c r="AZ12" s="358">
        <f>SUMIF(NIAGAGARAM!$B$7:$B$497,'Summary sales'!$A12,NIAGAGARAM!$J$7:$J$497)</f>
        <v>1141.7799999999697</v>
      </c>
      <c r="BA12" s="358">
        <f>SUMIF('PCI84'!$B$7:$B$497,'Summary sales'!$A12,'PCI84'!$J$7:$J$497)</f>
        <v>8884.5400000000373</v>
      </c>
      <c r="BB12" s="358">
        <f>SUMIF(PCIM!$B$7:$B$497,'Summary sales'!$A12,PCIM!$J$7:$J$497)</f>
        <v>1170.0600000000559</v>
      </c>
      <c r="BC12" s="358">
        <f>SUMIF(INDOFOOD!$B$7:$B$497,'Summary sales'!$A12,INDOFOOD!$J$7:$J$497)</f>
        <v>5032.3500000000931</v>
      </c>
      <c r="BD12" s="358">
        <f>SUMIF(HCI!$B$7:$B$497,'Summary sales'!$A12,HCI!$J$7:$J$497)</f>
        <v>2363.8499999999767</v>
      </c>
      <c r="BE12" s="358">
        <f>SUMIF(DIC!$B$7:$B$496,'Summary sales'!$A12,DIC!$J$7:$J$496)</f>
        <v>3828.3900000001304</v>
      </c>
      <c r="BF12" s="358">
        <f>SUMIF(ASAHIMAS!$B$7:$B$496,'Summary sales'!$A12,ASAHIMAS!$J$7:$J$496)</f>
        <v>24121.140000000596</v>
      </c>
      <c r="BG12" s="358">
        <f>SUMIF('ABC KOGEN'!B11:B38,'Summary sales'!$A12,'ABC KOGEN'!J11:J38)</f>
        <v>6282.2399999999907</v>
      </c>
      <c r="BH12" s="358">
        <f>SUMIF(ADP!$B$7:$B$496,'Summary sales'!$A12,ADP!$J$7:$J$496)</f>
        <v>313.57999999999993</v>
      </c>
      <c r="BI12" s="358">
        <f>SUMIF(Tongtji!$B$8:$B$498,'Summary sales'!$A12,Tongtji!$J$8:$J$498)</f>
        <v>3722.0999999996275</v>
      </c>
      <c r="BJ12" s="358">
        <f>SUMIF(CITYMALL!$B$7:$B$500,'Summary sales'!$A12,CITYMALL!$K$7:$K$500)</f>
        <v>0</v>
      </c>
      <c r="BK12" s="358">
        <f>SUMIF(PERHUTANI!$B$7:$B$500,'Summary sales'!$A12,PERHUTANI!$J$7:$J$500)</f>
        <v>0</v>
      </c>
      <c r="BL12" s="358">
        <f>SUMIF(PA!$B$7:$B$500,'Summary sales'!$A12,PA!$J$7:$J$500)</f>
        <v>794.97999999998137</v>
      </c>
      <c r="BM12" s="358">
        <f>SUMIF(RPI!$B$7:$B$500,'Summary sales'!$A12,RPI!$J$7:$J$500)</f>
        <v>0</v>
      </c>
      <c r="BN12" s="358">
        <f>SUMIF(RB!$B$7:$B$500,'Summary sales'!$A12,RB!$J$7:$J$500)</f>
        <v>4891.7299999999814</v>
      </c>
      <c r="BO12" s="358">
        <f>SUMIF(GFATOM!$B$7:$B$500,'Summary sales'!$A12,GFATOM!$J$7:$J$500)</f>
        <v>4588.2999999998137</v>
      </c>
      <c r="BP12" s="358">
        <f>SUMIF(GFKULIT!$B$7:$B$500,'Summary sales'!$A12,GFKULIT!$J$7:$J$500)</f>
        <v>0</v>
      </c>
      <c r="BQ12" s="358">
        <f>SUMIF(SPJES!$B$7:$B$523,'Summary sales'!$A12,SPJES!$N$7:$N$523)</f>
        <v>4367.7080000005662</v>
      </c>
      <c r="BR12" s="358">
        <f>SUMIF(HSK!$B$7:$B$500,'Summary sales'!$A12,HSK!$N$7:$N$500)</f>
        <v>5402.5099999997765</v>
      </c>
      <c r="BS12" s="358">
        <f>SUMIF(SDM!$B$7:$B$500,'Summary sales'!$A12,SDM!$J$7:$J$500)</f>
        <v>2370.5400000000373</v>
      </c>
      <c r="BT12" s="358">
        <f>SUMIF(CCS!$B$7:$B$500,'Summary sales'!$A12,CCS!$J$7:$J$500)</f>
        <v>0</v>
      </c>
      <c r="BU12" s="358">
        <f>SUMIF(JARGAS!$B$7:$B$500,'Summary sales'!$A12,JARGAS!$J$7:$J$500)</f>
        <v>1715.189000000013</v>
      </c>
      <c r="BV12" s="358">
        <f>SUMIF(SBI!$B$7:$B$500,'Summary sales'!$A12,SBI!$J$7:$J$500)</f>
        <v>4255.9500000001863</v>
      </c>
      <c r="BW12" s="358">
        <f>SUMIF(SPGLOBAL!$B$7:$B$542,'Summary sales'!$A12,SPGLOBAL!$M$7:$M$542)</f>
        <v>0</v>
      </c>
    </row>
    <row r="13" spans="1:75">
      <c r="A13" s="317">
        <f t="shared" si="53"/>
        <v>46059</v>
      </c>
      <c r="B13" s="327">
        <f t="shared" ca="1" si="54"/>
        <v>0.97742401955837221</v>
      </c>
      <c r="C13" s="328">
        <f t="shared" si="52"/>
        <v>169645.43400000044</v>
      </c>
      <c r="D13" s="320">
        <v>77972.03</v>
      </c>
      <c r="E13" s="321">
        <v>55115.98</v>
      </c>
      <c r="F13" s="329">
        <v>18549.36</v>
      </c>
      <c r="G13" s="329">
        <v>10778.32</v>
      </c>
      <c r="H13" s="321">
        <v>0</v>
      </c>
      <c r="I13" s="359">
        <v>4002.23</v>
      </c>
      <c r="J13" s="360"/>
      <c r="K13" s="359">
        <v>3227.5140000004321</v>
      </c>
      <c r="L13" s="359"/>
      <c r="M13" s="354">
        <f t="shared" ca="1" si="51"/>
        <v>165815.52200000497</v>
      </c>
      <c r="N13" s="355">
        <f>SUMIF(CLIN!$C$7:$C$498,'Summary sales'!$A13,CLIN!$J$7:$J$498)</f>
        <v>1168.2600000000093</v>
      </c>
      <c r="O13" s="361">
        <f>SUMIF(BI!$B$7:$B$497,'Summary sales'!$A13,BI!$J$7:$J$497)</f>
        <v>2659.2900000009686</v>
      </c>
      <c r="P13" s="361">
        <f>SUMIF(MKG!$B$7:$B$500,'Summary sales'!$A13,MKG!$J$7:$J$500)</f>
        <v>1150.7799999997951</v>
      </c>
      <c r="Q13" s="355">
        <f>SUMIF(STM!$B$7:$B$497,'Summary sales'!$A13,STM!$J$7:$J$497)</f>
        <v>3348.5900000003166</v>
      </c>
      <c r="R13" s="361">
        <f>SUMIF(OAJ!$B$7:$B$500,'Summary sales'!$A13,OAJ!$J$7:$J$500)</f>
        <v>481.37000000011176</v>
      </c>
      <c r="S13" s="361">
        <f>SUMIF(NNI!$B$7:$B$497,'Summary sales'!$A13,NNI!$J$7:$J$497)</f>
        <v>806.39000000059605</v>
      </c>
      <c r="T13" s="361">
        <f>SUMIF(SHB!$B$7:$B$496,'Summary sales'!$A13,SHB!$J$7:$J$496)</f>
        <v>0.48000000001047738</v>
      </c>
      <c r="U13" s="361">
        <f>SUMIF(GTL!$B$7:$B$500,'Summary sales'!$A13,GTL!$J$7:$J$500)</f>
        <v>883.02999999991152</v>
      </c>
      <c r="V13" s="361">
        <f>SUMIF(TWK!$B$7:$B$497,'Summary sales'!$A13,TWK!$J$7:$J$497)</f>
        <v>671.23999999999069</v>
      </c>
      <c r="W13" s="355">
        <f>SUMIF(BYC!$B$7:$B$497,'Summary sales'!$A13,BYC!$J$7:$J$497)</f>
        <v>5810.0300000011921</v>
      </c>
      <c r="X13" s="361">
        <f ca="1">SUMIF(GFIR!$B$7:$B$34,'Summary sales'!$A13,GFIR!$J$7:$J$34)+SUMIF(GFIR2!$B$7:$B$31,'Summary sales'!$A13,GFIR2!$J$7:$J$30)</f>
        <v>5784.2200000002049</v>
      </c>
      <c r="Y13" s="361">
        <f>SUMIF(SARIMURNI!$B$7:$B$498,'Summary sales'!$A13,SARIMURNI!$J$7:$J$498)</f>
        <v>1831.6899999999441</v>
      </c>
      <c r="Z13" s="361">
        <f>SUMIF(TOI!$B$7:$B$500,'Summary sales'!$A13,TOI!$J$7:$J$500)</f>
        <v>0</v>
      </c>
      <c r="AA13" s="355">
        <f>SUMIF(HLI!$B$7:$B$496,'Summary sales'!$A13,HLI!$J$7:$J$496)</f>
        <v>1293.8599999998696</v>
      </c>
      <c r="AB13" s="361">
        <f>SUMIF(CERES!$B$7:$B$497,'Summary sales'!$A13,CERES!$J$7:$J$497)</f>
        <v>11095.520000000019</v>
      </c>
      <c r="AC13" s="361">
        <f>SUMIF(ALT!$B$7:$B$126,'Summary sales'!$A13,ALT!$L$7:$L$126)</f>
        <v>872.59999999997672</v>
      </c>
      <c r="AD13" s="355">
        <f>SUMIF(UJL!$B$8:$B$99,'Summary sales'!$A13,UJL!$O$8:$O$99)</f>
        <v>0</v>
      </c>
      <c r="AE13" s="355">
        <f ca="1">SUMIF(IDP!$B$7:$B$120,'Summary sales'!$A13,IDP!$O$7:$O$119)</f>
        <v>5786.4</v>
      </c>
      <c r="AF13" s="355">
        <f>SUMIF(FSI!$B$7:$B$497,'Summary sales'!$A13,FSI!$J$7:$J$497)</f>
        <v>116.80000000000291</v>
      </c>
      <c r="AG13" s="361">
        <f>SUMIF(PSD!$B$7:$B$500,'Summary sales'!$A13,PSD!$K$7:$K$500)</f>
        <v>0</v>
      </c>
      <c r="AH13" s="361">
        <f>SUMIF(EBM!$B$7:$B$500,'Summary sales'!$A13,EBM!$J$7:$J$500)</f>
        <v>57</v>
      </c>
      <c r="AI13" s="355">
        <f>SUMIF(CISF!$B$7:$B$497,'Summary sales'!$A13,CISF!$J$7:$J$497)</f>
        <v>2467.7999999998137</v>
      </c>
      <c r="AJ13" s="355">
        <f>SUMIF(KGM!$B$5:$B$470,'Summary sales'!$A13,KGM!$O$5:$O$470)</f>
        <v>0</v>
      </c>
      <c r="AK13" s="355">
        <f>SUMIF(PUJ!$B$7:$B$497,'Summary sales'!$A13,PUJ!$J$7:$J$497)</f>
        <v>4538.2999999998137</v>
      </c>
      <c r="AL13" s="355">
        <f>SUMIF(TORABIKACIKUPA!$B$7:$B$493,'Summary sales'!$A13,TORABIKACIKUPA!$L$7:$L$493)</f>
        <v>0</v>
      </c>
      <c r="AM13" s="355">
        <f>SUMIF(TORABIKAHF!$B$7:$B$504,'Summary sales'!$A13,TORABIKAHF!$L$7:$L$504)</f>
        <v>0</v>
      </c>
      <c r="AN13" s="355">
        <f>SUMIF(TORABIKAIC!$B$7:$B$492,'Summary sales'!$A13,TORABIKAIC!$L$7:$L$492)</f>
        <v>0</v>
      </c>
      <c r="AO13" s="355">
        <f>SUMIF(KALBEE!$B$7:$B$501,'Summary sales'!$A13,KALBEE!$J$7:$J$501)</f>
        <v>0</v>
      </c>
      <c r="AP13" s="355">
        <f>SUMIF(TOYOBO!$B$7:$B$479,'Summary sales'!$A13,TOYOBO!$O$7:$O$479)</f>
        <v>0</v>
      </c>
      <c r="AQ13" s="355">
        <f>SUMIF(SWS!$B$7:$B$483,'Summary sales'!$A13,SWS!$P$7:$P$483)</f>
        <v>0</v>
      </c>
      <c r="AR13" s="355">
        <f>SUMIF(KSN!$B$7:$B$480,'Summary sales'!$A13,KSN!$J$7:$J$480)</f>
        <v>3316.7900000000373</v>
      </c>
      <c r="AS13" s="355">
        <f>SUMIF(UMI!$B$7:$B$497,'Summary sales'!$A13,UMI!$J$7:$J$497)</f>
        <v>18337.909000001848</v>
      </c>
      <c r="AT13" s="355">
        <f>SUMIF(IPT!$B$7:$B$497,'Summary sales'!$A13,IPT!$J$7:$J$497)</f>
        <v>1969.7200000006706</v>
      </c>
      <c r="AU13" s="355">
        <f>SUMIF(KBRU!$B$7:$B$500,'Summary sales'!$A13,KBRU!$J$7:$J$500)</f>
        <v>810.65000000002328</v>
      </c>
      <c r="AV13" s="355">
        <f>SUMIF(AMI!$B$7:$B$496,'Summary sales'!$A13,AMI!$J$7:$J$496)</f>
        <v>7387.980000000447</v>
      </c>
      <c r="AW13" s="355">
        <f>SUMIF(KA!$B$7:$B$500,'Summary sales'!$A13,KA!$J$7:$J$500)</f>
        <v>3171.0500000000011</v>
      </c>
      <c r="AX13" s="355">
        <f>SUMIF(KTN!$B$7:$B$497,'Summary sales'!$A13,KTN!$J$7:$J$497)</f>
        <v>1110.6599999999162</v>
      </c>
      <c r="AY13" s="355">
        <f>SUMIF(TOMIMOTO!$B$7:$B$497,'Summary sales'!$A13,TOMIMOTO!$J$7:$J$497)</f>
        <v>2082.2099999999627</v>
      </c>
      <c r="AZ13" s="355">
        <f>SUMIF(NIAGAGARAM!$B$7:$B$497,'Summary sales'!$A13,NIAGAGARAM!$J$7:$J$497)</f>
        <v>677.80000000004657</v>
      </c>
      <c r="BA13" s="355">
        <f>SUMIF('PCI84'!$B$7:$B$497,'Summary sales'!$A13,'PCI84'!$J$7:$J$497)</f>
        <v>9031.9699999997392</v>
      </c>
      <c r="BB13" s="355">
        <f>SUMIF(PCIM!$B$7:$B$497,'Summary sales'!$A13,PCIM!$J$7:$J$497)</f>
        <v>1619.9099999999162</v>
      </c>
      <c r="BC13" s="355">
        <f>SUMIF(INDOFOOD!$B$7:$B$497,'Summary sales'!$A13,INDOFOOD!$J$7:$J$497)</f>
        <v>5059.8300000000745</v>
      </c>
      <c r="BD13" s="355">
        <f>SUMIF(HCI!$B$7:$B$497,'Summary sales'!$A13,HCI!$J$7:$J$497)</f>
        <v>1461.3100000000559</v>
      </c>
      <c r="BE13" s="355">
        <f>SUMIF(DIC!$B$7:$B$496,'Summary sales'!$A13,DIC!$J$7:$J$496)</f>
        <v>3975.3999999999069</v>
      </c>
      <c r="BF13" s="355">
        <f>SUMIF(ASAHIMAS!$B$7:$B$496,'Summary sales'!$A13,ASAHIMAS!$J$7:$J$496)</f>
        <v>25089.080000000075</v>
      </c>
      <c r="BG13" s="355">
        <f>SUMIF('ABC KOGEN'!B12:B39,'Summary sales'!$A13,'ABC KOGEN'!J12:J39)</f>
        <v>1979.5200000000186</v>
      </c>
      <c r="BH13" s="355">
        <f>SUMIF(ADP!$B$7:$B$496,'Summary sales'!$A13,ADP!$J$7:$J$496)</f>
        <v>16.490000000000009</v>
      </c>
      <c r="BI13" s="355">
        <f>SUMIF(Tongtji!$B$8:$B$498,'Summary sales'!$A13,Tongtji!$J$8:$J$498)</f>
        <v>2601.7000000001863</v>
      </c>
      <c r="BJ13" s="355">
        <f>SUMIF(CITYMALL!$B$7:$B$500,'Summary sales'!$A13,CITYMALL!$K$7:$K$500)</f>
        <v>0</v>
      </c>
      <c r="BK13" s="355">
        <f>SUMIF(PERHUTANI!$B$7:$B$500,'Summary sales'!$A13,PERHUTANI!$J$7:$J$500)</f>
        <v>0</v>
      </c>
      <c r="BL13" s="355">
        <f>SUMIF(PA!$B$7:$B$500,'Summary sales'!$A13,PA!$J$7:$J$500)</f>
        <v>813.02000000001863</v>
      </c>
      <c r="BM13" s="355">
        <f>SUMIF(RPI!$B$7:$B$500,'Summary sales'!$A13,RPI!$J$7:$J$500)</f>
        <v>0</v>
      </c>
      <c r="BN13" s="355">
        <f>SUMIF(RB!$B$7:$B$500,'Summary sales'!$A13,RB!$J$7:$J$500)</f>
        <v>3777.839999999851</v>
      </c>
      <c r="BO13" s="355">
        <f>SUMIF(GFATOM!$B$7:$B$500,'Summary sales'!$A13,GFATOM!$J$7:$J$500)</f>
        <v>3947.9000000001397</v>
      </c>
      <c r="BP13" s="355">
        <f>SUMIF(GFKULIT!$B$7:$B$500,'Summary sales'!$A13,GFKULIT!$J$7:$J$500)</f>
        <v>0</v>
      </c>
      <c r="BQ13" s="355">
        <f>SUMIF(SPJES!$B$7:$B$523,'Summary sales'!$A13,SPJES!$N$7:$N$523)</f>
        <v>4280.3999999999996</v>
      </c>
      <c r="BR13" s="355">
        <f>SUMIF(HSK!$B$7:$B$500,'Summary sales'!$A13,HSK!$N$7:$N$500)</f>
        <v>5178.4629999995232</v>
      </c>
      <c r="BS13" s="355">
        <f>SUMIF(SDM!$B$7:$B$500,'Summary sales'!$A13,SDM!$J$7:$J$500)</f>
        <v>2029.4900000002235</v>
      </c>
      <c r="BT13" s="355">
        <f>SUMIF(CCS!$B$7:$B$500,'Summary sales'!$A13,CCS!$J$7:$J$500)</f>
        <v>0</v>
      </c>
      <c r="BU13" s="355">
        <f>SUMIF(JARGAS!$B$7:$B$500,'Summary sales'!$A13,JARGAS!$J$7:$J$500)</f>
        <v>1735.0199999999604</v>
      </c>
      <c r="BV13" s="355">
        <f>SUMIF(SBI!$B$7:$B$500,'Summary sales'!$A13,SBI!$J$7:$J$500)</f>
        <v>3529.7599999997765</v>
      </c>
      <c r="BW13" s="355">
        <f>SUMIF(SPGLOBAL!$B$7:$B$542,'Summary sales'!$A13,SPGLOBAL!$M$7:$M$542)</f>
        <v>0</v>
      </c>
    </row>
    <row r="14" spans="1:75">
      <c r="A14" s="322">
        <f t="shared" si="53"/>
        <v>46060</v>
      </c>
      <c r="B14" s="323">
        <f t="shared" ca="1" si="54"/>
        <v>0.9626078399608522</v>
      </c>
      <c r="C14" s="324">
        <f t="shared" si="52"/>
        <v>162647.03599999959</v>
      </c>
      <c r="D14" s="325">
        <v>87147.29</v>
      </c>
      <c r="E14" s="326">
        <v>47499.030000000006</v>
      </c>
      <c r="F14" s="326">
        <v>19287.7</v>
      </c>
      <c r="G14" s="326">
        <v>0</v>
      </c>
      <c r="H14" s="326">
        <v>0</v>
      </c>
      <c r="I14" s="356">
        <v>4507.53</v>
      </c>
      <c r="J14" s="326"/>
      <c r="K14" s="356">
        <v>4205.4859999995679</v>
      </c>
      <c r="L14" s="356"/>
      <c r="M14" s="357">
        <f t="shared" ca="1" si="51"/>
        <v>156565.31199999456</v>
      </c>
      <c r="N14" s="358">
        <f>SUMIF(CLIN!$C$7:$C$498,'Summary sales'!$A14,CLIN!$J$7:$J$498)</f>
        <v>1272.7399999999907</v>
      </c>
      <c r="O14" s="358">
        <f>SUMIF(BI!$B$7:$B$497,'Summary sales'!$A14,BI!$J$7:$J$497)</f>
        <v>2069.589999999851</v>
      </c>
      <c r="P14" s="358">
        <f>SUMIF(MKG!$B$7:$B$500,'Summary sales'!$A14,MKG!$J$7:$J$500)</f>
        <v>792.89000000013039</v>
      </c>
      <c r="Q14" s="358">
        <f>SUMIF(STM!$B$7:$B$497,'Summary sales'!$A14,STM!$J$7:$J$497)</f>
        <v>2141.0800000000745</v>
      </c>
      <c r="R14" s="358">
        <f>SUMIF(OAJ!$B$7:$B$500,'Summary sales'!$A14,OAJ!$J$7:$J$500)</f>
        <v>485.25</v>
      </c>
      <c r="S14" s="358">
        <f>SUMIF(NNI!$B$7:$B$497,'Summary sales'!$A14,NNI!$J$7:$J$497)</f>
        <v>1003.5699999993667</v>
      </c>
      <c r="T14" s="358">
        <f>SUMIF(SHB!$B$7:$B$496,'Summary sales'!$A14,SHB!$J$7:$J$496)</f>
        <v>0</v>
      </c>
      <c r="U14" s="358">
        <f>SUMIF(GTL!$B$7:$B$500,'Summary sales'!$A14,GTL!$J$7:$J$500)</f>
        <v>493.06000000005588</v>
      </c>
      <c r="V14" s="358">
        <f>SUMIF(TWK!$B$7:$B$497,'Summary sales'!$A14,TWK!$J$7:$J$497)</f>
        <v>583.40000000002328</v>
      </c>
      <c r="W14" s="358">
        <f>SUMIF(BYC!$B$7:$B$497,'Summary sales'!$A14,BYC!$J$7:$J$497)</f>
        <v>4200.089999999851</v>
      </c>
      <c r="X14" s="358">
        <f ca="1">SUMIF(GFIR!$B$7:$B$34,'Summary sales'!$A14,GFIR!$J$7:$J$34)+SUMIF(GFIR2!$B$7:$B$31,'Summary sales'!$A14,GFIR2!$J$7:$J$30)</f>
        <v>5372.6099999998696</v>
      </c>
      <c r="Y14" s="358">
        <f>SUMIF(SARIMURNI!$B$7:$B$498,'Summary sales'!$A14,SARIMURNI!$J$7:$J$498)</f>
        <v>1084.0999999999767</v>
      </c>
      <c r="Z14" s="358">
        <f>SUMIF(TOI!$B$7:$B$500,'Summary sales'!$A14,TOI!$J$7:$J$500)</f>
        <v>0</v>
      </c>
      <c r="AA14" s="358">
        <f>SUMIF(HLI!$B$7:$B$496,'Summary sales'!$A14,HLI!$J$7:$J$496)</f>
        <v>1310.690000000177</v>
      </c>
      <c r="AB14" s="358">
        <f>SUMIF(CERES!$B$7:$B$497,'Summary sales'!$A14,CERES!$J$7:$J$497)</f>
        <v>9120.5800000000745</v>
      </c>
      <c r="AC14" s="358">
        <f>SUMIF(ALT!$B$7:$B$126,'Summary sales'!$A14,ALT!$L$7:$L$126)</f>
        <v>880.87400000006892</v>
      </c>
      <c r="AD14" s="358">
        <f>SUMIF(UJL!$B$8:$B$99,'Summary sales'!$A14,UJL!$O$8:$O$99)</f>
        <v>0</v>
      </c>
      <c r="AE14" s="358">
        <f ca="1">SUMIF(IDP!$B$7:$B$120,'Summary sales'!$A14,IDP!$O$7:$O$119)</f>
        <v>2786.81</v>
      </c>
      <c r="AF14" s="358">
        <f>SUMIF(FSI!$B$7:$B$497,'Summary sales'!$A14,FSI!$J$7:$J$497)</f>
        <v>0</v>
      </c>
      <c r="AG14" s="358">
        <f>SUMIF(PSD!$B$7:$B$500,'Summary sales'!$A14,PSD!$K$7:$K$500)</f>
        <v>0</v>
      </c>
      <c r="AH14" s="358">
        <f>SUMIF(EBM!$B$7:$B$500,'Summary sales'!$A14,EBM!$J$7:$J$500)</f>
        <v>71</v>
      </c>
      <c r="AI14" s="358">
        <f>SUMIF(CISF!$B$7:$B$497,'Summary sales'!$A14,CISF!$J$7:$J$497)</f>
        <v>3445.6000000000931</v>
      </c>
      <c r="AJ14" s="358">
        <f>SUMIF(KGM!$B$5:$B$470,'Summary sales'!$A14,KGM!$O$5:$O$470)</f>
        <v>0</v>
      </c>
      <c r="AK14" s="358">
        <f>SUMIF(PUJ!$B$7:$B$497,'Summary sales'!$A14,PUJ!$J$7:$J$497)</f>
        <v>4368.7000000001863</v>
      </c>
      <c r="AL14" s="358">
        <f>SUMIF(TORABIKACIKUPA!$B$7:$B$493,'Summary sales'!$A14,TORABIKACIKUPA!$L$7:$L$493)</f>
        <v>0</v>
      </c>
      <c r="AM14" s="358">
        <f>SUMIF(TORABIKAHF!$B$7:$B$504,'Summary sales'!$A14,TORABIKAHF!$L$7:$L$504)</f>
        <v>0</v>
      </c>
      <c r="AN14" s="358">
        <f>SUMIF(TORABIKAIC!$B$7:$B$492,'Summary sales'!$A14,TORABIKAIC!$L$7:$L$492)</f>
        <v>0</v>
      </c>
      <c r="AO14" s="358">
        <f>SUMIF(KALBEE!$B$7:$B$501,'Summary sales'!$A14,KALBEE!$J$7:$J$501)</f>
        <v>0</v>
      </c>
      <c r="AP14" s="358">
        <f>SUMIF(TOYOBO!$B$7:$B$479,'Summary sales'!$A14,TOYOBO!$O$7:$O$479)</f>
        <v>0</v>
      </c>
      <c r="AQ14" s="358">
        <f>SUMIF(SWS!$B$7:$B$483,'Summary sales'!$A14,SWS!$P$7:$P$483)</f>
        <v>0</v>
      </c>
      <c r="AR14" s="358">
        <f>SUMIF(KSN!$B$7:$B$480,'Summary sales'!$A14,KSN!$J$7:$J$480)</f>
        <v>3293.6699999999837</v>
      </c>
      <c r="AS14" s="358">
        <f>SUMIF(UMI!$B$7:$B$497,'Summary sales'!$A14,UMI!$J$7:$J$497)</f>
        <v>15046.258999995887</v>
      </c>
      <c r="AT14" s="358">
        <f>SUMIF(IPT!$B$7:$B$497,'Summary sales'!$A14,IPT!$J$7:$J$497)</f>
        <v>1712.5400000000373</v>
      </c>
      <c r="AU14" s="358">
        <f>SUMIF(KBRU!$B$7:$B$500,'Summary sales'!$A14,KBRU!$J$7:$J$500)</f>
        <v>578.73999999999069</v>
      </c>
      <c r="AV14" s="358">
        <f>SUMIF(AMI!$B$7:$B$496,'Summary sales'!$A14,AMI!$J$7:$J$496)</f>
        <v>4662.980000000447</v>
      </c>
      <c r="AW14" s="358">
        <f>SUMIF(KA!$B$7:$B$500,'Summary sales'!$A14,KA!$J$7:$J$500)</f>
        <v>0</v>
      </c>
      <c r="AX14" s="358">
        <f>SUMIF(KTN!$B$7:$B$497,'Summary sales'!$A14,KTN!$J$7:$J$497)</f>
        <v>1632.9799999999814</v>
      </c>
      <c r="AY14" s="358">
        <f>SUMIF(TOMIMOTO!$B$7:$B$497,'Summary sales'!$A14,TOMIMOTO!$J$7:$J$497)</f>
        <v>2030.25</v>
      </c>
      <c r="AZ14" s="358">
        <f>SUMIF(NIAGAGARAM!$B$7:$B$497,'Summary sales'!$A14,NIAGAGARAM!$J$7:$J$497)</f>
        <v>0</v>
      </c>
      <c r="BA14" s="358">
        <f>SUMIF('PCI84'!$B$7:$B$497,'Summary sales'!$A14,'PCI84'!$J$7:$J$497)</f>
        <v>9385.2099999999627</v>
      </c>
      <c r="BB14" s="358">
        <f>SUMIF(PCIM!$B$7:$B$497,'Summary sales'!$A14,PCIM!$J$7:$J$497)</f>
        <v>2214.660000000149</v>
      </c>
      <c r="BC14" s="358">
        <f>SUMIF(INDOFOOD!$B$7:$B$497,'Summary sales'!$A14,INDOFOOD!$J$7:$J$497)</f>
        <v>3345.2299999999814</v>
      </c>
      <c r="BD14" s="358">
        <f>SUMIF(HCI!$B$7:$B$497,'Summary sales'!$A14,HCI!$J$7:$J$497)</f>
        <v>0</v>
      </c>
      <c r="BE14" s="358">
        <f>SUMIF(DIC!$B$7:$B$496,'Summary sales'!$A14,DIC!$J$7:$J$496)</f>
        <v>4246.2099999999627</v>
      </c>
      <c r="BF14" s="358">
        <f>SUMIF(ASAHIMAS!$B$7:$B$496,'Summary sales'!$A14,ASAHIMAS!$J$7:$J$496)</f>
        <v>39365.069999999367</v>
      </c>
      <c r="BG14" s="358">
        <f>SUMIF('ABC KOGEN'!B13:B40,'Summary sales'!$A14,'ABC KOGEN'!J13:J40)</f>
        <v>3120.0799999998417</v>
      </c>
      <c r="BH14" s="358">
        <f>SUMIF(ADP!$B$7:$B$496,'Summary sales'!$A14,ADP!$J$7:$J$496)</f>
        <v>230.8900000000001</v>
      </c>
      <c r="BI14" s="358">
        <f>SUMIF(Tongtji!$B$8:$B$498,'Summary sales'!$A14,Tongtji!$J$8:$J$498)</f>
        <v>4355.6000000005588</v>
      </c>
      <c r="BJ14" s="358">
        <f>SUMIF(CITYMALL!$B$7:$B$500,'Summary sales'!$A14,CITYMALL!$K$7:$K$500)</f>
        <v>0</v>
      </c>
      <c r="BK14" s="358">
        <f>SUMIF(PERHUTANI!$B$7:$B$500,'Summary sales'!$A14,PERHUTANI!$J$7:$J$500)</f>
        <v>0</v>
      </c>
      <c r="BL14" s="358">
        <f>SUMIF(PA!$B$7:$B$500,'Summary sales'!$A14,PA!$J$7:$J$500)</f>
        <v>762.21999999997206</v>
      </c>
      <c r="BM14" s="358">
        <f>SUMIF(RPI!$B$7:$B$500,'Summary sales'!$A14,RPI!$J$7:$J$500)</f>
        <v>0</v>
      </c>
      <c r="BN14" s="358">
        <f>SUMIF(RB!$B$7:$B$500,'Summary sales'!$A14,RB!$J$7:$J$500)</f>
        <v>3640.2299999999814</v>
      </c>
      <c r="BO14" s="358">
        <f>SUMIF(GFATOM!$B$7:$B$500,'Summary sales'!$A14,GFATOM!$J$7:$J$500)</f>
        <v>1883.3599999998696</v>
      </c>
      <c r="BP14" s="358">
        <f>SUMIF(GFKULIT!$B$7:$B$500,'Summary sales'!$A14,GFKULIT!$J$7:$J$500)</f>
        <v>0</v>
      </c>
      <c r="BQ14" s="358">
        <f>SUMIF(SPJES!$B$7:$B$523,'Summary sales'!$A14,SPJES!$N$7:$N$523)</f>
        <v>4280.3999999985099</v>
      </c>
      <c r="BR14" s="358">
        <f>SUMIF(HSK!$B$7:$B$500,'Summary sales'!$A14,HSK!$N$7:$N$500)</f>
        <v>5079.8160000005737</v>
      </c>
      <c r="BS14" s="358">
        <f>SUMIF(SDM!$B$7:$B$500,'Summary sales'!$A14,SDM!$J$7:$J$500)</f>
        <v>438.15999999968335</v>
      </c>
      <c r="BT14" s="358">
        <f>SUMIF(CCS!$B$7:$B$500,'Summary sales'!$A14,CCS!$J$7:$J$500)</f>
        <v>0</v>
      </c>
      <c r="BU14" s="358">
        <f>SUMIF(JARGAS!$B$7:$B$500,'Summary sales'!$A14,JARGAS!$J$7:$J$500)</f>
        <v>1682.3530000000028</v>
      </c>
      <c r="BV14" s="358">
        <f>SUMIF(SBI!$B$7:$B$500,'Summary sales'!$A14,SBI!$J$7:$J$500)</f>
        <v>2095.7700000000186</v>
      </c>
      <c r="BW14" s="358">
        <f>SUMIF(SPGLOBAL!$B$7:$B$542,'Summary sales'!$A14,SPGLOBAL!$M$7:$M$542)</f>
        <v>0</v>
      </c>
    </row>
    <row r="15" spans="1:75">
      <c r="A15" s="317">
        <f t="shared" si="53"/>
        <v>46061</v>
      </c>
      <c r="B15" s="327">
        <f t="shared" ca="1" si="54"/>
        <v>0.75448846470776376</v>
      </c>
      <c r="C15" s="328">
        <f t="shared" si="52"/>
        <v>177563.55499999982</v>
      </c>
      <c r="D15" s="330">
        <v>83726.399999999994</v>
      </c>
      <c r="E15" s="329">
        <v>47551.770000000004</v>
      </c>
      <c r="F15" s="329">
        <v>25515.59</v>
      </c>
      <c r="G15" s="329">
        <v>8746.2799999999988</v>
      </c>
      <c r="H15" s="321">
        <v>0</v>
      </c>
      <c r="I15" s="352">
        <v>3583.8</v>
      </c>
      <c r="J15" s="329"/>
      <c r="K15" s="352">
        <v>8439.714999999851</v>
      </c>
      <c r="L15" s="352"/>
      <c r="M15" s="354">
        <f t="shared" ca="1" si="51"/>
        <v>133969.65400000243</v>
      </c>
      <c r="N15" s="355">
        <f>SUMIF(CLIN!$C$7:$C$498,'Summary sales'!$A15,CLIN!$J$7:$J$498)</f>
        <v>732.29000000003725</v>
      </c>
      <c r="O15" s="361">
        <f>SUMIF(BI!$B$7:$B$497,'Summary sales'!$A15,BI!$J$7:$J$497)</f>
        <v>1841.4900000002235</v>
      </c>
      <c r="P15" s="361">
        <f>SUMIF(MKG!$B$7:$B$500,'Summary sales'!$A15,MKG!$J$7:$J$500)</f>
        <v>555.47000000020489</v>
      </c>
      <c r="Q15" s="355">
        <f>SUMIF(STM!$B$7:$B$497,'Summary sales'!$A15,STM!$J$7:$J$497)</f>
        <v>442.37999999988824</v>
      </c>
      <c r="R15" s="361">
        <f>SUMIF(OAJ!$B$7:$B$500,'Summary sales'!$A15,OAJ!$J$7:$J$500)</f>
        <v>313.57999999995809</v>
      </c>
      <c r="S15" s="361">
        <f>SUMIF(NNI!$B$7:$B$497,'Summary sales'!$A15,NNI!$J$7:$J$497)</f>
        <v>929.41999999992549</v>
      </c>
      <c r="T15" s="361">
        <f>SUMIF(SHB!$B$7:$B$496,'Summary sales'!$A15,SHB!$J$7:$J$496)</f>
        <v>12.970000000001164</v>
      </c>
      <c r="U15" s="361">
        <f>SUMIF(GTL!$B$7:$B$500,'Summary sales'!$A15,GTL!$J$7:$J$500)</f>
        <v>428.32999999995809</v>
      </c>
      <c r="V15" s="361">
        <f>SUMIF(TWK!$B$7:$B$497,'Summary sales'!$A15,TWK!$J$7:$J$497)</f>
        <v>433.69000000006054</v>
      </c>
      <c r="W15" s="355">
        <f>SUMIF(BYC!$B$7:$B$497,'Summary sales'!$A15,BYC!$J$7:$J$497)</f>
        <v>382.56000000052154</v>
      </c>
      <c r="X15" s="361">
        <f ca="1">SUMIF(GFIR!$B$7:$B$34,'Summary sales'!$A15,GFIR!$J$7:$J$34)+SUMIF(GFIR2!$B$7:$B$31,'Summary sales'!$A15,GFIR2!$J$7:$J$30)</f>
        <v>5286.2200000002049</v>
      </c>
      <c r="Y15" s="361">
        <f>SUMIF(SARIMURNI!$B$7:$B$498,'Summary sales'!$A15,SARIMURNI!$J$7:$J$498)</f>
        <v>222.46000000007916</v>
      </c>
      <c r="Z15" s="361">
        <f>SUMIF(TOI!$B$7:$B$500,'Summary sales'!$A15,TOI!$J$7:$J$500)</f>
        <v>0</v>
      </c>
      <c r="AA15" s="355">
        <f>SUMIF(HLI!$B$7:$B$496,'Summary sales'!$A15,HLI!$J$7:$J$496)</f>
        <v>1272.4399999999441</v>
      </c>
      <c r="AB15" s="361">
        <f>SUMIF(CERES!$B$7:$B$497,'Summary sales'!$A15,CERES!$J$7:$J$497)</f>
        <v>6326.3000000002794</v>
      </c>
      <c r="AC15" s="361">
        <f>SUMIF(ALT!$B$7:$B$126,'Summary sales'!$A15,ALT!$L$7:$L$126)</f>
        <v>0</v>
      </c>
      <c r="AD15" s="355">
        <f>SUMIF(UJL!$B$8:$B$99,'Summary sales'!$A15,UJL!$O$8:$O$99)</f>
        <v>0</v>
      </c>
      <c r="AE15" s="355">
        <f ca="1">SUMIF(IDP!$B$7:$B$120,'Summary sales'!$A15,IDP!$O$7:$O$119)</f>
        <v>0</v>
      </c>
      <c r="AF15" s="355">
        <f>SUMIF(FSI!$B$7:$B$497,'Summary sales'!$A15,FSI!$J$7:$J$497)</f>
        <v>0</v>
      </c>
      <c r="AG15" s="361">
        <f>SUMIF(PSD!$B$7:$B$500,'Summary sales'!$A15,PSD!$K$7:$K$500)</f>
        <v>0</v>
      </c>
      <c r="AH15" s="361">
        <f>SUMIF(EBM!$B$7:$B$500,'Summary sales'!$A15,EBM!$J$7:$J$500)</f>
        <v>77</v>
      </c>
      <c r="AI15" s="355">
        <f>SUMIF(CISF!$B$7:$B$497,'Summary sales'!$A15,CISF!$J$7:$J$497)</f>
        <v>148.10000000009313</v>
      </c>
      <c r="AJ15" s="355">
        <f>SUMIF(KGM!$B$5:$B$470,'Summary sales'!$A15,KGM!$O$5:$O$470)</f>
        <v>0</v>
      </c>
      <c r="AK15" s="355">
        <f>SUMIF(PUJ!$B$7:$B$497,'Summary sales'!$A15,PUJ!$J$7:$J$497)</f>
        <v>853</v>
      </c>
      <c r="AL15" s="355">
        <f>SUMIF(TORABIKACIKUPA!$B$7:$B$493,'Summary sales'!$A15,TORABIKACIKUPA!$L$7:$L$493)</f>
        <v>0</v>
      </c>
      <c r="AM15" s="355">
        <f>SUMIF(TORABIKAHF!$B$7:$B$504,'Summary sales'!$A15,TORABIKAHF!$L$7:$L$504)</f>
        <v>0</v>
      </c>
      <c r="AN15" s="355">
        <f>SUMIF(TORABIKAIC!$B$7:$B$492,'Summary sales'!$A15,TORABIKAIC!$L$7:$L$492)</f>
        <v>0</v>
      </c>
      <c r="AO15" s="355">
        <f>SUMIF(KALBEE!$B$7:$B$501,'Summary sales'!$A15,KALBEE!$J$7:$J$501)</f>
        <v>0</v>
      </c>
      <c r="AP15" s="355">
        <f>SUMIF(TOYOBO!$B$7:$B$479,'Summary sales'!$A15,TOYOBO!$O$7:$O$479)</f>
        <v>0</v>
      </c>
      <c r="AQ15" s="355">
        <f>SUMIF(SWS!$B$7:$B$483,'Summary sales'!$A15,SWS!$P$7:$P$483)</f>
        <v>0</v>
      </c>
      <c r="AR15" s="355">
        <f>SUMIF(KSN!$B$7:$B$480,'Summary sales'!$A15,KSN!$J$7:$J$480)</f>
        <v>4250.0599999999977</v>
      </c>
      <c r="AS15" s="355">
        <f>SUMIF(UMI!$B$7:$B$497,'Summary sales'!$A15,UMI!$J$7:$J$497)</f>
        <v>5872.6040000021458</v>
      </c>
      <c r="AT15" s="355">
        <f>SUMIF(IPT!$B$7:$B$497,'Summary sales'!$A15,IPT!$J$7:$J$497)</f>
        <v>1941.5099999997765</v>
      </c>
      <c r="AU15" s="355">
        <f>SUMIF(KBRU!$B$7:$B$500,'Summary sales'!$A15,KBRU!$J$7:$J$500)</f>
        <v>0</v>
      </c>
      <c r="AV15" s="355">
        <f>SUMIF(AMI!$B$7:$B$496,'Summary sales'!$A15,AMI!$J$7:$J$496)</f>
        <v>557.0699999993667</v>
      </c>
      <c r="AW15" s="355">
        <f>SUMIF(KA!$B$7:$B$500,'Summary sales'!$A15,KA!$J$7:$J$500)</f>
        <v>0</v>
      </c>
      <c r="AX15" s="355">
        <f>SUMIF(KTN!$B$7:$B$497,'Summary sales'!$A15,KTN!$J$7:$J$497)</f>
        <v>1439.8899999998976</v>
      </c>
      <c r="AY15" s="355">
        <f>SUMIF(TOMIMOTO!$B$7:$B$497,'Summary sales'!$A15,TOMIMOTO!$J$7:$J$497)</f>
        <v>2101.640000000014</v>
      </c>
      <c r="AZ15" s="355">
        <f>SUMIF(NIAGAGARAM!$B$7:$B$497,'Summary sales'!$A15,NIAGAGARAM!$J$7:$J$497)</f>
        <v>11.779999999969732</v>
      </c>
      <c r="BA15" s="355">
        <f>SUMIF('PCI84'!$B$7:$B$497,'Summary sales'!$A15,'PCI84'!$J$7:$J$497)</f>
        <v>8416.7099999999627</v>
      </c>
      <c r="BB15" s="355">
        <f>SUMIF(PCIM!$B$7:$B$497,'Summary sales'!$A15,PCIM!$J$7:$J$497)</f>
        <v>2464.1999999999534</v>
      </c>
      <c r="BC15" s="355">
        <f>SUMIF(INDOFOOD!$B$7:$B$497,'Summary sales'!$A15,INDOFOOD!$J$7:$J$497)</f>
        <v>11164.009999999776</v>
      </c>
      <c r="BD15" s="355">
        <f>SUMIF(HCI!$B$7:$B$497,'Summary sales'!$A15,HCI!$J$7:$J$497)</f>
        <v>0</v>
      </c>
      <c r="BE15" s="355">
        <f>SUMIF(DIC!$B$7:$B$496,'Summary sales'!$A15,DIC!$J$7:$J$496)</f>
        <v>4459.0200000000186</v>
      </c>
      <c r="BF15" s="355">
        <f>SUMIF(ASAHIMAS!$B$7:$B$496,'Summary sales'!$A15,ASAHIMAS!$J$7:$J$496)</f>
        <v>43693.480000000447</v>
      </c>
      <c r="BG15" s="355">
        <f>SUMIF('ABC KOGEN'!B14:B41,'Summary sales'!$A15,'ABC KOGEN'!J14:J41)</f>
        <v>5585.6000000000931</v>
      </c>
      <c r="BH15" s="355">
        <f>SUMIF(ADP!$B$7:$B$496,'Summary sales'!$A15,ADP!$J$7:$J$496)</f>
        <v>321.63999999999987</v>
      </c>
      <c r="BI15" s="355">
        <f>SUMIF(Tongtji!$B$8:$B$498,'Summary sales'!$A15,Tongtji!$J$8:$J$498)</f>
        <v>4255.6999999992549</v>
      </c>
      <c r="BJ15" s="355">
        <f>SUMIF(CITYMALL!$B$7:$B$500,'Summary sales'!$A15,CITYMALL!$K$7:$K$500)</f>
        <v>0</v>
      </c>
      <c r="BK15" s="355">
        <f>SUMIF(PERHUTANI!$B$7:$B$500,'Summary sales'!$A15,PERHUTANI!$J$7:$J$500)</f>
        <v>0</v>
      </c>
      <c r="BL15" s="355">
        <f>SUMIF(PA!$B$7:$B$500,'Summary sales'!$A15,PA!$J$7:$J$500)</f>
        <v>689.67000000004191</v>
      </c>
      <c r="BM15" s="355">
        <f>SUMIF(RPI!$B$7:$B$500,'Summary sales'!$A15,RPI!$J$7:$J$500)</f>
        <v>0</v>
      </c>
      <c r="BN15" s="355">
        <f>SUMIF(RB!$B$7:$B$500,'Summary sales'!$A15,RB!$J$7:$J$500)</f>
        <v>3611.5100000002421</v>
      </c>
      <c r="BO15" s="355">
        <f>SUMIF(GFATOM!$B$7:$B$500,'Summary sales'!$A15,GFATOM!$J$7:$J$500)</f>
        <v>0</v>
      </c>
      <c r="BP15" s="355">
        <f>SUMIF(GFKULIT!$B$7:$B$500,'Summary sales'!$A15,GFKULIT!$J$7:$J$500)</f>
        <v>0</v>
      </c>
      <c r="BQ15" s="355">
        <f>SUMIF(SPJES!$B$7:$B$523,'Summary sales'!$A15,SPJES!$N$7:$N$523)</f>
        <v>9665.8630000000012</v>
      </c>
      <c r="BR15" s="355">
        <f>SUMIF(HSK!$B$7:$B$500,'Summary sales'!$A15,HSK!$N$7:$N$500)</f>
        <v>543.52400000020862</v>
      </c>
      <c r="BS15" s="355">
        <f>SUMIF(SDM!$B$7:$B$500,'Summary sales'!$A15,SDM!$J$7:$J$500)</f>
        <v>0</v>
      </c>
      <c r="BT15" s="355">
        <f>SUMIF(CCS!$B$7:$B$500,'Summary sales'!$A15,CCS!$J$7:$J$500)</f>
        <v>0</v>
      </c>
      <c r="BU15" s="355">
        <f>SUMIF(JARGAS!$B$7:$B$500,'Summary sales'!$A15,JARGAS!$J$7:$J$500)</f>
        <v>1660.3429999999935</v>
      </c>
      <c r="BV15" s="355">
        <f>SUMIF(SBI!$B$7:$B$500,'Summary sales'!$A15,SBI!$J$7:$J$500)</f>
        <v>1006.1299999998882</v>
      </c>
      <c r="BW15" s="355">
        <f>SUMIF(SPGLOBAL!$B$7:$B$542,'Summary sales'!$A15,SPGLOBAL!$M$7:$M$542)</f>
        <v>0</v>
      </c>
    </row>
    <row r="16" spans="1:75">
      <c r="A16" s="322">
        <f t="shared" si="53"/>
        <v>46062</v>
      </c>
      <c r="B16" s="323">
        <f t="shared" ca="1" si="54"/>
        <v>1.1534376661681955</v>
      </c>
      <c r="C16" s="324">
        <f t="shared" si="52"/>
        <v>174219.17100000015</v>
      </c>
      <c r="D16" s="331">
        <v>83018.26999999999</v>
      </c>
      <c r="E16" s="326">
        <v>50487.25</v>
      </c>
      <c r="F16" s="326">
        <v>28237.89</v>
      </c>
      <c r="G16" s="326">
        <v>4901.3900000000003</v>
      </c>
      <c r="H16" s="326">
        <v>0</v>
      </c>
      <c r="I16" s="356">
        <v>3288.62</v>
      </c>
      <c r="J16" s="326"/>
      <c r="K16" s="356">
        <v>4285.7510000001639</v>
      </c>
      <c r="L16" s="356"/>
      <c r="M16" s="357">
        <f ca="1">SUM(N16:BW16)</f>
        <v>200950.95399999796</v>
      </c>
      <c r="N16" s="358">
        <f>SUMIF(CLIN!$C$7:$C$498,'Summary sales'!$A16,CLIN!$J$7:$J$498)</f>
        <v>1274.8799999998882</v>
      </c>
      <c r="O16" s="358">
        <f>SUMIF(BI!$B$7:$B$497,'Summary sales'!$A16,BI!$J$7:$J$497)</f>
        <v>2134.1199999991804</v>
      </c>
      <c r="P16" s="358">
        <f>SUMIF(MKG!$B$7:$B$500,'Summary sales'!$A16,MKG!$J$7:$J$500)</f>
        <v>1280.9399999999441</v>
      </c>
      <c r="Q16" s="358">
        <f>SUMIF(STM!$B$7:$B$497,'Summary sales'!$A16,STM!$J$7:$J$497)</f>
        <v>2155.1899999999441</v>
      </c>
      <c r="R16" s="358">
        <f>SUMIF(OAJ!$B$7:$B$500,'Summary sales'!$A16,OAJ!$J$7:$J$500)</f>
        <v>429.68999999994412</v>
      </c>
      <c r="S16" s="358">
        <f>SUMIF(NNI!$B$7:$B$497,'Summary sales'!$A16,NNI!$J$7:$J$497)</f>
        <v>1016.1699999999255</v>
      </c>
      <c r="T16" s="358">
        <f>SUMIF(SHB!$B$7:$B$496,'Summary sales'!$A16,SHB!$J$7:$J$496)</f>
        <v>274.8300000000163</v>
      </c>
      <c r="U16" s="358">
        <f>SUMIF(GTL!$B$7:$B$500,'Summary sales'!$A16,GTL!$J$7:$J$500)</f>
        <v>900.47999999998137</v>
      </c>
      <c r="V16" s="358">
        <f>SUMIF(TWK!$B$7:$B$497,'Summary sales'!$A16,TWK!$J$7:$J$497)</f>
        <v>736.39000000001397</v>
      </c>
      <c r="W16" s="358">
        <f>SUMIF(BYC!$B$7:$B$497,'Summary sales'!$A16,BYC!$J$7:$J$497)</f>
        <v>4987.589999999851</v>
      </c>
      <c r="X16" s="358">
        <f ca="1">SUMIF(GFIR!$B$7:$B$34,'Summary sales'!$A16,GFIR!$J$7:$J$34)+SUMIF(GFIR2!$B$7:$B$31,'Summary sales'!$A16,GFIR2!$J$7:$J$30)</f>
        <v>7102.6499999999069</v>
      </c>
      <c r="Y16" s="358">
        <f>SUMIF(SARIMURNI!$B$7:$B$498,'Summary sales'!$A16,SARIMURNI!$J$7:$J$498)</f>
        <v>3033.8099999999395</v>
      </c>
      <c r="Z16" s="358">
        <f>SUMIF(TOI!$B$7:$B$500,'Summary sales'!$A16,TOI!$J$7:$J$500)</f>
        <v>0</v>
      </c>
      <c r="AA16" s="358">
        <f>SUMIF(HLI!$B$7:$B$496,'Summary sales'!$A16,HLI!$J$7:$J$496)</f>
        <v>1296.1899999999441</v>
      </c>
      <c r="AB16" s="358">
        <f>SUMIF(CERES!$B$7:$B$497,'Summary sales'!$A16,CERES!$J$7:$J$497)</f>
        <v>11230.339999999851</v>
      </c>
      <c r="AC16" s="358">
        <f>SUMIF(ALT!$B$7:$B$126,'Summary sales'!$A16,ALT!$L$7:$L$126)</f>
        <v>1431.7829999999376</v>
      </c>
      <c r="AD16" s="358">
        <f>SUMIF(UJL!$B$8:$B$99,'Summary sales'!$A16,UJL!$O$8:$O$99)</f>
        <v>0</v>
      </c>
      <c r="AE16" s="358">
        <f ca="1">SUMIF(IDP!$B$7:$B$120,'Summary sales'!$A16,IDP!$O$7:$O$119)</f>
        <v>5505.08</v>
      </c>
      <c r="AF16" s="358">
        <f>SUMIF(FSI!$B$7:$B$497,'Summary sales'!$A16,FSI!$J$7:$J$497)</f>
        <v>188.80000000000291</v>
      </c>
      <c r="AG16" s="358">
        <f>SUMIF(PSD!$B$7:$B$500,'Summary sales'!$A16,PSD!$K$7:$K$500)</f>
        <v>0</v>
      </c>
      <c r="AH16" s="358">
        <f>SUMIF(EBM!$B$7:$B$500,'Summary sales'!$A16,EBM!$J$7:$J$500)</f>
        <v>54</v>
      </c>
      <c r="AI16" s="358">
        <f>SUMIF(CISF!$B$7:$B$497,'Summary sales'!$A16,CISF!$J$7:$J$497)</f>
        <v>3125.1000000000931</v>
      </c>
      <c r="AJ16" s="358">
        <f>SUMIF(KGM!$B$5:$B$470,'Summary sales'!$A16,KGM!$O$5:$O$470)</f>
        <v>0</v>
      </c>
      <c r="AK16" s="358">
        <f>SUMIF(PUJ!$B$7:$B$497,'Summary sales'!$A16,PUJ!$J$7:$J$497)</f>
        <v>4692.7000000001863</v>
      </c>
      <c r="AL16" s="358">
        <f>SUMIF(TORABIKACIKUPA!$B$7:$B$493,'Summary sales'!$A16,TORABIKACIKUPA!$L$7:$L$493)</f>
        <v>0</v>
      </c>
      <c r="AM16" s="358">
        <f>SUMIF(TORABIKAHF!$B$7:$B$504,'Summary sales'!$A16,TORABIKAHF!$L$7:$L$504)</f>
        <v>0</v>
      </c>
      <c r="AN16" s="358">
        <f>SUMIF(TORABIKAIC!$B$7:$B$492,'Summary sales'!$A16,TORABIKAIC!$L$7:$L$492)</f>
        <v>0</v>
      </c>
      <c r="AO16" s="358">
        <f>SUMIF(KALBEE!$B$7:$B$501,'Summary sales'!$A16,KALBEE!$J$7:$J$501)</f>
        <v>0</v>
      </c>
      <c r="AP16" s="358">
        <f>SUMIF(TOYOBO!$B$7:$B$479,'Summary sales'!$A16,TOYOBO!$O$7:$O$479)</f>
        <v>0</v>
      </c>
      <c r="AQ16" s="358">
        <f>SUMIF(SWS!$B$7:$B$483,'Summary sales'!$A16,SWS!$P$7:$P$483)</f>
        <v>0</v>
      </c>
      <c r="AR16" s="358">
        <f>SUMIF(KSN!$B$7:$B$480,'Summary sales'!$A16,KSN!$J$7:$J$480)</f>
        <v>3825.5200000000186</v>
      </c>
      <c r="AS16" s="358">
        <f>SUMIF(UMI!$B$7:$B$497,'Summary sales'!$A16,UMI!$J$7:$J$497)</f>
        <v>16736.270999997854</v>
      </c>
      <c r="AT16" s="358">
        <f>SUMIF(IPT!$B$7:$B$497,'Summary sales'!$A16,IPT!$J$7:$J$497)</f>
        <v>2090.5499999998137</v>
      </c>
      <c r="AU16" s="358">
        <f>SUMIF(KBRU!$B$7:$B$500,'Summary sales'!$A16,KBRU!$J$7:$J$500)</f>
        <v>906.10999999998603</v>
      </c>
      <c r="AV16" s="358">
        <f>SUMIF(AMI!$B$7:$B$496,'Summary sales'!$A16,AMI!$J$7:$J$496)</f>
        <v>7446.8700000001118</v>
      </c>
      <c r="AW16" s="358">
        <f>SUMIF(KA!$B$7:$B$500,'Summary sales'!$A16,KA!$J$7:$J$500)</f>
        <v>3994.4599999999991</v>
      </c>
      <c r="AX16" s="358">
        <f>SUMIF(KTN!$B$7:$B$497,'Summary sales'!$A16,KTN!$J$7:$J$497)</f>
        <v>1294.4000000001397</v>
      </c>
      <c r="AY16" s="358">
        <f>SUMIF(TOMIMOTO!$B$7:$B$497,'Summary sales'!$A16,TOMIMOTO!$J$7:$J$497)</f>
        <v>2119.9299999999348</v>
      </c>
      <c r="AZ16" s="358">
        <f>SUMIF(NIAGAGARAM!$B$7:$B$497,'Summary sales'!$A16,NIAGAGARAM!$J$7:$J$497)</f>
        <v>1128.7700000000186</v>
      </c>
      <c r="BA16" s="358">
        <f>SUMIF('PCI84'!$B$7:$B$497,'Summary sales'!$A16,'PCI84'!$J$7:$J$497)</f>
        <v>9576.7599999997765</v>
      </c>
      <c r="BB16" s="358">
        <f>SUMIF(PCIM!$B$7:$B$497,'Summary sales'!$A16,PCIM!$J$7:$J$497)</f>
        <v>1972.1999999999534</v>
      </c>
      <c r="BC16" s="358">
        <f>SUMIF(INDOFOOD!$B$7:$B$497,'Summary sales'!$A16,INDOFOOD!$J$7:$J$497)</f>
        <v>6187.7100000004284</v>
      </c>
      <c r="BD16" s="358">
        <f>SUMIF(HCI!$B$7:$B$497,'Summary sales'!$A16,HCI!$J$7:$J$497)</f>
        <v>445.46999999997206</v>
      </c>
      <c r="BE16" s="358">
        <f>SUMIF(DIC!$B$7:$B$496,'Summary sales'!$A16,DIC!$J$7:$J$496)</f>
        <v>4637.0700000000652</v>
      </c>
      <c r="BF16" s="358">
        <f>SUMIF(ASAHIMAS!$B$7:$B$496,'Summary sales'!$A16,ASAHIMAS!$J$7:$J$496)</f>
        <v>45947.75</v>
      </c>
      <c r="BG16" s="358">
        <f>SUMIF('ABC KOGEN'!B15:B42,'Summary sales'!$A16,'ABC KOGEN'!J15:J42)</f>
        <v>4510.7199999999721</v>
      </c>
      <c r="BH16" s="358">
        <f>SUMIF(ADP!$B$7:$B$496,'Summary sales'!$A16,ADP!$J$7:$J$496)</f>
        <v>772.82000000000016</v>
      </c>
      <c r="BI16" s="358">
        <f>SUMIF(Tongtji!$B$8:$B$498,'Summary sales'!$A16,Tongtji!$J$8:$J$498)</f>
        <v>4427.3000000007451</v>
      </c>
      <c r="BJ16" s="358">
        <f>SUMIF(CITYMALL!$B$7:$B$500,'Summary sales'!$A16,CITYMALL!$K$7:$K$500)</f>
        <v>0</v>
      </c>
      <c r="BK16" s="358">
        <f>SUMIF(PERHUTANI!$B$7:$B$500,'Summary sales'!$A16,PERHUTANI!$J$7:$J$500)</f>
        <v>0</v>
      </c>
      <c r="BL16" s="358">
        <f>SUMIF(PA!$B$7:$B$500,'Summary sales'!$A16,PA!$J$7:$J$500)</f>
        <v>834.30999999993946</v>
      </c>
      <c r="BM16" s="358">
        <f>SUMIF(RPI!$B$7:$B$500,'Summary sales'!$A16,RPI!$J$7:$J$500)</f>
        <v>0</v>
      </c>
      <c r="BN16" s="358">
        <f>SUMIF(RB!$B$7:$B$500,'Summary sales'!$A16,RB!$J$7:$J$500)</f>
        <v>2493.2299999999814</v>
      </c>
      <c r="BO16" s="358">
        <f>SUMIF(GFATOM!$B$7:$B$500,'Summary sales'!$A16,GFATOM!$J$7:$J$500)</f>
        <v>5328.9200000001583</v>
      </c>
      <c r="BP16" s="358">
        <f>SUMIF(GFKULIT!$B$7:$B$500,'Summary sales'!$A16,GFKULIT!$J$7:$J$500)</f>
        <v>0</v>
      </c>
      <c r="BQ16" s="358">
        <f>SUMIF(SPJES!$B$7:$B$523,'Summary sales'!$A16,SPJES!$N$7:$N$523)</f>
        <v>9428.6470000000008</v>
      </c>
      <c r="BR16" s="358">
        <f>SUMIF(HSK!$B$7:$B$500,'Summary sales'!$A16,HSK!$N$7:$N$500)</f>
        <v>4268.9199999999255</v>
      </c>
      <c r="BS16" s="358">
        <f>SUMIF(SDM!$B$7:$B$500,'Summary sales'!$A16,SDM!$J$7:$J$500)</f>
        <v>1159.5300000002608</v>
      </c>
      <c r="BT16" s="358">
        <f>SUMIF(CCS!$B$7:$B$500,'Summary sales'!$A16,CCS!$J$7:$J$500)</f>
        <v>0</v>
      </c>
      <c r="BU16" s="358">
        <f>SUMIF(JARGAS!$B$7:$B$500,'Summary sales'!$A16,JARGAS!$J$7:$J$500)</f>
        <v>1857.14300000004</v>
      </c>
      <c r="BV16" s="358">
        <f>SUMIF(SBI!$B$7:$B$500,'Summary sales'!$A16,SBI!$J$7:$J$500)</f>
        <v>4708.8400000003166</v>
      </c>
      <c r="BW16" s="358">
        <f>SUMIF(SPGLOBAL!$B$7:$B$542,'Summary sales'!$A16,SPGLOBAL!$M$7:$M$542)</f>
        <v>0</v>
      </c>
    </row>
    <row r="17" spans="1:76">
      <c r="A17" s="317">
        <f t="shared" si="53"/>
        <v>46063</v>
      </c>
      <c r="B17" s="327">
        <f t="shared" ca="1" si="54"/>
        <v>1.0621449148885225</v>
      </c>
      <c r="C17" s="328">
        <f t="shared" si="52"/>
        <v>178161.33500000255</v>
      </c>
      <c r="D17" s="330">
        <v>83245.429999999993</v>
      </c>
      <c r="E17" s="329">
        <v>47611.23</v>
      </c>
      <c r="F17" s="329">
        <v>24041.730000000003</v>
      </c>
      <c r="G17" s="329">
        <v>9543.5999999999985</v>
      </c>
      <c r="H17" s="321">
        <v>0</v>
      </c>
      <c r="I17" s="352">
        <v>0</v>
      </c>
      <c r="J17" s="329"/>
      <c r="K17" s="352">
        <v>13719.345000002533</v>
      </c>
      <c r="L17" s="352"/>
      <c r="M17" s="354">
        <f t="shared" ca="1" si="51"/>
        <v>189233.15600000325</v>
      </c>
      <c r="N17" s="355">
        <f>SUMIF(CLIN!$C$7:$C$498,'Summary sales'!$A17,CLIN!$J$7:$J$498)</f>
        <v>1368.5700000000652</v>
      </c>
      <c r="O17" s="361">
        <f>SUMIF(BI!$B$7:$B$497,'Summary sales'!$A17,BI!$J$7:$J$497)</f>
        <v>2539.5099999997765</v>
      </c>
      <c r="P17" s="361">
        <f>SUMIF(MKG!$B$7:$B$500,'Summary sales'!$A17,MKG!$J$7:$J$500)</f>
        <v>1242.1599999996834</v>
      </c>
      <c r="Q17" s="355">
        <f>SUMIF(STM!$B$7:$B$497,'Summary sales'!$A17,STM!$J$7:$J$497)</f>
        <v>3089.410000000149</v>
      </c>
      <c r="R17" s="361">
        <f>SUMIF(OAJ!$B$7:$B$500,'Summary sales'!$A17,OAJ!$J$7:$J$500)</f>
        <v>526.32000000006519</v>
      </c>
      <c r="S17" s="361">
        <f>SUMIF(NNI!$B$7:$B$497,'Summary sales'!$A17,NNI!$J$7:$J$497)</f>
        <v>960.62000000011176</v>
      </c>
      <c r="T17" s="361">
        <f>SUMIF(SHB!$B$7:$B$496,'Summary sales'!$A17,SHB!$J$7:$J$496)</f>
        <v>549.29999999998836</v>
      </c>
      <c r="U17" s="361">
        <f>SUMIF(GTL!$B$7:$B$500,'Summary sales'!$A17,GTL!$J$7:$J$500)</f>
        <v>893.19000000006054</v>
      </c>
      <c r="V17" s="361">
        <f>SUMIF(TWK!$B$7:$B$497,'Summary sales'!$A17,TWK!$J$7:$J$497)</f>
        <v>656.52999999991152</v>
      </c>
      <c r="W17" s="355">
        <f>SUMIF(BYC!$B$7:$B$497,'Summary sales'!$A17,BYC!$J$7:$J$497)</f>
        <v>6099.8300000000745</v>
      </c>
      <c r="X17" s="361">
        <f ca="1">SUMIF(GFIR!$B$7:$B$34,'Summary sales'!$A17,GFIR!$J$7:$J$34)+SUMIF(GFIR2!$B$7:$B$31,'Summary sales'!$A17,GFIR2!$J$7:$J$30)</f>
        <v>6588.6400000001304</v>
      </c>
      <c r="Y17" s="361">
        <f>SUMIF(SARIMURNI!$B$7:$B$498,'Summary sales'!$A17,SARIMURNI!$J$7:$J$498)</f>
        <v>2863.1199999999953</v>
      </c>
      <c r="Z17" s="361">
        <f>SUMIF(TOI!$B$7:$B$500,'Summary sales'!$A17,TOI!$J$7:$J$500)</f>
        <v>0</v>
      </c>
      <c r="AA17" s="355">
        <f>SUMIF(HLI!$B$7:$B$496,'Summary sales'!$A17,HLI!$J$7:$J$496)</f>
        <v>1253.2199999999721</v>
      </c>
      <c r="AB17" s="361">
        <f>SUMIF(CERES!$B$7:$B$497,'Summary sales'!$A17,CERES!$J$7:$J$497)</f>
        <v>11567.040000000037</v>
      </c>
      <c r="AC17" s="361">
        <f>SUMIF(ALT!$B$7:$B$126,'Summary sales'!$A17,ALT!$L$7:$L$126)</f>
        <v>909.79100000008475</v>
      </c>
      <c r="AD17" s="355">
        <f>SUMIF(UJL!$B$8:$B$99,'Summary sales'!$A17,UJL!$O$8:$O$99)</f>
        <v>0</v>
      </c>
      <c r="AE17" s="355">
        <f ca="1">SUMIF(IDP!$B$7:$B$120,'Summary sales'!$A17,IDP!$O$7:$O$119)</f>
        <v>2832.44</v>
      </c>
      <c r="AF17" s="355">
        <f>SUMIF(FSI!$B$7:$B$497,'Summary sales'!$A17,FSI!$J$7:$J$497)</f>
        <v>102.19999999999709</v>
      </c>
      <c r="AG17" s="361">
        <f>SUMIF(PSD!$B$7:$B$500,'Summary sales'!$A17,PSD!$K$7:$K$500)</f>
        <v>0</v>
      </c>
      <c r="AH17" s="361">
        <f>SUMIF(EBM!$B$7:$B$500,'Summary sales'!$A17,EBM!$J$7:$J$500)</f>
        <v>62.384000000005472</v>
      </c>
      <c r="AI17" s="355">
        <f>SUMIF(CISF!$B$7:$B$497,'Summary sales'!$A17,CISF!$J$7:$J$497)</f>
        <v>3769.7999999998137</v>
      </c>
      <c r="AJ17" s="355">
        <f>SUMIF(KGM!$B$5:$B$470,'Summary sales'!$A17,KGM!$O$5:$O$470)</f>
        <v>0</v>
      </c>
      <c r="AK17" s="355">
        <f>SUMIF(PUJ!$B$7:$B$497,'Summary sales'!$A17,PUJ!$J$7:$J$497)</f>
        <v>4349.0999999996275</v>
      </c>
      <c r="AL17" s="355">
        <f>SUMIF(TORABIKACIKUPA!$B$7:$B$493,'Summary sales'!$A17,TORABIKACIKUPA!$L$7:$L$493)</f>
        <v>0</v>
      </c>
      <c r="AM17" s="355">
        <f>SUMIF(TORABIKAHF!$B$7:$B$504,'Summary sales'!$A17,TORABIKAHF!$L$7:$L$504)</f>
        <v>0</v>
      </c>
      <c r="AN17" s="355">
        <f>SUMIF(TORABIKAIC!$B$7:$B$492,'Summary sales'!$A17,TORABIKAIC!$L$7:$L$492)</f>
        <v>0</v>
      </c>
      <c r="AO17" s="355">
        <f>SUMIF(KALBEE!$B$7:$B$501,'Summary sales'!$A17,KALBEE!$J$7:$J$501)</f>
        <v>0</v>
      </c>
      <c r="AP17" s="355">
        <f>SUMIF(TOYOBO!$B$7:$B$479,'Summary sales'!$A17,TOYOBO!$O$7:$O$479)</f>
        <v>0</v>
      </c>
      <c r="AQ17" s="355">
        <f>SUMIF(SWS!$B$7:$B$483,'Summary sales'!$A17,SWS!$P$7:$P$483)</f>
        <v>0</v>
      </c>
      <c r="AR17" s="355">
        <f>SUMIF(KSN!$B$7:$B$480,'Summary sales'!$A17,KSN!$J$7:$J$480)</f>
        <v>3526.7799999999697</v>
      </c>
      <c r="AS17" s="355">
        <f>SUMIF(UMI!$B$7:$B$497,'Summary sales'!$A17,UMI!$J$7:$J$497)</f>
        <v>17295.741000004113</v>
      </c>
      <c r="AT17" s="355">
        <f>SUMIF(IPT!$B$7:$B$497,'Summary sales'!$A17,IPT!$J$7:$J$497)</f>
        <v>2319.0099999997765</v>
      </c>
      <c r="AU17" s="355">
        <f>SUMIF(KBRU!$B$7:$B$500,'Summary sales'!$A17,KBRU!$J$7:$J$500)</f>
        <v>45.979999999981374</v>
      </c>
      <c r="AV17" s="355">
        <f>SUMIF(AMI!$B$7:$B$496,'Summary sales'!$A17,AMI!$J$7:$J$496)</f>
        <v>7975.6299999998882</v>
      </c>
      <c r="AW17" s="355">
        <f>SUMIF(KA!$B$7:$B$500,'Summary sales'!$A17,KA!$J$7:$J$500)</f>
        <v>3708.6899999999987</v>
      </c>
      <c r="AX17" s="355">
        <f>SUMIF(KTN!$B$7:$B$497,'Summary sales'!$A17,KTN!$J$7:$J$497)</f>
        <v>1283.0799999998417</v>
      </c>
      <c r="AY17" s="355">
        <f>SUMIF(TOMIMOTO!$B$7:$B$497,'Summary sales'!$A17,TOMIMOTO!$J$7:$J$497)</f>
        <v>2056.6300000000047</v>
      </c>
      <c r="AZ17" s="355">
        <f>SUMIF(NIAGAGARAM!$B$7:$B$497,'Summary sales'!$A17,NIAGAGARAM!$J$7:$J$497)</f>
        <v>858.22999999998137</v>
      </c>
      <c r="BA17" s="355">
        <f>SUMIF('PCI84'!$B$7:$B$497,'Summary sales'!$A17,'PCI84'!$J$7:$J$497)</f>
        <v>10140.44000000041</v>
      </c>
      <c r="BB17" s="355">
        <f>SUMIF(PCIM!$B$7:$B$497,'Summary sales'!$A17,PCIM!$J$7:$J$497)</f>
        <v>2077.8500000000931</v>
      </c>
      <c r="BC17" s="355">
        <f>SUMIF(INDOFOOD!$B$7:$B$497,'Summary sales'!$A17,INDOFOOD!$J$7:$J$497)</f>
        <v>3481.3299999996088</v>
      </c>
      <c r="BD17" s="355">
        <f>SUMIF(HCI!$B$7:$B$497,'Summary sales'!$A17,HCI!$J$7:$J$497)</f>
        <v>5983.4000000000233</v>
      </c>
      <c r="BE17" s="355">
        <f>SUMIF(DIC!$B$7:$B$496,'Summary sales'!$A17,DIC!$J$7:$J$496)</f>
        <v>4552.9899999999907</v>
      </c>
      <c r="BF17" s="355">
        <f>SUMIF(ASAHIMAS!$B$7:$B$496,'Summary sales'!$A17,ASAHIMAS!$J$7:$J$496)</f>
        <v>28182.790000000037</v>
      </c>
      <c r="BG17" s="355">
        <f>SUMIF('ABC KOGEN'!B16:B43,'Summary sales'!$A17,'ABC KOGEN'!J16:J43)</f>
        <v>6441.5800000000745</v>
      </c>
      <c r="BH17" s="355">
        <f>SUMIF(ADP!$B$7:$B$496,'Summary sales'!$A17,ADP!$J$7:$J$496)</f>
        <v>1014.7400000000002</v>
      </c>
      <c r="BI17" s="355">
        <f>SUMIF(Tongtji!$B$8:$B$498,'Summary sales'!$A17,Tongtji!$J$8:$J$498)</f>
        <v>4268.2999999998137</v>
      </c>
      <c r="BJ17" s="355">
        <f>SUMIF(CITYMALL!$B$7:$B$500,'Summary sales'!$A17,CITYMALL!$K$7:$K$500)</f>
        <v>0</v>
      </c>
      <c r="BK17" s="355">
        <f>SUMIF(PERHUTANI!$B$7:$B$500,'Summary sales'!$A17,PERHUTANI!$J$7:$J$500)</f>
        <v>0</v>
      </c>
      <c r="BL17" s="355">
        <f>SUMIF(PA!$B$7:$B$500,'Summary sales'!$A17,PA!$J$7:$J$500)</f>
        <v>822.63000000000466</v>
      </c>
      <c r="BM17" s="355">
        <f>SUMIF(RPI!$B$7:$B$500,'Summary sales'!$A17,RPI!$J$7:$J$500)</f>
        <v>0</v>
      </c>
      <c r="BN17" s="355">
        <f>SUMIF(RB!$B$7:$B$500,'Summary sales'!$A17,RB!$J$7:$J$500)</f>
        <v>5006.8100000000559</v>
      </c>
      <c r="BO17" s="355">
        <f>SUMIF(GFATOM!$B$7:$B$500,'Summary sales'!$A17,GFATOM!$J$7:$J$500)</f>
        <v>1762.5399999998044</v>
      </c>
      <c r="BP17" s="355">
        <f>SUMIF(GFKULIT!$B$7:$B$500,'Summary sales'!$A17,GFKULIT!$J$7:$J$500)</f>
        <v>1188.9499999999534</v>
      </c>
      <c r="BQ17" s="355">
        <f>SUMIF(SPJES!$B$7:$B$523,'Summary sales'!$A17,SPJES!$N$7:$N$523)</f>
        <v>9063.44</v>
      </c>
      <c r="BR17" s="355">
        <f>SUMIF(HSK!$B$7:$B$500,'Summary sales'!$A17,HSK!$N$7:$N$500)</f>
        <v>5577.2110000001267</v>
      </c>
      <c r="BS17" s="355">
        <f>SUMIF(SDM!$B$7:$B$500,'Summary sales'!$A17,SDM!$J$7:$J$500)</f>
        <v>1026.0800000000745</v>
      </c>
      <c r="BT17" s="355">
        <f>SUMIF(CCS!$B$7:$B$500,'Summary sales'!$A17,CCS!$J$7:$J$500)</f>
        <v>0</v>
      </c>
      <c r="BU17" s="355">
        <f>SUMIF(JARGAS!$B$7:$B$500,'Summary sales'!$A17,JARGAS!$J$7:$J$500)</f>
        <v>1760.0489999999991</v>
      </c>
      <c r="BV17" s="355">
        <f>SUMIF(SBI!$B$7:$B$500,'Summary sales'!$A17,SBI!$J$7:$J$500)</f>
        <v>5589.0800000000745</v>
      </c>
      <c r="BW17" s="355">
        <f>SUMIF(SPGLOBAL!$B$7:$B$542,'Summary sales'!$A17,SPGLOBAL!$M$7:$M$542)</f>
        <v>0</v>
      </c>
    </row>
    <row r="18" spans="1:76">
      <c r="A18" s="322">
        <f t="shared" si="53"/>
        <v>46064</v>
      </c>
      <c r="B18" s="323">
        <f t="shared" ca="1" si="54"/>
        <v>1.0584656654337454</v>
      </c>
      <c r="C18" s="324">
        <f t="shared" si="52"/>
        <v>184285.59600000098</v>
      </c>
      <c r="D18" s="331">
        <v>83389.850000000006</v>
      </c>
      <c r="E18" s="326">
        <v>48102.97</v>
      </c>
      <c r="F18" s="326">
        <v>24581.93</v>
      </c>
      <c r="G18" s="326">
        <v>7419.46</v>
      </c>
      <c r="H18" s="326">
        <v>4156.1329999994487</v>
      </c>
      <c r="I18" s="356">
        <v>3637.13</v>
      </c>
      <c r="J18" s="326"/>
      <c r="K18" s="356">
        <v>12998.123000001535</v>
      </c>
      <c r="L18" s="356"/>
      <c r="M18" s="357">
        <f t="shared" ca="1" si="51"/>
        <v>195059.9759999954</v>
      </c>
      <c r="N18" s="358">
        <f>SUMIF(CLIN!$C$7:$C$498,'Summary sales'!$A18,CLIN!$J$7:$J$498)</f>
        <v>1442.089999999851</v>
      </c>
      <c r="O18" s="358">
        <f>SUMIF(BI!$B$7:$B$497,'Summary sales'!$A18,BI!$J$7:$J$497)</f>
        <v>2285.8800000008196</v>
      </c>
      <c r="P18" s="358">
        <f>SUMIF(MKG!$B$7:$B$500,'Summary sales'!$A18,MKG!$J$7:$J$500)</f>
        <v>1324.9500000001863</v>
      </c>
      <c r="Q18" s="358">
        <f>SUMIF(STM!$B$7:$B$497,'Summary sales'!$A18,STM!$J$7:$J$497)</f>
        <v>3495.5200000000186</v>
      </c>
      <c r="R18" s="358">
        <f>SUMIF(OAJ!$B$7:$B$500,'Summary sales'!$A18,OAJ!$J$7:$J$500)</f>
        <v>428.61999999999534</v>
      </c>
      <c r="S18" s="358">
        <f>SUMIF(NNI!$B$7:$B$497,'Summary sales'!$A18,NNI!$J$7:$J$497)</f>
        <v>911.75</v>
      </c>
      <c r="T18" s="358">
        <f>SUMIF(SHB!$B$7:$B$496,'Summary sales'!$A18,SHB!$J$7:$J$496)</f>
        <v>642.73999999999069</v>
      </c>
      <c r="U18" s="358">
        <f>SUMIF(GTL!$B$7:$B$500,'Summary sales'!$A18,GTL!$J$7:$J$500)</f>
        <v>878.61999999999534</v>
      </c>
      <c r="V18" s="358">
        <f>SUMIF(TWK!$B$7:$B$497,'Summary sales'!$A18,TWK!$J$7:$J$497)</f>
        <v>663.96000000007916</v>
      </c>
      <c r="W18" s="358">
        <f>SUMIF(BYC!$B$7:$B$497,'Summary sales'!$A18,BYC!$J$7:$J$497)</f>
        <v>6241.5699999984354</v>
      </c>
      <c r="X18" s="358">
        <f ca="1">SUMIF(GFIR!$B$7:$B$34,'Summary sales'!$A18,GFIR!$J$7:$J$34)+SUMIF(GFIR2!$B$7:$B$31,'Summary sales'!$A18,GFIR2!$J$7:$J$30)</f>
        <v>6357.4699999997392</v>
      </c>
      <c r="Y18" s="358">
        <f>SUMIF(SARIMURNI!$B$7:$B$498,'Summary sales'!$A18,SARIMURNI!$J$7:$J$498)</f>
        <v>2572.6900000000605</v>
      </c>
      <c r="Z18" s="358">
        <f>SUMIF(TOI!$B$7:$B$500,'Summary sales'!$A18,TOI!$J$7:$J$500)</f>
        <v>0</v>
      </c>
      <c r="AA18" s="358">
        <f>SUMIF(HLI!$B$7:$B$496,'Summary sales'!$A18,HLI!$J$7:$J$496)</f>
        <v>1319.3500000000931</v>
      </c>
      <c r="AB18" s="358">
        <f>SUMIF(CERES!$B$7:$B$497,'Summary sales'!$A18,CERES!$J$7:$J$497)</f>
        <v>11446.759999999776</v>
      </c>
      <c r="AC18" s="358">
        <f>SUMIF(ALT!$B$7:$B$126,'Summary sales'!$A18,ALT!$L$7:$L$126)</f>
        <v>1569.9510000000009</v>
      </c>
      <c r="AD18" s="358">
        <f>SUMIF(UJL!$B$8:$B$99,'Summary sales'!$A18,UJL!$O$8:$O$99)</f>
        <v>0</v>
      </c>
      <c r="AE18" s="358">
        <f ca="1">SUMIF(IDP!$B$7:$B$120,'Summary sales'!$A18,IDP!$O$7:$O$119)</f>
        <v>6125.34</v>
      </c>
      <c r="AF18" s="358">
        <f>SUMIF(FSI!$B$7:$B$497,'Summary sales'!$A18,FSI!$J$7:$J$497)</f>
        <v>100.40000000000873</v>
      </c>
      <c r="AG18" s="358">
        <f>SUMIF(PSD!$B$7:$B$500,'Summary sales'!$A18,PSD!$K$7:$K$500)</f>
        <v>0</v>
      </c>
      <c r="AH18" s="358">
        <f>SUMIF(EBM!$B$7:$B$500,'Summary sales'!$A18,EBM!$J$7:$J$500)</f>
        <v>57.470999999990454</v>
      </c>
      <c r="AI18" s="358">
        <f>SUMIF(CISF!$B$7:$B$497,'Summary sales'!$A18,CISF!$J$7:$J$497)</f>
        <v>57.200000000186265</v>
      </c>
      <c r="AJ18" s="358">
        <f>SUMIF(KGM!$B$5:$B$470,'Summary sales'!$A18,KGM!$O$5:$O$470)</f>
        <v>0</v>
      </c>
      <c r="AK18" s="358">
        <f>SUMIF(PUJ!$B$7:$B$497,'Summary sales'!$A18,PUJ!$J$7:$J$497)</f>
        <v>4810.4000000003725</v>
      </c>
      <c r="AL18" s="358">
        <f>SUMIF(TORABIKACIKUPA!$B$7:$B$493,'Summary sales'!$A18,TORABIKACIKUPA!$L$7:$L$493)</f>
        <v>0</v>
      </c>
      <c r="AM18" s="358">
        <f>SUMIF(TORABIKAHF!$B$7:$B$504,'Summary sales'!$A18,TORABIKAHF!$L$7:$L$504)</f>
        <v>0</v>
      </c>
      <c r="AN18" s="358">
        <f>SUMIF(TORABIKAIC!$B$7:$B$492,'Summary sales'!$A18,TORABIKAIC!$L$7:$L$492)</f>
        <v>0</v>
      </c>
      <c r="AO18" s="358">
        <f>SUMIF(KALBEE!$B$7:$B$501,'Summary sales'!$A18,KALBEE!$J$7:$J$501)</f>
        <v>0</v>
      </c>
      <c r="AP18" s="358">
        <f>SUMIF(TOYOBO!$B$7:$B$479,'Summary sales'!$A18,TOYOBO!$O$7:$O$479)</f>
        <v>0</v>
      </c>
      <c r="AQ18" s="358">
        <f>SUMIF(SWS!$B$7:$B$483,'Summary sales'!$A18,SWS!$P$7:$P$483)</f>
        <v>0</v>
      </c>
      <c r="AR18" s="358">
        <f>SUMIF(KSN!$B$7:$B$480,'Summary sales'!$A18,KSN!$J$7:$J$480)</f>
        <v>3763.1699999999837</v>
      </c>
      <c r="AS18" s="358">
        <f>SUMIF(UMI!$B$7:$B$497,'Summary sales'!$A18,UMI!$J$7:$J$497)</f>
        <v>17100.177999995649</v>
      </c>
      <c r="AT18" s="358">
        <f>SUMIF(IPT!$B$7:$B$497,'Summary sales'!$A18,IPT!$J$7:$J$497)</f>
        <v>2075.1500000003725</v>
      </c>
      <c r="AU18" s="358">
        <f>SUMIF(KBRU!$B$7:$B$500,'Summary sales'!$A18,KBRU!$J$7:$J$500)</f>
        <v>958.68000000005122</v>
      </c>
      <c r="AV18" s="358">
        <f>SUMIF(AMI!$B$7:$B$496,'Summary sales'!$A18,AMI!$J$7:$J$496)</f>
        <v>6860.0800000000745</v>
      </c>
      <c r="AW18" s="358">
        <f>SUMIF(KA!$B$7:$B$500,'Summary sales'!$A18,KA!$J$7:$J$500)</f>
        <v>3818.010000000002</v>
      </c>
      <c r="AX18" s="358">
        <f>SUMIF(KTN!$B$7:$B$497,'Summary sales'!$A18,KTN!$J$7:$J$497)</f>
        <v>1301.160000000149</v>
      </c>
      <c r="AY18" s="358">
        <f>SUMIF(TOMIMOTO!$B$7:$B$497,'Summary sales'!$A18,TOMIMOTO!$J$7:$J$497)</f>
        <v>2150.7100000000792</v>
      </c>
      <c r="AZ18" s="358">
        <f>SUMIF(NIAGAGARAM!$B$7:$B$497,'Summary sales'!$A18,NIAGAGARAM!$J$7:$J$497)</f>
        <v>1287.2600000000093</v>
      </c>
      <c r="BA18" s="358">
        <f>SUMIF('PCI84'!$B$7:$B$497,'Summary sales'!$A18,'PCI84'!$J$7:$J$497)</f>
        <v>9166.1200000001118</v>
      </c>
      <c r="BB18" s="358">
        <f>SUMIF(PCIM!$B$7:$B$497,'Summary sales'!$A18,PCIM!$J$7:$J$497)</f>
        <v>2239.8599999998696</v>
      </c>
      <c r="BC18" s="358">
        <f>SUMIF(INDOFOOD!$B$7:$B$497,'Summary sales'!$A18,INDOFOOD!$J$7:$J$497)</f>
        <v>4146.9500000001863</v>
      </c>
      <c r="BD18" s="358">
        <f>SUMIF(HCI!$B$7:$B$497,'Summary sales'!$A18,HCI!$J$7:$J$497)</f>
        <v>7625.8299999999581</v>
      </c>
      <c r="BE18" s="358">
        <f>SUMIF(DIC!$B$7:$B$496,'Summary sales'!$A18,DIC!$J$7:$J$496)</f>
        <v>4819.8500000000931</v>
      </c>
      <c r="BF18" s="358">
        <f>SUMIF(ASAHIMAS!$B$7:$B$496,'Summary sales'!$A18,ASAHIMAS!$J$7:$J$496)</f>
        <v>28916.530000000261</v>
      </c>
      <c r="BG18" s="358">
        <f>SUMIF('ABC KOGEN'!B17:B44,'Summary sales'!$A18,'ABC KOGEN'!J17:J44)</f>
        <v>8880.6999999999534</v>
      </c>
      <c r="BH18" s="358">
        <f>SUMIF(ADP!$B$7:$B$496,'Summary sales'!$A18,ADP!$J$7:$J$496)</f>
        <v>809.71999999999935</v>
      </c>
      <c r="BI18" s="358">
        <f>SUMIF(Tongtji!$B$8:$B$498,'Summary sales'!$A18,Tongtji!$J$8:$J$498)</f>
        <v>4200.8999999994412</v>
      </c>
      <c r="BJ18" s="358">
        <f>SUMIF(CITYMALL!$B$7:$B$500,'Summary sales'!$A18,CITYMALL!$K$7:$K$500)</f>
        <v>0</v>
      </c>
      <c r="BK18" s="358">
        <f>SUMIF(PERHUTANI!$B$7:$B$500,'Summary sales'!$A18,PERHUTANI!$J$7:$J$500)</f>
        <v>0</v>
      </c>
      <c r="BL18" s="358">
        <f>SUMIF(PA!$B$7:$B$500,'Summary sales'!$A18,PA!$J$7:$J$500)</f>
        <v>785.92000000004191</v>
      </c>
      <c r="BM18" s="358">
        <f>SUMIF(RPI!$B$7:$B$500,'Summary sales'!$A18,RPI!$J$7:$J$500)</f>
        <v>0</v>
      </c>
      <c r="BN18" s="358">
        <f>SUMIF(RB!$B$7:$B$500,'Summary sales'!$A18,RB!$J$7:$J$500)</f>
        <v>3457.6499999999069</v>
      </c>
      <c r="BO18" s="358">
        <f>SUMIF(GFATOM!$B$7:$B$500,'Summary sales'!$A18,GFATOM!$J$7:$J$500)</f>
        <v>3501.0900000000838</v>
      </c>
      <c r="BP18" s="358">
        <f>SUMIF(GFKULIT!$B$7:$B$500,'Summary sales'!$A18,GFKULIT!$J$7:$J$500)</f>
        <v>1554.4610000000102</v>
      </c>
      <c r="BQ18" s="358">
        <f>SUMIF(SPJES!$B$7:$B$523,'Summary sales'!$A18,SPJES!$N$7:$N$523)</f>
        <v>4531.72</v>
      </c>
      <c r="BR18" s="358">
        <f>SUMIF(HSK!$B$7:$B$500,'Summary sales'!$A18,HSK!$N$7:$N$500)</f>
        <v>5558.7659999998286</v>
      </c>
      <c r="BS18" s="358">
        <f>SUMIF(SDM!$B$7:$B$500,'Summary sales'!$A18,SDM!$J$7:$J$500)</f>
        <v>1317.0499999998137</v>
      </c>
      <c r="BT18" s="358">
        <f>SUMIF(CCS!$B$7:$B$500,'Summary sales'!$A18,CCS!$J$7:$J$500)</f>
        <v>0</v>
      </c>
      <c r="BU18" s="358">
        <f>SUMIF(JARGAS!$B$7:$B$500,'Summary sales'!$A18,JARGAS!$J$7:$J$500)</f>
        <v>1798.5419999999576</v>
      </c>
      <c r="BV18" s="358">
        <f>SUMIF(SBI!$B$7:$B$500,'Summary sales'!$A18,SBI!$J$7:$J$500)</f>
        <v>4846.3099999995902</v>
      </c>
      <c r="BW18" s="358">
        <f>SUMIF(SPGLOBAL!$B$7:$B$542,'Summary sales'!$A18,SPGLOBAL!$M$7:$M$542)</f>
        <v>4854.8770000003278</v>
      </c>
    </row>
    <row r="19" spans="1:76">
      <c r="A19" s="317">
        <f t="shared" si="53"/>
        <v>46065</v>
      </c>
      <c r="B19" s="318">
        <f t="shared" ca="1" si="54"/>
        <v>1.0427648312629769</v>
      </c>
      <c r="C19" s="328">
        <f t="shared" si="52"/>
        <v>176027.7260000039</v>
      </c>
      <c r="D19" s="320">
        <v>77591.260000000024</v>
      </c>
      <c r="E19" s="329">
        <v>49097.03</v>
      </c>
      <c r="F19" s="329">
        <v>23333.07</v>
      </c>
      <c r="G19" s="329">
        <v>10299.280000000001</v>
      </c>
      <c r="H19" s="329">
        <v>0</v>
      </c>
      <c r="I19" s="352">
        <v>6645.21</v>
      </c>
      <c r="J19" s="329"/>
      <c r="K19" s="352">
        <v>9061.8760000038892</v>
      </c>
      <c r="L19" s="352"/>
      <c r="M19" s="354">
        <f t="shared" ca="1" si="51"/>
        <v>183555.52199999959</v>
      </c>
      <c r="N19" s="355">
        <f>SUMIF(CLIN!$C$7:$C$498,'Summary sales'!$A19,CLIN!$J$7:$J$498)</f>
        <v>1160.7900000000373</v>
      </c>
      <c r="O19" s="361">
        <f>SUMIF(BI!$B$7:$B$497,'Summary sales'!$A19,BI!$J$7:$J$497)</f>
        <v>2269.8800000008196</v>
      </c>
      <c r="P19" s="361">
        <f>SUMIF(MKG!$B$7:$B$500,'Summary sales'!$A19,MKG!$J$7:$J$500)</f>
        <v>1082.6400000001304</v>
      </c>
      <c r="Q19" s="355">
        <f>SUMIF(STM!$B$7:$B$497,'Summary sales'!$A19,STM!$J$7:$J$497)</f>
        <v>4009.8799999998882</v>
      </c>
      <c r="R19" s="355">
        <f>SUMIF(OAJ!$B$7:$B$500,'Summary sales'!$A19,OAJ!$J$7:$J$500)</f>
        <v>529.43999999994412</v>
      </c>
      <c r="S19" s="355">
        <f>SUMIF(NNI!$B$7:$B$497,'Summary sales'!$A19,NNI!$J$7:$J$497)</f>
        <v>952.45999999996275</v>
      </c>
      <c r="T19" s="361">
        <f>SUMIF(SHB!$B$7:$B$496,'Summary sales'!$A19,SHB!$J$7:$J$496)</f>
        <v>628.76000000000931</v>
      </c>
      <c r="U19" s="361">
        <f>SUMIF(GTL!$B$7:$B$500,'Summary sales'!$A19,GTL!$J$7:$J$500)</f>
        <v>934.10999999998603</v>
      </c>
      <c r="V19" s="361">
        <f>SUMIF(TWK!$B$7:$B$497,'Summary sales'!$A19,TWK!$J$7:$J$497)</f>
        <v>692.45999999996275</v>
      </c>
      <c r="W19" s="355">
        <f>SUMIF(BYC!$B$7:$B$497,'Summary sales'!$A19,BYC!$J$7:$J$497)</f>
        <v>5910.6000000014901</v>
      </c>
      <c r="X19" s="361">
        <f ca="1">SUMIF(GFIR!$B$7:$B$34,'Summary sales'!$A19,GFIR!$J$7:$J$34)+SUMIF(GFIR2!$B$7:$B$31,'Summary sales'!$A19,GFIR2!$J$7:$J$30)</f>
        <v>6690.2200000002049</v>
      </c>
      <c r="Y19" s="361">
        <f>SUMIF(SARIMURNI!$B$7:$B$498,'Summary sales'!$A19,SARIMURNI!$J$7:$J$498)</f>
        <v>2845.1500000000233</v>
      </c>
      <c r="Z19" s="361">
        <f>SUMIF(TOI!$B$7:$B$500,'Summary sales'!$A19,TOI!$J$7:$J$500)</f>
        <v>0</v>
      </c>
      <c r="AA19" s="355">
        <f>SUMIF(HLI!$B$7:$B$496,'Summary sales'!$A19,HLI!$J$7:$J$496)</f>
        <v>1365.3599999998696</v>
      </c>
      <c r="AB19" s="361">
        <f>SUMIF(CERES!$B$7:$B$497,'Summary sales'!$A19,CERES!$J$7:$J$497)</f>
        <v>12304.590000000317</v>
      </c>
      <c r="AC19" s="361">
        <f>SUMIF(ALT!$B$7:$B$126,'Summary sales'!$A19,ALT!$L$7:$L$126)</f>
        <v>876.74300000001676</v>
      </c>
      <c r="AD19" s="355">
        <f>SUMIF(UJL!$B$8:$B$99,'Summary sales'!$A19,UJL!$O$8:$O$99)</f>
        <v>0</v>
      </c>
      <c r="AE19" s="361">
        <f ca="1">SUMIF(IDP!$B$7:$B$120,'Summary sales'!$A19,IDP!$O$7:$O$119)</f>
        <v>2549.81</v>
      </c>
      <c r="AF19" s="355">
        <f>SUMIF(FSI!$B$7:$B$497,'Summary sales'!$A19,FSI!$J$7:$J$497)</f>
        <v>97.399999999994179</v>
      </c>
      <c r="AG19" s="361">
        <f>SUMIF(PSD!$B$7:$B$500,'Summary sales'!$A19,PSD!$K$7:$K$500)</f>
        <v>0</v>
      </c>
      <c r="AH19" s="361">
        <f>SUMIF(EBM!$B$7:$B$500,'Summary sales'!$A19,EBM!$J$7:$J$500)</f>
        <v>49.625</v>
      </c>
      <c r="AI19" s="355">
        <f>SUMIF(CISF!$B$7:$B$497,'Summary sales'!$A19,CISF!$J$7:$J$497)</f>
        <v>2665.2999999998137</v>
      </c>
      <c r="AJ19" s="355">
        <f>SUMIF(KGM!$B$5:$B$470,'Summary sales'!$A19,KGM!$O$5:$O$470)</f>
        <v>0</v>
      </c>
      <c r="AK19" s="355">
        <f>SUMIF(PUJ!$B$7:$B$497,'Summary sales'!$A19,PUJ!$J$7:$J$497)</f>
        <v>4316.3999999994412</v>
      </c>
      <c r="AL19" s="355">
        <f>SUMIF(TORABIKACIKUPA!$B$7:$B$493,'Summary sales'!$A19,TORABIKACIKUPA!$L$7:$L$493)</f>
        <v>0</v>
      </c>
      <c r="AM19" s="355">
        <f>SUMIF(TORABIKAHF!$B$7:$B$504,'Summary sales'!$A19,TORABIKAHF!$L$7:$L$504)</f>
        <v>0</v>
      </c>
      <c r="AN19" s="355">
        <f>SUMIF(TORABIKAIC!$B$7:$B$492,'Summary sales'!$A19,TORABIKAIC!$L$7:$L$492)</f>
        <v>0</v>
      </c>
      <c r="AO19" s="355">
        <f>SUMIF(KALBEE!$B$7:$B$501,'Summary sales'!$A19,KALBEE!$J$7:$J$501)</f>
        <v>0</v>
      </c>
      <c r="AP19" s="355">
        <f>SUMIF(TOYOBO!$B$7:$B$479,'Summary sales'!$A19,TOYOBO!$O$7:$O$479)</f>
        <v>0</v>
      </c>
      <c r="AQ19" s="355">
        <f>SUMIF(SWS!$B$7:$B$483,'Summary sales'!$A19,SWS!$P$7:$P$483)</f>
        <v>0</v>
      </c>
      <c r="AR19" s="355">
        <f>SUMIF(KSN!$B$7:$B$480,'Summary sales'!$A19,KSN!$J$7:$J$480)</f>
        <v>4027.4100000000326</v>
      </c>
      <c r="AS19" s="355">
        <f>SUMIF(UMI!$B$7:$B$497,'Summary sales'!$A19,UMI!$J$7:$J$497)</f>
        <v>17585.14999999851</v>
      </c>
      <c r="AT19" s="355">
        <f>SUMIF(IPT!$B$7:$B$497,'Summary sales'!$A19,IPT!$J$7:$J$497)</f>
        <v>2615.160000000149</v>
      </c>
      <c r="AU19" s="355">
        <f>SUMIF(KBRU!$B$7:$B$500,'Summary sales'!$A19,KBRU!$J$7:$J$500)</f>
        <v>981.22999999998137</v>
      </c>
      <c r="AV19" s="355">
        <f>SUMIF(AMI!$B$7:$B$496,'Summary sales'!$A19,AMI!$J$7:$J$496)</f>
        <v>8034.3300000000745</v>
      </c>
      <c r="AW19" s="355">
        <f>SUMIF(KA!$B$7:$B$500,'Summary sales'!$A19,KA!$J$7:$J$500)</f>
        <v>3517.6399999999994</v>
      </c>
      <c r="AX19" s="355">
        <f>SUMIF(KTN!$B$7:$B$497,'Summary sales'!$A19,KTN!$J$7:$J$497)</f>
        <v>1487.6299999998882</v>
      </c>
      <c r="AY19" s="355">
        <f>SUMIF(TOMIMOTO!$B$7:$B$497,'Summary sales'!$A19,TOMIMOTO!$J$7:$J$497)</f>
        <v>2097.8099999999395</v>
      </c>
      <c r="AZ19" s="355">
        <f>SUMIF(NIAGAGARAM!$B$7:$B$497,'Summary sales'!$A19,NIAGAGARAM!$J$7:$J$497)</f>
        <v>1211.8800000000047</v>
      </c>
      <c r="BA19" s="355">
        <f>SUMIF('PCI84'!$B$7:$B$497,'Summary sales'!$A19,'PCI84'!$J$7:$J$497)</f>
        <v>8973.429999999702</v>
      </c>
      <c r="BB19" s="355">
        <f>SUMIF(PCIM!$B$7:$B$497,'Summary sales'!$A19,PCIM!$J$7:$J$497)</f>
        <v>2641.8200000000652</v>
      </c>
      <c r="BC19" s="355">
        <f>SUMIF(INDOFOOD!$B$7:$B$497,'Summary sales'!$A19,INDOFOOD!$J$7:$J$497)</f>
        <v>3843.9799999999814</v>
      </c>
      <c r="BD19" s="355">
        <f>SUMIF(HCI!$B$7:$B$497,'Summary sales'!$A19,HCI!$J$7:$J$497)</f>
        <v>4182.2399999999907</v>
      </c>
      <c r="BE19" s="355">
        <f>SUMIF(DIC!$B$7:$B$496,'Summary sales'!$A19,DIC!$J$7:$J$496)</f>
        <v>4646.3999999999069</v>
      </c>
      <c r="BF19" s="355">
        <f>SUMIF(ASAHIMAS!$B$7:$B$496,'Summary sales'!$A19,ASAHIMAS!$J$7:$J$496)</f>
        <v>26336.80999999959</v>
      </c>
      <c r="BG19" s="355">
        <f>SUMIF('ABC KOGEN'!B18:B45,'Summary sales'!$A19,'ABC KOGEN'!J18:J45)</f>
        <v>9728.6999999999534</v>
      </c>
      <c r="BH19" s="355">
        <f>SUMIF(ADP!$B$7:$B$496,'Summary sales'!$A19,ADP!$J$7:$J$496)</f>
        <v>330.01000000000022</v>
      </c>
      <c r="BI19" s="355">
        <f>SUMIF(Tongtji!$B$8:$B$498,'Summary sales'!$A19,Tongtji!$J$8:$J$498)</f>
        <v>4238</v>
      </c>
      <c r="BJ19" s="355">
        <f>SUMIF(CITYMALL!$B$7:$B$500,'Summary sales'!$A19,CITYMALL!$K$7:$K$500)</f>
        <v>0</v>
      </c>
      <c r="BK19" s="355">
        <f>SUMIF(PERHUTANI!$B$7:$B$500,'Summary sales'!$A19,PERHUTANI!$J$7:$J$500)</f>
        <v>0</v>
      </c>
      <c r="BL19" s="355">
        <f>SUMIF(PA!$B$7:$B$500,'Summary sales'!$A19,PA!$J$7:$J$500)</f>
        <v>798.92999999993481</v>
      </c>
      <c r="BM19" s="355">
        <f>SUMIF(RPI!$B$7:$B$500,'Summary sales'!$A19,RPI!$J$7:$J$500)</f>
        <v>0</v>
      </c>
      <c r="BN19" s="355">
        <f>SUMIF(RB!$B$7:$B$500,'Summary sales'!$A19,RB!$J$7:$J$500)</f>
        <v>0</v>
      </c>
      <c r="BO19" s="355">
        <f>SUMIF(GFATOM!$B$7:$B$500,'Summary sales'!$A19,GFATOM!$J$7:$J$500)</f>
        <v>4318.3800000001211</v>
      </c>
      <c r="BP19" s="355">
        <f>SUMIF(GFKULIT!$B$7:$B$500,'Summary sales'!$A19,GFKULIT!$J$7:$J$500)</f>
        <v>1874.0339999999851</v>
      </c>
      <c r="BQ19" s="355">
        <f>SUMIF(SPJES!$B$7:$B$523,'Summary sales'!$A19,SPJES!$N$7:$N$523)</f>
        <v>9190.869999999999</v>
      </c>
      <c r="BR19" s="355">
        <f>SUMIF(HSK!$B$7:$B$500,'Summary sales'!$A19,HSK!$N$7:$N$500)</f>
        <v>5563.8410000000149</v>
      </c>
      <c r="BS19" s="355">
        <f>SUMIF(SDM!$B$7:$B$500,'Summary sales'!$A19,SDM!$J$7:$J$500)</f>
        <v>942.83999999985099</v>
      </c>
      <c r="BT19" s="355">
        <f>SUMIF(CCS!$B$7:$B$500,'Summary sales'!$A19,CCS!$J$7:$J$500)</f>
        <v>0</v>
      </c>
      <c r="BU19" s="355">
        <f>SUMIF(JARGAS!$B$7:$B$500,'Summary sales'!$A19,JARGAS!$J$7:$J$500)</f>
        <v>1770.9190000000526</v>
      </c>
      <c r="BV19" s="355">
        <f>SUMIF(SBI!$B$7:$B$500,'Summary sales'!$A19,SBI!$J$7:$J$500)</f>
        <v>684.45999999996275</v>
      </c>
      <c r="BW19" s="355">
        <f>SUMIF(SPGLOBAL!$B$7:$B$542,'Summary sales'!$A19,SPGLOBAL!$M$7:$M$542)</f>
        <v>0</v>
      </c>
    </row>
    <row r="20" spans="1:76">
      <c r="A20" s="322">
        <f t="shared" si="53"/>
        <v>46066</v>
      </c>
      <c r="B20" s="323">
        <f t="shared" ca="1" si="54"/>
        <v>1.0165923376855461</v>
      </c>
      <c r="C20" s="324">
        <f t="shared" si="52"/>
        <v>175601.53699999719</v>
      </c>
      <c r="D20" s="325">
        <v>80453.75</v>
      </c>
      <c r="E20" s="326">
        <v>45710.39</v>
      </c>
      <c r="F20" s="326">
        <v>20950.189999999999</v>
      </c>
      <c r="G20" s="326">
        <v>11605.67</v>
      </c>
      <c r="H20" s="326">
        <v>4665.2399999983609</v>
      </c>
      <c r="I20" s="356">
        <v>3853.52</v>
      </c>
      <c r="J20" s="326"/>
      <c r="K20" s="356">
        <v>8362.7769999988377</v>
      </c>
      <c r="L20" s="356"/>
      <c r="M20" s="357">
        <f t="shared" ca="1" si="51"/>
        <v>178515.17700000206</v>
      </c>
      <c r="N20" s="358">
        <f>SUMIF(CLIN!$C$7:$C$498,'Summary sales'!$A20,CLIN!$J$7:$J$498)</f>
        <v>1163.8900000001304</v>
      </c>
      <c r="O20" s="358">
        <f>SUMIF(BI!$B$7:$B$497,'Summary sales'!$A20,BI!$J$7:$J$497)</f>
        <v>1987.6399999987334</v>
      </c>
      <c r="P20" s="358">
        <f>SUMIF(MKG!$B$7:$B$500,'Summary sales'!$A20,MKG!$J$7:$J$500)</f>
        <v>1222.7599999997765</v>
      </c>
      <c r="Q20" s="358">
        <f>SUMIF(STM!$B$7:$B$497,'Summary sales'!$A20,STM!$J$7:$J$497)</f>
        <v>2318.9099999996834</v>
      </c>
      <c r="R20" s="358">
        <f>SUMIF(OAJ!$B$7:$B$500,'Summary sales'!$A20,OAJ!$J$7:$J$500)</f>
        <v>584.47000000008848</v>
      </c>
      <c r="S20" s="358">
        <f>SUMIF(NNI!$B$7:$B$497,'Summary sales'!$A20,NNI!$J$7:$J$497)</f>
        <v>954.22000000067055</v>
      </c>
      <c r="T20" s="358">
        <f>SUMIF(SHB!$B$7:$B$496,'Summary sales'!$A20,SHB!$J$7:$J$496)</f>
        <v>734.01000000000931</v>
      </c>
      <c r="U20" s="358">
        <f>SUMIF(GTL!$B$7:$B$500,'Summary sales'!$A20,GTL!$J$7:$J$500)</f>
        <v>819.32999999995809</v>
      </c>
      <c r="V20" s="358">
        <f>SUMIF(TWK!$B$7:$B$497,'Summary sales'!$A20,TWK!$J$7:$J$497)</f>
        <v>688.85999999998603</v>
      </c>
      <c r="W20" s="358">
        <f>SUMIF(BYC!$B$7:$B$497,'Summary sales'!$A20,BYC!$J$7:$J$497)</f>
        <v>5497.570000000298</v>
      </c>
      <c r="X20" s="358">
        <f ca="1">SUMIF(GFIR!$B$7:$B$34,'Summary sales'!$A20,GFIR!$J$7:$J$34)+SUMIF(GFIR2!$B$7:$B$31,'Summary sales'!$A20,GFIR2!$J$7:$J$30)</f>
        <v>10178.279999999908</v>
      </c>
      <c r="Y20" s="358">
        <f>SUMIF(SARIMURNI!$B$7:$B$498,'Summary sales'!$A20,SARIMURNI!$J$7:$J$498)</f>
        <v>2828.1899999999441</v>
      </c>
      <c r="Z20" s="358">
        <f>SUMIF(TOI!$B$7:$B$500,'Summary sales'!$A20,TOI!$J$7:$J$500)</f>
        <v>0</v>
      </c>
      <c r="AA20" s="358">
        <f>SUMIF(HLI!$B$7:$B$496,'Summary sales'!$A20,HLI!$J$7:$J$496)</f>
        <v>1291.4500000001863</v>
      </c>
      <c r="AB20" s="358">
        <f>SUMIF(CERES!$B$7:$B$497,'Summary sales'!$A20,CERES!$J$7:$J$497)</f>
        <v>12978.699999999721</v>
      </c>
      <c r="AC20" s="358">
        <f>SUMIF(ALT!$B$7:$B$126,'Summary sales'!$A20,ALT!$L$7:$L$126)</f>
        <v>1523.3079999999609</v>
      </c>
      <c r="AD20" s="358">
        <f>SUMIF(UJL!$B$8:$B$99,'Summary sales'!$A20,UJL!$O$8:$O$99)</f>
        <v>0</v>
      </c>
      <c r="AE20" s="358">
        <f ca="1">SUMIF(IDP!$B$7:$B$120,'Summary sales'!$A20,IDP!$O$7:$O$119)</f>
        <v>5621.12</v>
      </c>
      <c r="AF20" s="358">
        <f>SUMIF(FSI!$B$7:$B$497,'Summary sales'!$A20,FSI!$J$7:$J$497)</f>
        <v>105</v>
      </c>
      <c r="AG20" s="358">
        <f>SUMIF(PSD!$B$7:$B$500,'Summary sales'!$A20,PSD!$K$7:$K$500)</f>
        <v>0</v>
      </c>
      <c r="AH20" s="358">
        <f>SUMIF(EBM!$B$7:$B$500,'Summary sales'!$A20,EBM!$J$7:$J$500)</f>
        <v>55.520000000004075</v>
      </c>
      <c r="AI20" s="358">
        <f>SUMIF(CISF!$B$7:$B$497,'Summary sales'!$A20,CISF!$J$7:$J$497)</f>
        <v>64</v>
      </c>
      <c r="AJ20" s="358">
        <f>SUMIF(KGM!$B$5:$B$470,'Summary sales'!$A20,KGM!$O$5:$O$470)</f>
        <v>0</v>
      </c>
      <c r="AK20" s="358">
        <f>SUMIF(PUJ!$B$7:$B$497,'Summary sales'!$A20,PUJ!$J$7:$J$497)</f>
        <v>4662.7000000001863</v>
      </c>
      <c r="AL20" s="358">
        <f>SUMIF(TORABIKACIKUPA!$B$7:$B$493,'Summary sales'!$A20,TORABIKACIKUPA!$L$7:$L$493)</f>
        <v>0</v>
      </c>
      <c r="AM20" s="358">
        <f>SUMIF(TORABIKAHF!$B$7:$B$504,'Summary sales'!$A20,TORABIKAHF!$L$7:$L$504)</f>
        <v>0</v>
      </c>
      <c r="AN20" s="358">
        <f>SUMIF(TORABIKAIC!$B$7:$B$492,'Summary sales'!$A20,TORABIKAIC!$L$7:$L$492)</f>
        <v>0</v>
      </c>
      <c r="AO20" s="358">
        <f>SUMIF(KALBEE!$B$7:$B$501,'Summary sales'!$A20,KALBEE!$J$7:$J$501)</f>
        <v>0</v>
      </c>
      <c r="AP20" s="358">
        <f>SUMIF(TOYOBO!$B$7:$B$479,'Summary sales'!$A20,TOYOBO!$O$7:$O$479)</f>
        <v>0</v>
      </c>
      <c r="AQ20" s="358">
        <f>SUMIF(SWS!$B$7:$B$483,'Summary sales'!$A20,SWS!$P$7:$P$483)</f>
        <v>0</v>
      </c>
      <c r="AR20" s="358">
        <f>SUMIF(KSN!$B$7:$B$480,'Summary sales'!$A20,KSN!$J$7:$J$480)</f>
        <v>3335.2999999999884</v>
      </c>
      <c r="AS20" s="358">
        <f>SUMIF(UMI!$B$7:$B$497,'Summary sales'!$A20,UMI!$J$7:$J$497)</f>
        <v>16992.310000002384</v>
      </c>
      <c r="AT20" s="358">
        <f>SUMIF(IPT!$B$7:$B$497,'Summary sales'!$A20,IPT!$J$7:$J$497)</f>
        <v>2008.1499999994412</v>
      </c>
      <c r="AU20" s="358">
        <f>SUMIF(KBRU!$B$7:$B$500,'Summary sales'!$A20,KBRU!$J$7:$J$500)</f>
        <v>632.95999999996275</v>
      </c>
      <c r="AV20" s="358">
        <f>SUMIF(AMI!$B$7:$B$496,'Summary sales'!$A20,AMI!$J$7:$J$496)</f>
        <v>7303.230000000447</v>
      </c>
      <c r="AW20" s="358">
        <f>SUMIF(KA!$B$7:$B$500,'Summary sales'!$A20,KA!$J$7:$J$500)</f>
        <v>3244.5199999999968</v>
      </c>
      <c r="AX20" s="358">
        <f>SUMIF(KTN!$B$7:$B$497,'Summary sales'!$A20,KTN!$J$7:$J$497)</f>
        <v>1258.1500000001397</v>
      </c>
      <c r="AY20" s="358">
        <f>SUMIF(TOMIMOTO!$B$7:$B$497,'Summary sales'!$A20,TOMIMOTO!$J$7:$J$497)</f>
        <v>2079.75</v>
      </c>
      <c r="AZ20" s="358">
        <f>SUMIF(NIAGAGARAM!$B$7:$B$497,'Summary sales'!$A20,NIAGAGARAM!$J$7:$J$497)</f>
        <v>1056.789999999979</v>
      </c>
      <c r="BA20" s="358">
        <f>SUMIF('PCI84'!$B$7:$B$497,'Summary sales'!$A20,'PCI84'!$J$7:$J$497)</f>
        <v>9379.5600000005215</v>
      </c>
      <c r="BB20" s="358">
        <f>SUMIF(PCIM!$B$7:$B$497,'Summary sales'!$A20,PCIM!$J$7:$J$497)</f>
        <v>1935.6000000000931</v>
      </c>
      <c r="BC20" s="358">
        <f>SUMIF(INDOFOOD!$B$7:$B$497,'Summary sales'!$A20,INDOFOOD!$J$7:$J$497)</f>
        <v>0</v>
      </c>
      <c r="BD20" s="358">
        <f>SUMIF(HCI!$B$7:$B$497,'Summary sales'!$A20,HCI!$J$7:$J$497)</f>
        <v>0</v>
      </c>
      <c r="BE20" s="358">
        <f>SUMIF(DIC!$B$7:$B$496,'Summary sales'!$A20,DIC!$J$7:$J$496)</f>
        <v>4375.8300000000745</v>
      </c>
      <c r="BF20" s="358">
        <f>SUMIF(ASAHIMAS!$B$7:$B$496,'Summary sales'!$A20,ASAHIMAS!$J$7:$J$496)</f>
        <v>24168.139999999665</v>
      </c>
      <c r="BG20" s="358">
        <f>SUMIF('ABC KOGEN'!B19:B46,'Summary sales'!$A20,'ABC KOGEN'!J19:J46)</f>
        <v>6787.2099999999627</v>
      </c>
      <c r="BH20" s="358">
        <f>SUMIF(ADP!$B$7:$B$496,'Summary sales'!$A20,ADP!$J$7:$J$496)</f>
        <v>515.39000000000033</v>
      </c>
      <c r="BI20" s="358">
        <f>SUMIF(Tongtji!$B$8:$B$498,'Summary sales'!$A20,Tongtji!$J$8:$J$498)</f>
        <v>3713.4000000003725</v>
      </c>
      <c r="BJ20" s="358">
        <f>SUMIF(CITYMALL!$B$7:$B$500,'Summary sales'!$A20,CITYMALL!$K$7:$K$500)</f>
        <v>0</v>
      </c>
      <c r="BK20" s="358">
        <f>SUMIF(PERHUTANI!$B$7:$B$500,'Summary sales'!$A20,PERHUTANI!$J$7:$J$500)</f>
        <v>0</v>
      </c>
      <c r="BL20" s="358">
        <f>SUMIF(PA!$B$7:$B$500,'Summary sales'!$A20,PA!$J$7:$J$500)</f>
        <v>741.4100000000326</v>
      </c>
      <c r="BM20" s="358">
        <f>SUMIF(RPI!$B$7:$B$500,'Summary sales'!$A20,RPI!$J$7:$J$500)</f>
        <v>0</v>
      </c>
      <c r="BN20" s="358">
        <f>SUMIF(RB!$B$7:$B$500,'Summary sales'!$A20,RB!$J$7:$J$500)</f>
        <v>2820.5400000000373</v>
      </c>
      <c r="BO20" s="358">
        <f>SUMIF(GFATOM!$B$7:$B$500,'Summary sales'!$A20,GFATOM!$J$7:$J$500)</f>
        <v>1677.2899999998044</v>
      </c>
      <c r="BP20" s="358">
        <f>SUMIF(GFKULIT!$B$7:$B$500,'Summary sales'!$A20,GFKULIT!$J$7:$J$500)</f>
        <v>1189.3479999999981</v>
      </c>
      <c r="BQ20" s="358">
        <f>SUMIF(SPJES!$B$7:$B$523,'Summary sales'!$A20,SPJES!$N$7:$N$523)</f>
        <v>8562.48</v>
      </c>
      <c r="BR20" s="358">
        <f>SUMIF(HSK!$B$7:$B$500,'Summary sales'!$A20,HSK!$N$7:$N$500)</f>
        <v>5668.4469999996945</v>
      </c>
      <c r="BS20" s="358">
        <f>SUMIF(SDM!$B$7:$B$500,'Summary sales'!$A20,SDM!$J$7:$J$500)</f>
        <v>1484.8700000001118</v>
      </c>
      <c r="BT20" s="358">
        <f>SUMIF(CCS!$B$7:$B$500,'Summary sales'!$A20,CCS!$J$7:$J$500)</f>
        <v>0</v>
      </c>
      <c r="BU20" s="358">
        <f>SUMIF(JARGAS!$B$7:$B$500,'Summary sales'!$A20,JARGAS!$J$7:$J$500)</f>
        <v>1879.1499999999651</v>
      </c>
      <c r="BV20" s="358">
        <f>SUMIF(SBI!$B$7:$B$500,'Summary sales'!$A20,SBI!$J$7:$J$500)</f>
        <v>5588.1300000003539</v>
      </c>
      <c r="BW20" s="358">
        <f>SUMIF(SPGLOBAL!$B$7:$B$542,'Summary sales'!$A20,SPGLOBAL!$M$7:$M$542)</f>
        <v>4837.2939999997616</v>
      </c>
      <c r="BX20" s="219"/>
    </row>
    <row r="21" spans="1:76">
      <c r="A21" s="317">
        <f t="shared" si="53"/>
        <v>46067</v>
      </c>
      <c r="B21" s="327">
        <f t="shared" ca="1" si="54"/>
        <v>0.87351918556531338</v>
      </c>
      <c r="C21" s="328">
        <f t="shared" si="52"/>
        <v>176579.60300000108</v>
      </c>
      <c r="D21" s="320">
        <v>75311.319999999992</v>
      </c>
      <c r="E21" s="329">
        <v>45351.009999999995</v>
      </c>
      <c r="F21" s="321">
        <v>25244.899999999998</v>
      </c>
      <c r="G21" s="329">
        <v>11283.880000000001</v>
      </c>
      <c r="H21" s="329">
        <v>4505.7210000008345</v>
      </c>
      <c r="I21" s="352">
        <v>6326.6</v>
      </c>
      <c r="J21" s="329"/>
      <c r="K21" s="352">
        <v>8556.1720000002533</v>
      </c>
      <c r="L21" s="352"/>
      <c r="M21" s="354">
        <f t="shared" ca="1" si="51"/>
        <v>154245.67100000731</v>
      </c>
      <c r="N21" s="355">
        <f>SUMIF(CLIN!$C$7:$C$498,'Summary sales'!$A21,CLIN!$J$7:$J$498)</f>
        <v>1412.3799999998882</v>
      </c>
      <c r="O21" s="361">
        <f>SUMIF(BI!$B$7:$B$497,'Summary sales'!$A21,BI!$J$7:$J$497)</f>
        <v>2357.8700000010431</v>
      </c>
      <c r="P21" s="361">
        <f>SUMIF(MKG!$B$7:$B$500,'Summary sales'!$A21,MKG!$J$7:$J$500)</f>
        <v>899.91999999992549</v>
      </c>
      <c r="Q21" s="355">
        <f>SUMIF(STM!$B$7:$B$497,'Summary sales'!$A21,STM!$J$7:$J$497)</f>
        <v>982.69000000040978</v>
      </c>
      <c r="R21" s="361">
        <f>SUMIF(OAJ!$B$7:$B$500,'Summary sales'!$A21,OAJ!$J$7:$J$500)</f>
        <v>533.88000000000466</v>
      </c>
      <c r="S21" s="361">
        <f>SUMIF(NNI!$B$7:$B$497,'Summary sales'!$A21,NNI!$J$7:$J$497)</f>
        <v>920.84999999962747</v>
      </c>
      <c r="T21" s="361">
        <f>SUMIF(SHB!$B$7:$B$496,'Summary sales'!$A21,SHB!$J$7:$J$496)</f>
        <v>231.90999999997439</v>
      </c>
      <c r="U21" s="361">
        <f>SUMIF(GTL!$B$7:$B$500,'Summary sales'!$A21,GTL!$J$7:$J$500)</f>
        <v>763.57000000006519</v>
      </c>
      <c r="V21" s="361">
        <f>SUMIF(TWK!$B$7:$B$497,'Summary sales'!$A21,TWK!$J$7:$J$497)</f>
        <v>458.57000000006519</v>
      </c>
      <c r="W21" s="355">
        <f>SUMIF(BYC!$B$7:$B$497,'Summary sales'!$A21,BYC!$J$7:$J$497)</f>
        <v>5273.019999999553</v>
      </c>
      <c r="X21" s="361">
        <f ca="1">SUMIF(GFIR!$B$7:$B$34,'Summary sales'!$A21,GFIR!$J$7:$J$34)+SUMIF(GFIR2!$B$7:$B$31,'Summary sales'!$A21,GFIR2!$J$7:$J$30)</f>
        <v>5956.4799999999814</v>
      </c>
      <c r="Y21" s="361">
        <f>SUMIF(SARIMURNI!$B$7:$B$498,'Summary sales'!$A21,SARIMURNI!$J$7:$J$498)</f>
        <v>1788.609999999986</v>
      </c>
      <c r="Z21" s="361">
        <f>SUMIF(TOI!$B$7:$B$500,'Summary sales'!$A21,TOI!$J$7:$J$500)</f>
        <v>0</v>
      </c>
      <c r="AA21" s="355">
        <f>SUMIF(HLI!$B$7:$B$496,'Summary sales'!$A21,HLI!$J$7:$J$496)</f>
        <v>1279.0399999998044</v>
      </c>
      <c r="AB21" s="361">
        <f>SUMIF(CERES!$B$7:$B$497,'Summary sales'!$A21,CERES!$J$7:$J$497)</f>
        <v>9369.1400000001304</v>
      </c>
      <c r="AC21" s="361">
        <f>SUMIF(ALT!$B$7:$B$126,'Summary sales'!$A21,ALT!$L$7:$L$126)</f>
        <v>0</v>
      </c>
      <c r="AD21" s="355">
        <f>SUMIF(UJL!$B$8:$B$99,'Summary sales'!$A21,UJL!$O$8:$O$99)</f>
        <v>0</v>
      </c>
      <c r="AE21" s="355">
        <f ca="1">SUMIF(IDP!$B$7:$B$120,'Summary sales'!$A21,IDP!$O$7:$O$119)</f>
        <v>3090.14</v>
      </c>
      <c r="AF21" s="355">
        <f>SUMIF(FSI!$B$7:$B$497,'Summary sales'!$A21,FSI!$J$7:$J$497)</f>
        <v>0</v>
      </c>
      <c r="AG21" s="361">
        <f>SUMIF(PSD!$B$7:$B$500,'Summary sales'!$A21,PSD!$K$7:$K$500)</f>
        <v>0</v>
      </c>
      <c r="AH21" s="361">
        <f>SUMIF(EBM!$B$7:$B$500,'Summary sales'!$A21,EBM!$J$7:$J$500)</f>
        <v>67</v>
      </c>
      <c r="AI21" s="355">
        <f>SUMIF(CISF!$B$7:$B$497,'Summary sales'!$A21,CISF!$J$7:$J$497)</f>
        <v>1600.3000000002794</v>
      </c>
      <c r="AJ21" s="355">
        <f>SUMIF(KGM!$B$5:$B$470,'Summary sales'!$A21,KGM!$O$5:$O$470)</f>
        <v>0</v>
      </c>
      <c r="AK21" s="355">
        <f>SUMIF(PUJ!$B$7:$B$497,'Summary sales'!$A21,PUJ!$J$7:$J$497)</f>
        <v>1356.4000000003725</v>
      </c>
      <c r="AL21" s="355">
        <f>SUMIF(TORABIKACIKUPA!$B$7:$B$493,'Summary sales'!$A21,TORABIKACIKUPA!$L$7:$L$493)</f>
        <v>0</v>
      </c>
      <c r="AM21" s="355">
        <f>SUMIF(TORABIKAHF!$B$7:$B$504,'Summary sales'!$A21,TORABIKAHF!$L$7:$L$504)</f>
        <v>0</v>
      </c>
      <c r="AN21" s="355">
        <f>SUMIF(TORABIKAIC!$B$7:$B$492,'Summary sales'!$A21,TORABIKAIC!$L$7:$L$492)</f>
        <v>0</v>
      </c>
      <c r="AO21" s="355">
        <f>SUMIF(KALBEE!$B$7:$B$501,'Summary sales'!$A21,KALBEE!$J$7:$J$501)</f>
        <v>0</v>
      </c>
      <c r="AP21" s="355">
        <f>SUMIF(TOYOBO!$B$7:$B$479,'Summary sales'!$A21,TOYOBO!$O$7:$O$479)</f>
        <v>0</v>
      </c>
      <c r="AQ21" s="355">
        <f>SUMIF(SWS!$B$7:$B$483,'Summary sales'!$A21,SWS!$P$7:$P$483)</f>
        <v>0</v>
      </c>
      <c r="AR21" s="355">
        <f>SUMIF(KSN!$B$7:$B$480,'Summary sales'!$A21,KSN!$J$7:$J$480)</f>
        <v>2908.710000000021</v>
      </c>
      <c r="AS21" s="355">
        <f>SUMIF(UMI!$B$7:$B$497,'Summary sales'!$A21,UMI!$J$7:$J$497)</f>
        <v>14281.32500000298</v>
      </c>
      <c r="AT21" s="355">
        <f>SUMIF(IPT!$B$7:$B$497,'Summary sales'!$A21,IPT!$J$7:$J$497)</f>
        <v>2019.390000000596</v>
      </c>
      <c r="AU21" s="355">
        <f>SUMIF(KBRU!$B$7:$B$500,'Summary sales'!$A21,KBRU!$J$7:$J$500)</f>
        <v>41.650000000023283</v>
      </c>
      <c r="AV21" s="355">
        <f>SUMIF(AMI!$B$7:$B$496,'Summary sales'!$A21,AMI!$J$7:$J$496)</f>
        <v>4374.7099999999627</v>
      </c>
      <c r="AW21" s="355">
        <f>SUMIF(KA!$B$7:$B$500,'Summary sales'!$A21,KA!$J$7:$J$500)</f>
        <v>0</v>
      </c>
      <c r="AX21" s="355">
        <f>SUMIF(KTN!$B$7:$B$497,'Summary sales'!$A21,KTN!$J$7:$J$497)</f>
        <v>1517.8199999998324</v>
      </c>
      <c r="AY21" s="355">
        <f>SUMIF(TOMIMOTO!$B$7:$B$497,'Summary sales'!$A21,TOMIMOTO!$J$7:$J$497)</f>
        <v>2006.5799999999581</v>
      </c>
      <c r="AZ21" s="355">
        <f>SUMIF(NIAGAGARAM!$B$7:$B$497,'Summary sales'!$A21,NIAGAGARAM!$J$7:$J$497)</f>
        <v>344.84000000002561</v>
      </c>
      <c r="BA21" s="355">
        <f>SUMIF('PCI84'!$B$7:$B$497,'Summary sales'!$A21,'PCI84'!$J$7:$J$497)</f>
        <v>9183.9399999994785</v>
      </c>
      <c r="BB21" s="355">
        <f>SUMIF(PCIM!$B$7:$B$497,'Summary sales'!$A21,PCIM!$J$7:$J$497)</f>
        <v>1805.0999999998603</v>
      </c>
      <c r="BC21" s="355">
        <f>SUMIF(INDOFOOD!$B$7:$B$497,'Summary sales'!$A21,INDOFOOD!$J$7:$J$497)</f>
        <v>0</v>
      </c>
      <c r="BD21" s="355">
        <f>SUMIF(HCI!$B$7:$B$497,'Summary sales'!$A21,HCI!$J$7:$J$497)</f>
        <v>0</v>
      </c>
      <c r="BE21" s="355">
        <f>SUMIF(DIC!$B$7:$B$496,'Summary sales'!$A21,DIC!$J$7:$J$496)</f>
        <v>4059.1399999998976</v>
      </c>
      <c r="BF21" s="355">
        <f>SUMIF(ASAHIMAS!$B$7:$B$496,'Summary sales'!$A21,ASAHIMAS!$J$7:$J$496)</f>
        <v>25373.550000000745</v>
      </c>
      <c r="BG21" s="355">
        <f>SUMIF('ABC KOGEN'!B20:B47,'Summary sales'!$A21,'ABC KOGEN'!J20:J47)</f>
        <v>6752.4299999999348</v>
      </c>
      <c r="BH21" s="355">
        <f>SUMIF(ADP!$B$7:$B$496,'Summary sales'!$A21,ADP!$J$7:$J$496)</f>
        <v>115.47999999999956</v>
      </c>
      <c r="BI21" s="355">
        <f>SUMIF(Tongtji!$B$8:$B$498,'Summary sales'!$A21,Tongtji!$J$8:$J$498)</f>
        <v>4339.9000000003725</v>
      </c>
      <c r="BJ21" s="355">
        <f>SUMIF(CITYMALL!$B$7:$B$500,'Summary sales'!$A21,CITYMALL!$K$7:$K$500)</f>
        <v>0</v>
      </c>
      <c r="BK21" s="355">
        <f>SUMIF(PERHUTANI!$B$7:$B$500,'Summary sales'!$A21,PERHUTANI!$J$7:$J$500)</f>
        <v>0</v>
      </c>
      <c r="BL21" s="355">
        <f>SUMIF(PA!$B$7:$B$500,'Summary sales'!$A21,PA!$J$7:$J$500)</f>
        <v>774.60999999998603</v>
      </c>
      <c r="BM21" s="355">
        <f>SUMIF(RPI!$B$7:$B$500,'Summary sales'!$A21,RPI!$J$7:$J$500)</f>
        <v>0</v>
      </c>
      <c r="BN21" s="355">
        <f>SUMIF(RB!$B$7:$B$500,'Summary sales'!$A21,RB!$J$7:$J$500)</f>
        <v>3936.6299999998882</v>
      </c>
      <c r="BO21" s="355">
        <f>SUMIF(GFATOM!$B$7:$B$500,'Summary sales'!$A21,GFATOM!$J$7:$J$500)</f>
        <v>5348.75</v>
      </c>
      <c r="BP21" s="355">
        <f>SUMIF(GFKULIT!$B$7:$B$500,'Summary sales'!$A21,GFKULIT!$J$7:$J$500)</f>
        <v>0</v>
      </c>
      <c r="BQ21" s="355">
        <f>SUMIF(SPJES!$B$7:$B$523,'Summary sales'!$A21,SPJES!$N$7:$N$523)</f>
        <v>9063.44</v>
      </c>
      <c r="BR21" s="355">
        <f>SUMIF(HSK!$B$7:$B$500,'Summary sales'!$A21,HSK!$N$7:$N$500)</f>
        <v>5484.8329999996349</v>
      </c>
      <c r="BS21" s="355">
        <f>SUMIF(SDM!$B$7:$B$500,'Summary sales'!$A21,SDM!$J$7:$J$500)</f>
        <v>414.41000000014901</v>
      </c>
      <c r="BT21" s="355">
        <f>SUMIF(CCS!$B$7:$B$500,'Summary sales'!$A21,CCS!$J$7:$J$500)</f>
        <v>0</v>
      </c>
      <c r="BU21" s="355">
        <f>SUMIF(JARGAS!$B$7:$B$500,'Summary sales'!$A21,JARGAS!$J$7:$J$500)</f>
        <v>1733.4270000000251</v>
      </c>
      <c r="BV21" s="355">
        <f>SUMIF(SBI!$B$7:$B$500,'Summary sales'!$A21,SBI!$J$7:$J$500)</f>
        <v>5181.2399999997579</v>
      </c>
      <c r="BW21" s="355">
        <f>SUMIF(SPGLOBAL!$B$7:$B$542,'Summary sales'!$A21,SPGLOBAL!$M$7:$M$542)</f>
        <v>4841.9960000030696</v>
      </c>
    </row>
    <row r="22" spans="1:76">
      <c r="A22" s="322">
        <f t="shared" si="53"/>
        <v>46068</v>
      </c>
      <c r="B22" s="323">
        <f t="shared" ca="1" si="54"/>
        <v>0.6891035559567964</v>
      </c>
      <c r="C22" s="324">
        <f t="shared" si="52"/>
        <v>189466.41600000477</v>
      </c>
      <c r="D22" s="325">
        <v>88213.57</v>
      </c>
      <c r="E22" s="326">
        <v>49051.69</v>
      </c>
      <c r="F22" s="326">
        <v>24791.4</v>
      </c>
      <c r="G22" s="326">
        <v>11537.650000000001</v>
      </c>
      <c r="H22" s="326">
        <v>4651.3910000026226</v>
      </c>
      <c r="I22" s="356">
        <v>3345.52</v>
      </c>
      <c r="J22" s="326"/>
      <c r="K22" s="356">
        <v>7875.1950000021607</v>
      </c>
      <c r="L22" s="356"/>
      <c r="M22" s="357">
        <f t="shared" ca="1" si="51"/>
        <v>130561.98099999294</v>
      </c>
      <c r="N22" s="358">
        <f>SUMIF(CLIN!$C$7:$C$498,'Summary sales'!$A22,CLIN!$J$7:$J$498)</f>
        <v>1207.0600000000559</v>
      </c>
      <c r="O22" s="358">
        <f>SUMIF(BI!$B$7:$B$497,'Summary sales'!$A22,BI!$J$7:$J$497)</f>
        <v>2160.0499999988824</v>
      </c>
      <c r="P22" s="358">
        <f>SUMIF(MKG!$B$7:$B$500,'Summary sales'!$A22,MKG!$J$7:$J$500)</f>
        <v>602.68000000016764</v>
      </c>
      <c r="Q22" s="358">
        <f>SUMIF(STM!$B$7:$B$497,'Summary sales'!$A22,STM!$J$7:$J$497)</f>
        <v>1736.1099999998696</v>
      </c>
      <c r="R22" s="358">
        <f>SUMIF(OAJ!$B$7:$B$500,'Summary sales'!$A22,OAJ!$J$7:$J$500)</f>
        <v>333.75</v>
      </c>
      <c r="S22" s="358">
        <f>SUMIF(NNI!$B$7:$B$497,'Summary sales'!$A22,NNI!$J$7:$J$497)</f>
        <v>941.54000000003725</v>
      </c>
      <c r="T22" s="358">
        <f>SUMIF(SHB!$B$7:$B$496,'Summary sales'!$A22,SHB!$J$7:$J$496)</f>
        <v>0</v>
      </c>
      <c r="U22" s="358">
        <f>SUMIF(GTL!$B$7:$B$500,'Summary sales'!$A22,GTL!$J$7:$J$500)</f>
        <v>801.94999999995343</v>
      </c>
      <c r="V22" s="358">
        <f>SUMIF(TWK!$B$7:$B$497,'Summary sales'!$A22,TWK!$J$7:$J$497)</f>
        <v>393.45999999996275</v>
      </c>
      <c r="W22" s="358">
        <f>SUMIF(BYC!$B$7:$B$497,'Summary sales'!$A22,BYC!$J$7:$J$497)</f>
        <v>0</v>
      </c>
      <c r="X22" s="358">
        <f ca="1">SUMIF(GFIR!$B$7:$B$34,'Summary sales'!$A22,GFIR!$J$7:$J$34)+SUMIF(GFIR2!$B$7:$B$31,'Summary sales'!$A22,GFIR2!$J$7:$J$30)</f>
        <v>1677.7299999999814</v>
      </c>
      <c r="Y22" s="358">
        <f>SUMIF(SARIMURNI!$B$7:$B$498,'Summary sales'!$A22,SARIMURNI!$J$7:$J$498)</f>
        <v>150.92000000004191</v>
      </c>
      <c r="Z22" s="358">
        <f>SUMIF(TOI!$B$7:$B$500,'Summary sales'!$A22,TOI!$J$7:$J$500)</f>
        <v>0</v>
      </c>
      <c r="AA22" s="358">
        <f>SUMIF(HLI!$B$7:$B$496,'Summary sales'!$A22,HLI!$J$7:$J$496)</f>
        <v>1291.8600000001024</v>
      </c>
      <c r="AB22" s="358">
        <f>SUMIF(CERES!$B$7:$B$497,'Summary sales'!$A22,CERES!$J$7:$J$497)</f>
        <v>6599.0400000000373</v>
      </c>
      <c r="AC22" s="358">
        <f>SUMIF(ALT!$B$7:$B$126,'Summary sales'!$A22,ALT!$L$7:$L$126)</f>
        <v>0</v>
      </c>
      <c r="AD22" s="358">
        <f>SUMIF(UJL!$B$8:$B$99,'Summary sales'!$A22,UJL!$O$8:$O$99)</f>
        <v>0</v>
      </c>
      <c r="AE22" s="358">
        <f ca="1">SUMIF(IDP!$B$7:$B$120,'Summary sales'!$A22,IDP!$O$7:$O$119)</f>
        <v>3157.66</v>
      </c>
      <c r="AF22" s="358">
        <f>SUMIF(FSI!$B$7:$B$497,'Summary sales'!$A22,FSI!$J$7:$J$497)</f>
        <v>0</v>
      </c>
      <c r="AG22" s="358">
        <f>SUMIF(PSD!$B$7:$B$500,'Summary sales'!$A22,PSD!$K$7:$K$500)</f>
        <v>0</v>
      </c>
      <c r="AH22" s="358">
        <f>SUMIF(EBM!$B$7:$B$500,'Summary sales'!$A22,EBM!$J$7:$J$500)</f>
        <v>87.369999999995343</v>
      </c>
      <c r="AI22" s="358">
        <f>SUMIF(CISF!$B$7:$B$497,'Summary sales'!$A22,CISF!$J$7:$J$497)</f>
        <v>1366.2999999998137</v>
      </c>
      <c r="AJ22" s="358">
        <f>SUMIF(KGM!$B$5:$B$470,'Summary sales'!$A22,KGM!$O$5:$O$470)</f>
        <v>0</v>
      </c>
      <c r="AK22" s="358">
        <f>SUMIF(PUJ!$B$7:$B$497,'Summary sales'!$A22,PUJ!$J$7:$J$497)</f>
        <v>0</v>
      </c>
      <c r="AL22" s="358">
        <f>SUMIF(TORABIKACIKUPA!$B$7:$B$493,'Summary sales'!$A22,TORABIKACIKUPA!$L$7:$L$493)</f>
        <v>0</v>
      </c>
      <c r="AM22" s="358">
        <f>SUMIF(TORABIKAHF!$B$7:$B$504,'Summary sales'!$A22,TORABIKAHF!$L$7:$L$504)</f>
        <v>0</v>
      </c>
      <c r="AN22" s="358">
        <f>SUMIF(TORABIKAIC!$B$7:$B$492,'Summary sales'!$A22,TORABIKAIC!$L$7:$L$492)</f>
        <v>0</v>
      </c>
      <c r="AO22" s="358">
        <f>SUMIF(KALBEE!$B$7:$B$501,'Summary sales'!$A22,KALBEE!$J$7:$J$501)</f>
        <v>0</v>
      </c>
      <c r="AP22" s="358">
        <f>SUMIF(TOYOBO!$B$7:$B$479,'Summary sales'!$A22,TOYOBO!$O$7:$O$479)</f>
        <v>0</v>
      </c>
      <c r="AQ22" s="358">
        <f>SUMIF(SWS!$B$7:$B$483,'Summary sales'!$A22,SWS!$P$7:$P$483)</f>
        <v>0</v>
      </c>
      <c r="AR22" s="358">
        <f>SUMIF(KSN!$B$7:$B$480,'Summary sales'!$A22,KSN!$J$7:$J$480)</f>
        <v>2602.9699999999721</v>
      </c>
      <c r="AS22" s="358">
        <f>SUMIF(UMI!$B$7:$B$497,'Summary sales'!$A22,UMI!$J$7:$J$497)</f>
        <v>8995.265999995172</v>
      </c>
      <c r="AT22" s="358">
        <f>SUMIF(IPT!$B$7:$B$497,'Summary sales'!$A22,IPT!$J$7:$J$497)</f>
        <v>2212.7199999997392</v>
      </c>
      <c r="AU22" s="358">
        <f>SUMIF(KBRU!$B$7:$B$500,'Summary sales'!$A22,KBRU!$J$7:$J$500)</f>
        <v>0</v>
      </c>
      <c r="AV22" s="358">
        <f>SUMIF(AMI!$B$7:$B$496,'Summary sales'!$A22,AMI!$J$7:$J$496)</f>
        <v>0</v>
      </c>
      <c r="AW22" s="358">
        <f>SUMIF(KA!$B$7:$B$500,'Summary sales'!$A22,KA!$J$7:$J$500)</f>
        <v>0</v>
      </c>
      <c r="AX22" s="358">
        <f>SUMIF(KTN!$B$7:$B$497,'Summary sales'!$A22,KTN!$J$7:$J$497)</f>
        <v>1491.3100000000559</v>
      </c>
      <c r="AY22" s="358">
        <f>SUMIF(TOMIMOTO!$B$7:$B$497,'Summary sales'!$A22,TOMIMOTO!$J$7:$J$497)</f>
        <v>1138.0700000000652</v>
      </c>
      <c r="AZ22" s="358">
        <f>SUMIF(NIAGAGARAM!$B$7:$B$497,'Summary sales'!$A22,NIAGAGARAM!$J$7:$J$497)</f>
        <v>0</v>
      </c>
      <c r="BA22" s="358">
        <f>SUMIF('PCI84'!$B$7:$B$497,'Summary sales'!$A22,'PCI84'!$J$7:$J$497)</f>
        <v>10117.700000000186</v>
      </c>
      <c r="BB22" s="358">
        <f>SUMIF(PCIM!$B$7:$B$497,'Summary sales'!$A22,PCIM!$J$7:$J$497)</f>
        <v>1891.9799999999814</v>
      </c>
      <c r="BC22" s="358">
        <f>SUMIF(INDOFOOD!$B$7:$B$497,'Summary sales'!$A22,INDOFOOD!$J$7:$J$497)</f>
        <v>0</v>
      </c>
      <c r="BD22" s="358">
        <f>SUMIF(HCI!$B$7:$B$497,'Summary sales'!$A22,HCI!$J$7:$J$497)</f>
        <v>0</v>
      </c>
      <c r="BE22" s="358">
        <f>SUMIF(DIC!$B$7:$B$496,'Summary sales'!$A22,DIC!$J$7:$J$496)</f>
        <v>4217.3800000001211</v>
      </c>
      <c r="BF22" s="358">
        <f>SUMIF(ASAHIMAS!$B$7:$B$496,'Summary sales'!$A22,ASAHIMAS!$J$7:$J$496)</f>
        <v>38761.969999999739</v>
      </c>
      <c r="BG22" s="358">
        <f>SUMIF('ABC KOGEN'!B21:B48,'Summary sales'!$A22,'ABC KOGEN'!J21:J48)</f>
        <v>7456.190000000177</v>
      </c>
      <c r="BH22" s="358">
        <f>SUMIF(ADP!$B$7:$B$496,'Summary sales'!$A22,ADP!$J$7:$J$496)</f>
        <v>0</v>
      </c>
      <c r="BI22" s="358">
        <f>SUMIF(Tongtji!$B$8:$B$498,'Summary sales'!$A22,Tongtji!$J$8:$J$498)</f>
        <v>4175.8999999994412</v>
      </c>
      <c r="BJ22" s="358">
        <f>SUMIF(CITYMALL!$B$7:$B$500,'Summary sales'!$A22,CITYMALL!$K$7:$K$500)</f>
        <v>0</v>
      </c>
      <c r="BK22" s="358">
        <f>SUMIF(PERHUTANI!$B$7:$B$500,'Summary sales'!$A22,PERHUTANI!$J$7:$J$500)</f>
        <v>0</v>
      </c>
      <c r="BL22" s="358">
        <f>SUMIF(PA!$B$7:$B$500,'Summary sales'!$A22,PA!$J$7:$J$500)</f>
        <v>762.58000000007451</v>
      </c>
      <c r="BM22" s="358">
        <f>SUMIF(RPI!$B$7:$B$500,'Summary sales'!$A22,RPI!$J$7:$J$500)</f>
        <v>0</v>
      </c>
      <c r="BN22" s="358">
        <f>SUMIF(RB!$B$7:$B$500,'Summary sales'!$A22,RB!$J$7:$J$500)</f>
        <v>3621.1099999998696</v>
      </c>
      <c r="BO22" s="358">
        <f>SUMIF(GFATOM!$B$7:$B$500,'Summary sales'!$A22,GFATOM!$J$7:$J$500)</f>
        <v>1157.660000000149</v>
      </c>
      <c r="BP22" s="358">
        <f>SUMIF(GFKULIT!$B$7:$B$500,'Summary sales'!$A22,GFKULIT!$J$7:$J$500)</f>
        <v>0</v>
      </c>
      <c r="BQ22" s="358">
        <f>SUMIF(SPJES!$B$7:$B$523,'Summary sales'!$A22,SPJES!$N$7:$N$523)</f>
        <v>9062.14</v>
      </c>
      <c r="BR22" s="358">
        <f>SUMIF(HSK!$B$7:$B$500,'Summary sales'!$A22,HSK!$N$7:$N$500)</f>
        <v>1413.6300000008196</v>
      </c>
      <c r="BS22" s="358">
        <f>SUMIF(SDM!$B$7:$B$500,'Summary sales'!$A22,SDM!$J$7:$J$500)</f>
        <v>0</v>
      </c>
      <c r="BT22" s="358">
        <f>SUMIF(CCS!$B$7:$B$500,'Summary sales'!$A22,CCS!$J$7:$J$500)</f>
        <v>0</v>
      </c>
      <c r="BU22" s="358">
        <f>SUMIF(JARGAS!$B$7:$B$500,'Summary sales'!$A22,JARGAS!$J$7:$J$500)</f>
        <v>1589.8150000000023</v>
      </c>
      <c r="BV22" s="358">
        <f>SUMIF(SBI!$B$7:$B$500,'Summary sales'!$A22,SBI!$J$7:$J$500)</f>
        <v>2720.8700000001118</v>
      </c>
      <c r="BW22" s="358">
        <f>SUMIF(SPGLOBAL!$B$7:$B$542,'Summary sales'!$A22,SPGLOBAL!$M$7:$M$542)</f>
        <v>4665.2399999983609</v>
      </c>
    </row>
    <row r="23" spans="1:76">
      <c r="A23" s="317">
        <f t="shared" si="53"/>
        <v>46069</v>
      </c>
      <c r="B23" s="327">
        <f t="shared" ca="1" si="54"/>
        <v>0.93957834131163231</v>
      </c>
      <c r="C23" s="328">
        <f t="shared" si="52"/>
        <v>166692.41199999963</v>
      </c>
      <c r="D23" s="320">
        <v>85166.209999999992</v>
      </c>
      <c r="E23" s="329">
        <v>45428.22</v>
      </c>
      <c r="F23" s="321">
        <v>13531.210000000001</v>
      </c>
      <c r="G23" s="329">
        <v>10548.78</v>
      </c>
      <c r="H23" s="329">
        <v>0</v>
      </c>
      <c r="I23" s="352">
        <v>3454.46</v>
      </c>
      <c r="J23" s="329"/>
      <c r="K23" s="352">
        <v>8563.5319999996573</v>
      </c>
      <c r="L23" s="352"/>
      <c r="M23" s="354">
        <f t="shared" ca="1" si="51"/>
        <v>156620.57997619489</v>
      </c>
      <c r="N23" s="355">
        <f>SUMIF(CLIN!$C$7:$C$498,'Summary sales'!$A23,CLIN!$J$7:$J$498)</f>
        <v>1300.9699999999721</v>
      </c>
      <c r="O23" s="361">
        <f>SUMIF(BI!$B$7:$B$497,'Summary sales'!$A23,BI!$J$7:$J$497)</f>
        <v>1603.8700000010431</v>
      </c>
      <c r="P23" s="361">
        <f>SUMIF(MKG!$B$7:$B$500,'Summary sales'!$A23,MKG!$J$7:$J$500)</f>
        <v>1253.7799999997951</v>
      </c>
      <c r="Q23" s="355">
        <f>SUMIF(STM!$B$7:$B$497,'Summary sales'!$A23,STM!$J$7:$J$497)</f>
        <v>0</v>
      </c>
      <c r="R23" s="361">
        <f>SUMIF(OAJ!$B$7:$B$500,'Summary sales'!$A23,OAJ!$J$7:$J$500)</f>
        <v>720.40999999991618</v>
      </c>
      <c r="S23" s="361">
        <f>SUMIF(NNI!$B$7:$B$497,'Summary sales'!$A23,NNI!$J$7:$J$497)</f>
        <v>906.33000000007451</v>
      </c>
      <c r="T23" s="361">
        <f>SUMIF(SHB!$B$7:$B$496,'Summary sales'!$A23,SHB!$J$7:$J$496)</f>
        <v>0</v>
      </c>
      <c r="U23" s="361">
        <f>SUMIF(GTL!$B$7:$B$500,'Summary sales'!$A23,GTL!$J$7:$J$500)</f>
        <v>826.98999999999069</v>
      </c>
      <c r="V23" s="361">
        <f>SUMIF(TWK!$B$7:$B$497,'Summary sales'!$A23,TWK!$J$7:$J$497)</f>
        <v>447.1600000000326</v>
      </c>
      <c r="W23" s="355">
        <f>SUMIF(BYC!$B$7:$B$497,'Summary sales'!$A23,BYC!$J$7:$J$497)</f>
        <v>0</v>
      </c>
      <c r="X23" s="361">
        <f ca="1">SUMIF(GFIR!$B$7:$B$34,'Summary sales'!$A23,GFIR!$J$7:$J$34)+SUMIF(GFIR2!$B$7:$B$31,'Summary sales'!$A23,GFIR2!$J$7:$J$30)</f>
        <v>4564.6200000001118</v>
      </c>
      <c r="Y23" s="361">
        <f>SUMIF(SARIMURNI!$B$7:$B$498,'Summary sales'!$A23,SARIMURNI!$J$7:$J$498)</f>
        <v>2603.7800000000279</v>
      </c>
      <c r="Z23" s="361">
        <f>SUMIF(TOI!$B$7:$B$500,'Summary sales'!$A23,TOI!$J$7:$J$500)</f>
        <v>0</v>
      </c>
      <c r="AA23" s="355">
        <f>SUMIF(HLI!$B$7:$B$496,'Summary sales'!$A23,HLI!$J$7:$J$496)</f>
        <v>1291.0200000000186</v>
      </c>
      <c r="AB23" s="361">
        <f>SUMIF(CERES!$B$7:$B$497,'Summary sales'!$A23,CERES!$J$7:$J$497)</f>
        <v>10014.160000000149</v>
      </c>
      <c r="AC23" s="361">
        <f>SUMIF(ALT!$B$7:$B$126,'Summary sales'!$A23,ALT!$L$7:$L$126)</f>
        <v>1753.064000000013</v>
      </c>
      <c r="AD23" s="355">
        <f>SUMIF(UJL!$B$8:$B$99,'Summary sales'!$A23,UJL!$O$8:$O$99)</f>
        <v>0</v>
      </c>
      <c r="AE23" s="355">
        <f ca="1">SUMIF(IDP!$B$7:$B$120,'Summary sales'!$A23,IDP!$O$7:$O$119)</f>
        <v>4575.1579761904759</v>
      </c>
      <c r="AF23" s="355">
        <f>SUMIF(FSI!$B$7:$B$497,'Summary sales'!$A23,FSI!$J$7:$J$497)</f>
        <v>191</v>
      </c>
      <c r="AG23" s="361">
        <f>SUMIF(PSD!$B$7:$B$500,'Summary sales'!$A23,PSD!$K$7:$K$500)</f>
        <v>0</v>
      </c>
      <c r="AH23" s="361">
        <f>SUMIF(EBM!$B$7:$B$500,'Summary sales'!$A23,EBM!$J$7:$J$500)</f>
        <v>86.406000000002678</v>
      </c>
      <c r="AI23" s="355">
        <f>SUMIF(CISF!$B$7:$B$497,'Summary sales'!$A23,CISF!$J$7:$J$497)</f>
        <v>1538.2999999998137</v>
      </c>
      <c r="AJ23" s="355">
        <f>SUMIF(KGM!$B$5:$B$470,'Summary sales'!$A23,KGM!$O$5:$O$470)</f>
        <v>0</v>
      </c>
      <c r="AK23" s="355">
        <f>SUMIF(PUJ!$B$7:$B$497,'Summary sales'!$A23,PUJ!$J$7:$J$497)</f>
        <v>0</v>
      </c>
      <c r="AL23" s="355">
        <f>SUMIF(TORABIKACIKUPA!$B$7:$B$493,'Summary sales'!$A23,TORABIKACIKUPA!$L$7:$L$493)</f>
        <v>0</v>
      </c>
      <c r="AM23" s="355">
        <f>SUMIF(TORABIKAHF!$B$7:$B$504,'Summary sales'!$A23,TORABIKAHF!$L$7:$L$504)</f>
        <v>0</v>
      </c>
      <c r="AN23" s="355">
        <f>SUMIF(TORABIKAIC!$B$7:$B$492,'Summary sales'!$A23,TORABIKAIC!$L$7:$L$492)</f>
        <v>0</v>
      </c>
      <c r="AO23" s="355">
        <f>SUMIF(KALBEE!$B$7:$B$501,'Summary sales'!$A23,KALBEE!$J$7:$J$501)</f>
        <v>0</v>
      </c>
      <c r="AP23" s="355">
        <f>SUMIF(TOYOBO!$B$7:$B$479,'Summary sales'!$A23,TOYOBO!$O$7:$O$479)</f>
        <v>0</v>
      </c>
      <c r="AQ23" s="355">
        <f>SUMIF(SWS!$B$7:$B$483,'Summary sales'!$A23,SWS!$P$7:$P$483)</f>
        <v>0</v>
      </c>
      <c r="AR23" s="355">
        <f>SUMIF(KSN!$B$7:$B$480,'Summary sales'!$A23,KSN!$J$7:$J$480)</f>
        <v>1040.0200000000186</v>
      </c>
      <c r="AS23" s="355">
        <f>SUMIF(UMI!$B$7:$B$497,'Summary sales'!$A23,UMI!$J$7:$J$497)</f>
        <v>13728.208000004292</v>
      </c>
      <c r="AT23" s="355">
        <f>SUMIF(IPT!$B$7:$B$497,'Summary sales'!$A23,IPT!$J$7:$J$497)</f>
        <v>1952.6699999999255</v>
      </c>
      <c r="AU23" s="355">
        <f>SUMIF(KBRU!$B$7:$B$500,'Summary sales'!$A23,KBRU!$J$7:$J$500)</f>
        <v>930.51000000000931</v>
      </c>
      <c r="AV23" s="355">
        <f>SUMIF(AMI!$B$7:$B$496,'Summary sales'!$A23,AMI!$J$7:$J$496)</f>
        <v>0</v>
      </c>
      <c r="AW23" s="355">
        <f>SUMIF(KA!$B$7:$B$500,'Summary sales'!$A23,KA!$J$7:$J$500)</f>
        <v>0</v>
      </c>
      <c r="AX23" s="355">
        <f>SUMIF(KTN!$B$7:$B$497,'Summary sales'!$A23,KTN!$J$7:$J$497)</f>
        <v>1394.6500000001397</v>
      </c>
      <c r="AY23" s="355">
        <f>SUMIF(TOMIMOTO!$B$7:$B$497,'Summary sales'!$A23,TOMIMOTO!$J$7:$J$497)</f>
        <v>2128.2099999999627</v>
      </c>
      <c r="AZ23" s="355">
        <f>SUMIF(NIAGAGARAM!$B$7:$B$497,'Summary sales'!$A23,NIAGAGARAM!$J$7:$J$497)</f>
        <v>0</v>
      </c>
      <c r="BA23" s="355">
        <f>SUMIF('PCI84'!$B$7:$B$497,'Summary sales'!$A23,'PCI84'!$J$7:$J$497)</f>
        <v>10359.459999999963</v>
      </c>
      <c r="BB23" s="355">
        <f>SUMIF(PCIM!$B$7:$B$497,'Summary sales'!$A23,PCIM!$J$7:$J$497)</f>
        <v>2135.9399999999441</v>
      </c>
      <c r="BC23" s="355">
        <f>SUMIF(INDOFOOD!$B$7:$B$497,'Summary sales'!$A23,INDOFOOD!$J$7:$J$497)</f>
        <v>0</v>
      </c>
      <c r="BD23" s="355">
        <f>SUMIF(HCI!$B$7:$B$497,'Summary sales'!$A23,HCI!$J$7:$J$497)</f>
        <v>0</v>
      </c>
      <c r="BE23" s="355">
        <f>SUMIF(DIC!$B$7:$B$496,'Summary sales'!$A23,DIC!$J$7:$J$496)</f>
        <v>4407.3599999998696</v>
      </c>
      <c r="BF23" s="355">
        <f>SUMIF(ASAHIMAS!$B$7:$B$496,'Summary sales'!$A23,ASAHIMAS!$J$7:$J$496)</f>
        <v>43528.929999999702</v>
      </c>
      <c r="BG23" s="355">
        <f>SUMIF('ABC KOGEN'!B22:B49,'Summary sales'!$A23,'ABC KOGEN'!J22:J49)</f>
        <v>10678.389999999898</v>
      </c>
      <c r="BH23" s="355">
        <f>SUMIF(ADP!$B$7:$B$496,'Summary sales'!$A23,ADP!$J$7:$J$496)</f>
        <v>1194.8000000000002</v>
      </c>
      <c r="BI23" s="355">
        <f>SUMIF(Tongtji!$B$8:$B$498,'Summary sales'!$A23,Tongtji!$J$8:$J$498)</f>
        <v>4640.2000000001863</v>
      </c>
      <c r="BJ23" s="355">
        <f>SUMIF(CITYMALL!$B$7:$B$500,'Summary sales'!$A23,CITYMALL!$K$7:$K$500)</f>
        <v>0</v>
      </c>
      <c r="BK23" s="355">
        <f>SUMIF(PERHUTANI!$B$7:$B$500,'Summary sales'!$A23,PERHUTANI!$J$7:$J$500)</f>
        <v>0</v>
      </c>
      <c r="BL23" s="355">
        <f>SUMIF(PA!$B$7:$B$500,'Summary sales'!$A23,PA!$J$7:$J$500)</f>
        <v>793.39000000001397</v>
      </c>
      <c r="BM23" s="355">
        <f>SUMIF(RPI!$B$7:$B$500,'Summary sales'!$A23,RPI!$J$7:$J$500)</f>
        <v>0</v>
      </c>
      <c r="BN23" s="355">
        <f>SUMIF(RB!$B$7:$B$500,'Summary sales'!$A23,RB!$J$7:$J$500)</f>
        <v>3623.5600000000559</v>
      </c>
      <c r="BO23" s="355">
        <f>SUMIF(GFATOM!$B$7:$B$500,'Summary sales'!$A23,GFATOM!$J$7:$J$500)</f>
        <v>2811.8999999999069</v>
      </c>
      <c r="BP23" s="355">
        <f>SUMIF(GFKULIT!$B$7:$B$500,'Summary sales'!$A23,GFKULIT!$J$7:$J$500)</f>
        <v>0</v>
      </c>
      <c r="BQ23" s="355">
        <f>SUMIF(SPJES!$B$7:$B$523,'Summary sales'!$A23,SPJES!$N$7:$N$523)</f>
        <v>8815.23</v>
      </c>
      <c r="BR23" s="355">
        <f>SUMIF(HSK!$B$7:$B$500,'Summary sales'!$A23,HSK!$N$7:$N$500)</f>
        <v>4377.8029999993742</v>
      </c>
      <c r="BS23" s="355">
        <f>SUMIF(SDM!$B$7:$B$500,'Summary sales'!$A23,SDM!$J$7:$J$500)</f>
        <v>19.310000000055879</v>
      </c>
      <c r="BT23" s="355">
        <f>SUMIF(CCS!$B$7:$B$500,'Summary sales'!$A23,CCS!$J$7:$J$500)</f>
        <v>0</v>
      </c>
      <c r="BU23" s="355">
        <f>SUMIF(JARGAS!$B$7:$B$500,'Summary sales'!$A23,JARGAS!$J$7:$J$500)</f>
        <v>1956.3609999999753</v>
      </c>
      <c r="BV23" s="355">
        <f>SUMIF(SBI!$B$7:$B$500,'Summary sales'!$A23,SBI!$J$7:$J$500)</f>
        <v>2426.660000000149</v>
      </c>
      <c r="BW23" s="355">
        <f>SUMIF(SPGLOBAL!$B$7:$B$542,'Summary sales'!$A23,SPGLOBAL!$M$7:$M$542)</f>
        <v>0</v>
      </c>
    </row>
    <row r="24" spans="1:76">
      <c r="A24" s="322">
        <f t="shared" si="53"/>
        <v>46070</v>
      </c>
      <c r="B24" s="323">
        <f t="shared" ca="1" si="54"/>
        <v>0.91129233149676381</v>
      </c>
      <c r="C24" s="324">
        <f t="shared" si="52"/>
        <v>162946.96099999925</v>
      </c>
      <c r="D24" s="325">
        <v>74677.920000000027</v>
      </c>
      <c r="E24" s="326">
        <v>49266.330000000009</v>
      </c>
      <c r="F24" s="326">
        <v>17092.169999999998</v>
      </c>
      <c r="G24" s="326">
        <v>5529.94</v>
      </c>
      <c r="H24" s="326">
        <v>4700.9389999993145</v>
      </c>
      <c r="I24" s="356">
        <v>3444.89</v>
      </c>
      <c r="J24" s="326"/>
      <c r="K24" s="356">
        <v>8234.7719999998808</v>
      </c>
      <c r="L24" s="356"/>
      <c r="M24" s="357">
        <f t="shared" ca="1" si="51"/>
        <v>148492.31600000156</v>
      </c>
      <c r="N24" s="358">
        <f>SUMIF(CLIN!$C$7:$C$498,'Summary sales'!$A24,CLIN!$J$7:$J$498)</f>
        <v>1140.7900000000373</v>
      </c>
      <c r="O24" s="358">
        <f>SUMIF(BI!$B$7:$B$497,'Summary sales'!$A24,BI!$J$7:$J$497)</f>
        <v>1531.5999999996275</v>
      </c>
      <c r="P24" s="358">
        <f>SUMIF(MKG!$B$7:$B$500,'Summary sales'!$A24,MKG!$J$7:$J$500)</f>
        <v>541.17000000039116</v>
      </c>
      <c r="Q24" s="358">
        <f>SUMIF(STM!$B$7:$B$497,'Summary sales'!$A24,STM!$J$7:$J$497)</f>
        <v>0</v>
      </c>
      <c r="R24" s="358">
        <f>SUMIF(OAJ!$B$7:$B$500,'Summary sales'!$A24,OAJ!$J$7:$J$500)</f>
        <v>429.56000000005588</v>
      </c>
      <c r="S24" s="358">
        <f>SUMIF(NNI!$B$7:$B$497,'Summary sales'!$A24,NNI!$J$7:$J$497)</f>
        <v>946.09999999962747</v>
      </c>
      <c r="T24" s="358">
        <f>SUMIF(SHB!$B$7:$B$496,'Summary sales'!$A24,SHB!$J$7:$J$496)</f>
        <v>0</v>
      </c>
      <c r="U24" s="358">
        <f>SUMIF(GTL!$B$7:$B$500,'Summary sales'!$A24,GTL!$J$7:$J$500)</f>
        <v>460.26000000000931</v>
      </c>
      <c r="V24" s="358">
        <f>SUMIF(TWK!$B$7:$B$497,'Summary sales'!$A24,TWK!$J$7:$J$497)</f>
        <v>351.63000000000466</v>
      </c>
      <c r="W24" s="358">
        <f>SUMIF(BYC!$B$7:$B$497,'Summary sales'!$A24,BYC!$J$7:$J$497)</f>
        <v>5439.929999999702</v>
      </c>
      <c r="X24" s="358">
        <f ca="1">SUMIF(GFIR!$B$7:$B$34,'Summary sales'!$A24,GFIR!$J$7:$J$34)+SUMIF(GFIR2!$B$7:$B$31,'Summary sales'!$A24,GFIR2!$J$7:$J$30)</f>
        <v>4704.1899999999441</v>
      </c>
      <c r="Y24" s="358">
        <f>SUMIF(SARIMURNI!$B$7:$B$498,'Summary sales'!$A24,SARIMURNI!$J$7:$J$498)</f>
        <v>4205.3099999999395</v>
      </c>
      <c r="Z24" s="358">
        <f>SUMIF(TOI!$B$7:$B$500,'Summary sales'!$A24,TOI!$J$7:$J$500)</f>
        <v>0</v>
      </c>
      <c r="AA24" s="358">
        <f>SUMIF(HLI!$B$7:$B$496,'Summary sales'!$A24,HLI!$J$7:$J$496)</f>
        <v>1240.7800000000279</v>
      </c>
      <c r="AB24" s="358">
        <f>SUMIF(CERES!$B$7:$B$497,'Summary sales'!$A24,CERES!$J$7:$J$497)</f>
        <v>5187.2599999997765</v>
      </c>
      <c r="AC24" s="358">
        <f>SUMIF(ALT!$B$7:$B$126,'Summary sales'!$A24,ALT!$L$7:$L$126)</f>
        <v>0</v>
      </c>
      <c r="AD24" s="358">
        <f>SUMIF(UJL!$B$8:$B$99,'Summary sales'!$A24,UJL!$O$8:$O$99)</f>
        <v>0</v>
      </c>
      <c r="AE24" s="358">
        <f ca="1">SUMIF(IDP!$B$7:$B$120,'Summary sales'!$A24,IDP!$O$7:$O$119)</f>
        <v>6157.35</v>
      </c>
      <c r="AF24" s="358">
        <f>SUMIF(FSI!$B$7:$B$497,'Summary sales'!$A24,FSI!$J$7:$J$497)</f>
        <v>0</v>
      </c>
      <c r="AG24" s="358">
        <f>SUMIF(PSD!$B$7:$B$500,'Summary sales'!$A24,PSD!$K$7:$K$500)</f>
        <v>0</v>
      </c>
      <c r="AH24" s="358">
        <f>SUMIF(EBM!$B$7:$B$500,'Summary sales'!$A24,EBM!$J$7:$J$500)</f>
        <v>64.224000000001979</v>
      </c>
      <c r="AI24" s="358">
        <f>SUMIF(CISF!$B$7:$B$497,'Summary sales'!$A24,CISF!$J$7:$J$497)</f>
        <v>900.40000000037253</v>
      </c>
      <c r="AJ24" s="358">
        <f>SUMIF(KGM!$B$5:$B$470,'Summary sales'!$A24,KGM!$O$5:$O$470)</f>
        <v>0</v>
      </c>
      <c r="AK24" s="358">
        <f>SUMIF(PUJ!$B$7:$B$497,'Summary sales'!$A24,PUJ!$J$7:$J$497)</f>
        <v>0</v>
      </c>
      <c r="AL24" s="358">
        <f>SUMIF(TORABIKACIKUPA!$B$7:$B$493,'Summary sales'!$A24,TORABIKACIKUPA!$L$7:$L$493)</f>
        <v>0</v>
      </c>
      <c r="AM24" s="358">
        <f>SUMIF(TORABIKAHF!$B$7:$B$504,'Summary sales'!$A24,TORABIKAHF!$L$7:$L$504)</f>
        <v>0</v>
      </c>
      <c r="AN24" s="358">
        <f>SUMIF(TORABIKAIC!$B$7:$B$492,'Summary sales'!$A24,TORABIKAIC!$L$7:$L$492)</f>
        <v>0</v>
      </c>
      <c r="AO24" s="358">
        <f>SUMIF(KALBEE!$B$7:$B$501,'Summary sales'!$A24,KALBEE!$J$7:$J$501)</f>
        <v>0</v>
      </c>
      <c r="AP24" s="358">
        <f>SUMIF(TOYOBO!$B$7:$B$479,'Summary sales'!$A24,TOYOBO!$O$7:$O$479)</f>
        <v>0</v>
      </c>
      <c r="AQ24" s="358">
        <f>SUMIF(SWS!$B$7:$B$483,'Summary sales'!$A24,SWS!$P$7:$P$483)</f>
        <v>0</v>
      </c>
      <c r="AR24" s="358">
        <f>SUMIF(KSN!$B$7:$B$480,'Summary sales'!$A24,KSN!$J$7:$J$480)</f>
        <v>1101.2099999999627</v>
      </c>
      <c r="AS24" s="358">
        <f>SUMIF(UMI!$B$7:$B$497,'Summary sales'!$A24,UMI!$J$7:$J$497)</f>
        <v>11005.553999997675</v>
      </c>
      <c r="AT24" s="358">
        <f>SUMIF(IPT!$B$7:$B$497,'Summary sales'!$A24,IPT!$J$7:$J$497)</f>
        <v>1820.2900000000373</v>
      </c>
      <c r="AU24" s="358">
        <f>SUMIF(KBRU!$B$7:$B$500,'Summary sales'!$A24,KBRU!$J$7:$J$500)</f>
        <v>0</v>
      </c>
      <c r="AV24" s="358">
        <f>SUMIF(AMI!$B$7:$B$496,'Summary sales'!$A24,AMI!$J$7:$J$496)</f>
        <v>2242.589999999851</v>
      </c>
      <c r="AW24" s="358">
        <f>SUMIF(KA!$B$7:$B$500,'Summary sales'!$A24,KA!$J$7:$J$500)</f>
        <v>0</v>
      </c>
      <c r="AX24" s="358">
        <f>SUMIF(KTN!$B$7:$B$497,'Summary sales'!$A24,KTN!$J$7:$J$497)</f>
        <v>1374.1099999998696</v>
      </c>
      <c r="AY24" s="358">
        <f>SUMIF(TOMIMOTO!$B$7:$B$497,'Summary sales'!$A24,TOMIMOTO!$J$7:$J$497)</f>
        <v>39.650000000023283</v>
      </c>
      <c r="AZ24" s="358">
        <f>SUMIF(NIAGAGARAM!$B$7:$B$497,'Summary sales'!$A24,NIAGAGARAM!$J$7:$J$497)</f>
        <v>54.419999999983702</v>
      </c>
      <c r="BA24" s="358">
        <f>SUMIF('PCI84'!$B$7:$B$497,'Summary sales'!$A24,'PCI84'!$J$7:$J$497)</f>
        <v>10687.75</v>
      </c>
      <c r="BB24" s="358">
        <f>SUMIF(PCIM!$B$7:$B$497,'Summary sales'!$A24,PCIM!$J$7:$J$497)</f>
        <v>2340.5500000000466</v>
      </c>
      <c r="BC24" s="358">
        <f>SUMIF(INDOFOOD!$B$7:$B$497,'Summary sales'!$A24,INDOFOOD!$J$7:$J$497)</f>
        <v>0</v>
      </c>
      <c r="BD24" s="358">
        <f>SUMIF(HCI!$B$7:$B$497,'Summary sales'!$A24,HCI!$J$7:$J$497)</f>
        <v>0</v>
      </c>
      <c r="BE24" s="358">
        <f>SUMIF(DIC!$B$7:$B$496,'Summary sales'!$A24,DIC!$J$7:$J$496)</f>
        <v>4680.6700000001583</v>
      </c>
      <c r="BF24" s="358">
        <f>SUMIF(ASAHIMAS!$B$7:$B$496,'Summary sales'!$A24,ASAHIMAS!$J$7:$J$496)</f>
        <v>41929.480000000447</v>
      </c>
      <c r="BG24" s="358">
        <f>SUMIF('ABC KOGEN'!B23:B50,'Summary sales'!$A24,'ABC KOGEN'!J23:J50)</f>
        <v>8205.5700000000652</v>
      </c>
      <c r="BH24" s="358">
        <f>SUMIF(ADP!$B$7:$B$496,'Summary sales'!$A24,ADP!$J$7:$J$496)</f>
        <v>884.69999999999982</v>
      </c>
      <c r="BI24" s="358">
        <f>SUMIF(Tongtji!$B$8:$B$498,'Summary sales'!$A24,Tongtji!$J$8:$J$498)</f>
        <v>4015</v>
      </c>
      <c r="BJ24" s="358">
        <f>SUMIF(CITYMALL!$B$7:$B$500,'Summary sales'!$A24,CITYMALL!$K$7:$K$500)</f>
        <v>0</v>
      </c>
      <c r="BK24" s="358">
        <f>SUMIF(PERHUTANI!$B$7:$B$500,'Summary sales'!$A24,PERHUTANI!$J$7:$J$500)</f>
        <v>0</v>
      </c>
      <c r="BL24" s="358">
        <f>SUMIF(PA!$B$7:$B$500,'Summary sales'!$A24,PA!$J$7:$J$500)</f>
        <v>772.63000000000466</v>
      </c>
      <c r="BM24" s="358">
        <f>SUMIF(RPI!$B$7:$B$500,'Summary sales'!$A24,RPI!$J$7:$J$500)</f>
        <v>0</v>
      </c>
      <c r="BN24" s="358">
        <f>SUMIF(RB!$B$7:$B$500,'Summary sales'!$A24,RB!$J$7:$J$500)</f>
        <v>1620.5500000002794</v>
      </c>
      <c r="BO24" s="358">
        <f>SUMIF(GFATOM!$B$7:$B$500,'Summary sales'!$A24,GFATOM!$J$7:$J$500)</f>
        <v>38.010000000009313</v>
      </c>
      <c r="BP24" s="358">
        <f>SUMIF(GFKULIT!$B$7:$B$500,'Summary sales'!$A24,GFKULIT!$J$7:$J$500)</f>
        <v>0</v>
      </c>
      <c r="BQ24" s="358">
        <f>SUMIF(SPJES!$B$7:$B$523,'Summary sales'!$A24,SPJES!$N$7:$N$523)</f>
        <v>0</v>
      </c>
      <c r="BR24" s="358">
        <f>SUMIF(HSK!$B$7:$B$500,'Summary sales'!$A24,HSK!$N$7:$N$500)</f>
        <v>5433.6390000004321</v>
      </c>
      <c r="BS24" s="358">
        <f>SUMIF(SDM!$B$7:$B$500,'Summary sales'!$A24,SDM!$J$7:$J$500)</f>
        <v>0</v>
      </c>
      <c r="BT24" s="358">
        <f>SUMIF(CCS!$B$7:$B$500,'Summary sales'!$A24,CCS!$J$7:$J$500)</f>
        <v>0</v>
      </c>
      <c r="BU24" s="358">
        <f>SUMIF(JARGAS!$B$7:$B$500,'Summary sales'!$A24,JARGAS!$J$7:$J$500)</f>
        <v>1766.5570000000298</v>
      </c>
      <c r="BV24" s="358">
        <f>SUMIF(SBI!$B$7:$B$500,'Summary sales'!$A24,SBI!$J$7:$J$500)</f>
        <v>6021.7199999997392</v>
      </c>
      <c r="BW24" s="358">
        <f>SUMIF(SPGLOBAL!$B$7:$B$542,'Summary sales'!$A24,SPGLOBAL!$M$7:$M$542)</f>
        <v>9157.1120000034571</v>
      </c>
    </row>
    <row r="25" spans="1:76">
      <c r="A25" s="317">
        <f t="shared" si="53"/>
        <v>46071</v>
      </c>
      <c r="B25" s="327">
        <f t="shared" ca="1" si="54"/>
        <v>1.1291416191619301</v>
      </c>
      <c r="C25" s="328">
        <f t="shared" si="52"/>
        <v>170754.53399999888</v>
      </c>
      <c r="D25" s="320">
        <v>75579.510000000009</v>
      </c>
      <c r="E25" s="329">
        <v>45894.19</v>
      </c>
      <c r="F25" s="321">
        <v>22123.93</v>
      </c>
      <c r="G25" s="329">
        <v>10609.23</v>
      </c>
      <c r="H25" s="329">
        <v>4719.9019999988377</v>
      </c>
      <c r="I25" s="352">
        <v>3441.09</v>
      </c>
      <c r="J25" s="329"/>
      <c r="K25" s="352">
        <v>8386.6820000000298</v>
      </c>
      <c r="L25" s="352"/>
      <c r="M25" s="354">
        <f t="shared" ca="1" si="51"/>
        <v>192806.0509999996</v>
      </c>
      <c r="N25" s="355">
        <f>SUMIF(CLIN!$C$7:$C$498,'Summary sales'!$A25,CLIN!$J$7:$J$498)</f>
        <v>1233.1999999999534</v>
      </c>
      <c r="O25" s="361">
        <f>SUMIF(BI!$B$7:$B$497,'Summary sales'!$A25,BI!$J$7:$J$497)</f>
        <v>1999.339999999851</v>
      </c>
      <c r="P25" s="361">
        <f>SUMIF(MKG!$B$7:$B$500,'Summary sales'!$A25,MKG!$J$7:$J$500)</f>
        <v>1277.0499999998137</v>
      </c>
      <c r="Q25" s="355">
        <f>SUMIF(STM!$B$7:$B$497,'Summary sales'!$A25,STM!$J$7:$J$497)</f>
        <v>1100.910000000149</v>
      </c>
      <c r="R25" s="361">
        <f>SUMIF(OAJ!$B$7:$B$500,'Summary sales'!$A25,OAJ!$J$7:$J$500)</f>
        <v>541.86999999999534</v>
      </c>
      <c r="S25" s="361">
        <f>SUMIF(NNI!$B$7:$B$497,'Summary sales'!$A25,NNI!$J$7:$J$497)</f>
        <v>956.22000000067055</v>
      </c>
      <c r="T25" s="361">
        <f>SUMIF(SHB!$B$7:$B$496,'Summary sales'!$A25,SHB!$J$7:$J$496)</f>
        <v>296.95000000001164</v>
      </c>
      <c r="U25" s="361">
        <f>SUMIF(GTL!$B$7:$B$500,'Summary sales'!$A25,GTL!$J$7:$J$500)</f>
        <v>861.44000000006054</v>
      </c>
      <c r="V25" s="361">
        <f>SUMIF(TWK!$B$7:$B$497,'Summary sales'!$A25,TWK!$J$7:$J$497)</f>
        <v>449.29999999993015</v>
      </c>
      <c r="W25" s="355">
        <f>SUMIF(BYC!$B$7:$B$497,'Summary sales'!$A25,BYC!$J$7:$J$497)</f>
        <v>6237.019999999553</v>
      </c>
      <c r="X25" s="361">
        <f ca="1">SUMIF(GFIR!$B$7:$B$34,'Summary sales'!$A25,GFIR!$J$7:$J$34)+SUMIF(GFIR2!$B$7:$B$31,'Summary sales'!$A25,GFIR2!$J$7:$J$30)</f>
        <v>5403.9700000002049</v>
      </c>
      <c r="Y25" s="361">
        <f>SUMIF(SARIMURNI!$B$7:$B$498,'Summary sales'!$A25,SARIMURNI!$J$7:$J$498)</f>
        <v>4198.1300000000047</v>
      </c>
      <c r="Z25" s="361">
        <f>SUMIF(TOI!$B$7:$B$500,'Summary sales'!$A25,TOI!$J$7:$J$500)</f>
        <v>0</v>
      </c>
      <c r="AA25" s="355">
        <f>SUMIF(HLI!$B$7:$B$496,'Summary sales'!$A25,HLI!$J$7:$J$496)</f>
        <v>1100.3899999998976</v>
      </c>
      <c r="AB25" s="361">
        <f>SUMIF(CERES!$B$7:$B$497,'Summary sales'!$A25,CERES!$J$7:$J$497)</f>
        <v>10883.180000000168</v>
      </c>
      <c r="AC25" s="361">
        <f>SUMIF(ALT!$B$7:$B$126,'Summary sales'!$A25,ALT!$L$7:$L$126)</f>
        <v>1451.3499999999767</v>
      </c>
      <c r="AD25" s="355">
        <f>SUMIF(UJL!$B$8:$B$99,'Summary sales'!$A25,UJL!$O$8:$O$99)</f>
        <v>0</v>
      </c>
      <c r="AE25" s="355">
        <f ca="1">SUMIF(IDP!$B$7:$B$120,'Summary sales'!$A25,IDP!$O$7:$O$119)</f>
        <v>3229.32</v>
      </c>
      <c r="AF25" s="355">
        <f>SUMIF(FSI!$B$7:$B$497,'Summary sales'!$A25,FSI!$J$7:$J$497)</f>
        <v>104.19999999999709</v>
      </c>
      <c r="AG25" s="361">
        <f>SUMIF(PSD!$B$7:$B$500,'Summary sales'!$A25,PSD!$K$7:$K$500)</f>
        <v>0</v>
      </c>
      <c r="AH25" s="361">
        <f>SUMIF(EBM!$B$7:$B$500,'Summary sales'!$A25,EBM!$J$7:$J$500)</f>
        <v>66</v>
      </c>
      <c r="AI25" s="355">
        <f>SUMIF(CISF!$B$7:$B$497,'Summary sales'!$A25,CISF!$J$7:$J$497)</f>
        <v>1298</v>
      </c>
      <c r="AJ25" s="355">
        <f>SUMIF(KGM!$B$5:$B$470,'Summary sales'!$A25,KGM!$O$5:$O$470)</f>
        <v>0</v>
      </c>
      <c r="AK25" s="355">
        <f>SUMIF(PUJ!$B$7:$B$497,'Summary sales'!$A25,PUJ!$J$7:$J$497)</f>
        <v>4106.7000000001863</v>
      </c>
      <c r="AL25" s="355">
        <f>SUMIF(TORABIKACIKUPA!$B$7:$B$493,'Summary sales'!$A25,TORABIKACIKUPA!$L$7:$L$493)</f>
        <v>0</v>
      </c>
      <c r="AM25" s="355">
        <f>SUMIF(TORABIKAHF!$B$7:$B$504,'Summary sales'!$A25,TORABIKAHF!$L$7:$L$504)</f>
        <v>0</v>
      </c>
      <c r="AN25" s="355">
        <f>SUMIF(TORABIKAIC!$B$7:$B$492,'Summary sales'!$A25,TORABIKAIC!$L$7:$L$492)</f>
        <v>0</v>
      </c>
      <c r="AO25" s="355">
        <f>SUMIF(KALBEE!$B$7:$B$501,'Summary sales'!$A25,KALBEE!$J$7:$J$501)</f>
        <v>0</v>
      </c>
      <c r="AP25" s="355">
        <f>SUMIF(TOYOBO!$B$7:$B$479,'Summary sales'!$A25,TOYOBO!$O$7:$O$479)</f>
        <v>0</v>
      </c>
      <c r="AQ25" s="355">
        <f>SUMIF(SWS!$B$7:$B$483,'Summary sales'!$A25,SWS!$P$7:$P$483)</f>
        <v>0</v>
      </c>
      <c r="AR25" s="355">
        <f>SUMIF(KSN!$B$7:$B$480,'Summary sales'!$A25,KSN!$J$7:$J$480)</f>
        <v>5407.640000000014</v>
      </c>
      <c r="AS25" s="355">
        <f>SUMIF(UMI!$B$7:$B$497,'Summary sales'!$A25,UMI!$J$7:$J$497)</f>
        <v>17319.032999999821</v>
      </c>
      <c r="AT25" s="355">
        <f>SUMIF(IPT!$B$7:$B$497,'Summary sales'!$A25,IPT!$J$7:$J$497)</f>
        <v>2032.5400000000373</v>
      </c>
      <c r="AU25" s="355">
        <f>SUMIF(KBRU!$B$7:$B$500,'Summary sales'!$A25,KBRU!$J$7:$J$500)</f>
        <v>643.39000000001397</v>
      </c>
      <c r="AV25" s="355">
        <f>SUMIF(AMI!$B$7:$B$496,'Summary sales'!$A25,AMI!$J$7:$J$496)</f>
        <v>7594.4500000001863</v>
      </c>
      <c r="AW25" s="355">
        <f>SUMIF(KA!$B$7:$B$500,'Summary sales'!$A25,KA!$J$7:$J$500)</f>
        <v>3848.1300000000047</v>
      </c>
      <c r="AX25" s="355">
        <f>SUMIF(KTN!$B$7:$B$497,'Summary sales'!$A25,KTN!$J$7:$J$497)</f>
        <v>1655.2299999999814</v>
      </c>
      <c r="AY25" s="355">
        <f>SUMIF(TOMIMOTO!$B$7:$B$497,'Summary sales'!$A25,TOMIMOTO!$J$7:$J$497)</f>
        <v>2197.1999999999534</v>
      </c>
      <c r="AZ25" s="355">
        <f>SUMIF(NIAGAGARAM!$B$7:$B$497,'Summary sales'!$A25,NIAGAGARAM!$J$7:$J$497)</f>
        <v>682.06000000005588</v>
      </c>
      <c r="BA25" s="355">
        <f>SUMIF('PCI84'!$B$7:$B$497,'Summary sales'!$A25,'PCI84'!$J$7:$J$497)</f>
        <v>9079.25</v>
      </c>
      <c r="BB25" s="355">
        <f>SUMIF(PCIM!$B$7:$B$497,'Summary sales'!$A25,PCIM!$J$7:$J$497)</f>
        <v>1876.7800000000279</v>
      </c>
      <c r="BC25" s="355">
        <f>SUMIF(INDOFOOD!$B$7:$B$497,'Summary sales'!$A25,INDOFOOD!$J$7:$J$497)</f>
        <v>3001.8300000000745</v>
      </c>
      <c r="BD25" s="355">
        <f>SUMIF(HCI!$B$7:$B$497,'Summary sales'!$A25,HCI!$J$7:$J$497)</f>
        <v>324.84000000008382</v>
      </c>
      <c r="BE25" s="355">
        <f>SUMIF(DIC!$B$7:$B$496,'Summary sales'!$A25,DIC!$J$7:$J$496)</f>
        <v>4460.9499999999534</v>
      </c>
      <c r="BF25" s="355">
        <f>SUMIF(ASAHIMAS!$B$7:$B$496,'Summary sales'!$A25,ASAHIMAS!$J$7:$J$496)</f>
        <v>44332.330000000075</v>
      </c>
      <c r="BG25" s="355">
        <f>SUMIF('ABC KOGEN'!B24:B51,'Summary sales'!$A25,'ABC KOGEN'!J24:J51)</f>
        <v>8132.3699999998789</v>
      </c>
      <c r="BH25" s="355">
        <f>SUMIF(ADP!$B$7:$B$496,'Summary sales'!$A25,ADP!$J$7:$J$496)</f>
        <v>797.34999999999945</v>
      </c>
      <c r="BI25" s="355">
        <f>SUMIF(Tongtji!$B$8:$B$498,'Summary sales'!$A25,Tongtji!$J$8:$J$498)</f>
        <v>4931.5999999996275</v>
      </c>
      <c r="BJ25" s="355">
        <f>SUMIF(CITYMALL!$B$7:$B$500,'Summary sales'!$A25,CITYMALL!$K$7:$K$500)</f>
        <v>0</v>
      </c>
      <c r="BK25" s="355">
        <f>SUMIF(PERHUTANI!$B$7:$B$500,'Summary sales'!$A25,PERHUTANI!$J$7:$J$500)</f>
        <v>0</v>
      </c>
      <c r="BL25" s="355">
        <f>SUMIF(PA!$B$7:$B$500,'Summary sales'!$A25,PA!$J$7:$J$500)</f>
        <v>800.92999999993481</v>
      </c>
      <c r="BM25" s="355">
        <f>SUMIF(RPI!$B$7:$B$500,'Summary sales'!$A25,RPI!$J$7:$J$500)</f>
        <v>0</v>
      </c>
      <c r="BN25" s="355">
        <f>SUMIF(RB!$B$7:$B$500,'Summary sales'!$A25,RB!$J$7:$J$500)</f>
        <v>0</v>
      </c>
      <c r="BO25" s="355">
        <f>SUMIF(GFATOM!$B$7:$B$500,'Summary sales'!$A25,GFATOM!$J$7:$J$500)</f>
        <v>1744.8000000000466</v>
      </c>
      <c r="BP25" s="355">
        <f>SUMIF(GFKULIT!$B$7:$B$500,'Summary sales'!$A25,GFKULIT!$J$7:$J$500)</f>
        <v>0</v>
      </c>
      <c r="BQ25" s="355">
        <f>SUMIF(SPJES!$B$7:$B$523,'Summary sales'!$A25,SPJES!$N$7:$N$523)</f>
        <v>4157.6499999999996</v>
      </c>
      <c r="BR25" s="355">
        <f>SUMIF(HSK!$B$7:$B$500,'Summary sales'!$A25,HSK!$N$7:$N$500)</f>
        <v>5559.4330000001937</v>
      </c>
      <c r="BS25" s="355">
        <f>SUMIF(SDM!$B$7:$B$500,'Summary sales'!$A25,SDM!$J$7:$J$500)</f>
        <v>1128.6299999998882</v>
      </c>
      <c r="BT25" s="355">
        <f>SUMIF(CCS!$B$7:$B$500,'Summary sales'!$A25,CCS!$J$7:$J$500)</f>
        <v>0</v>
      </c>
      <c r="BU25" s="355">
        <f>SUMIF(JARGAS!$B$7:$B$500,'Summary sales'!$A25,JARGAS!$J$7:$J$500)</f>
        <v>1845.5959999999614</v>
      </c>
      <c r="BV25" s="355">
        <f>SUMIF(SBI!$B$7:$B$500,'Summary sales'!$A25,SBI!$J$7:$J$500)</f>
        <v>7756.5600000000559</v>
      </c>
      <c r="BW25" s="355">
        <f>SUMIF(SPGLOBAL!$B$7:$B$542,'Summary sales'!$A25,SPGLOBAL!$M$7:$M$542)</f>
        <v>4700.9389999993145</v>
      </c>
    </row>
    <row r="26" spans="1:76">
      <c r="A26" s="322">
        <f t="shared" si="53"/>
        <v>46072</v>
      </c>
      <c r="B26" s="323">
        <f t="shared" ca="1" si="54"/>
        <v>1.0668645962635386</v>
      </c>
      <c r="C26" s="324">
        <f t="shared" si="52"/>
        <v>175717.69900000107</v>
      </c>
      <c r="D26" s="325">
        <v>75016.900000000009</v>
      </c>
      <c r="E26" s="326">
        <v>47503.560000000005</v>
      </c>
      <c r="F26" s="326">
        <v>19100.230000000003</v>
      </c>
      <c r="G26" s="326">
        <v>10007</v>
      </c>
      <c r="H26" s="326">
        <v>9059.2309999987483</v>
      </c>
      <c r="I26" s="356">
        <v>6868.23</v>
      </c>
      <c r="J26" s="326"/>
      <c r="K26" s="356">
        <v>8162.5480000022799</v>
      </c>
      <c r="L26" s="356"/>
      <c r="M26" s="357">
        <f t="shared" ca="1" si="51"/>
        <v>187466.99199999415</v>
      </c>
      <c r="N26" s="358">
        <f>SUMIF(CLIN!$C$7:$C$498,'Summary sales'!$A26,CLIN!$J$7:$J$498)</f>
        <v>1372.6799999999348</v>
      </c>
      <c r="O26" s="358">
        <f>SUMIF(BI!$B$7:$B$497,'Summary sales'!$A26,BI!$J$7:$J$497)</f>
        <v>2085.4499999992549</v>
      </c>
      <c r="P26" s="358">
        <f>SUMIF(MKG!$B$7:$B$500,'Summary sales'!$A26,MKG!$J$7:$J$500)</f>
        <v>1151.1000000000931</v>
      </c>
      <c r="Q26" s="358">
        <f>SUMIF(STM!$B$7:$B$497,'Summary sales'!$A26,STM!$J$7:$J$497)</f>
        <v>1578.1999999997206</v>
      </c>
      <c r="R26" s="358">
        <f>SUMIF(OAJ!$B$7:$B$500,'Summary sales'!$A26,OAJ!$J$7:$J$500)</f>
        <v>515.16999999992549</v>
      </c>
      <c r="S26" s="358">
        <f>SUMIF(NNI!$B$7:$B$497,'Summary sales'!$A26,NNI!$J$7:$J$497)</f>
        <v>482.5699999993667</v>
      </c>
      <c r="T26" s="358">
        <f>SUMIF(SHB!$B$7:$B$496,'Summary sales'!$A26,SHB!$J$7:$J$496)</f>
        <v>595.29999999998836</v>
      </c>
      <c r="U26" s="358">
        <f>SUMIF(GTL!$B$7:$B$500,'Summary sales'!$A26,GTL!$J$7:$J$500)</f>
        <v>796.95999999996275</v>
      </c>
      <c r="V26" s="358">
        <f>SUMIF(TWK!$B$7:$B$497,'Summary sales'!$A26,TWK!$J$7:$J$497)</f>
        <v>432.43000000005122</v>
      </c>
      <c r="W26" s="358">
        <f>SUMIF(BYC!$B$7:$B$497,'Summary sales'!$A26,BYC!$J$7:$J$497)</f>
        <v>6014.7800000011921</v>
      </c>
      <c r="X26" s="358">
        <f ca="1">SUMIF(GFIR!$B$7:$B$34,'Summary sales'!$A26,GFIR!$J$7:$J$34)+SUMIF(GFIR2!$B$7:$B$31,'Summary sales'!$A26,GFIR2!$J$7:$J$30)</f>
        <v>5684.3099999995902</v>
      </c>
      <c r="Y26" s="358">
        <f>SUMIF(SARIMURNI!$B$7:$B$498,'Summary sales'!$A26,SARIMURNI!$J$7:$J$498)</f>
        <v>3595.0100000000093</v>
      </c>
      <c r="Z26" s="358">
        <f>SUMIF(TOI!$B$7:$B$500,'Summary sales'!$A26,TOI!$J$7:$J$500)</f>
        <v>0</v>
      </c>
      <c r="AA26" s="358">
        <f>SUMIF(HLI!$B$7:$B$496,'Summary sales'!$A26,HLI!$J$7:$J$496)</f>
        <v>764.26000000000931</v>
      </c>
      <c r="AB26" s="358">
        <f>SUMIF(CERES!$B$7:$B$497,'Summary sales'!$A26,CERES!$J$7:$J$497)</f>
        <v>10884.739999999758</v>
      </c>
      <c r="AC26" s="358">
        <f>SUMIF(ALT!$B$7:$B$126,'Summary sales'!$A26,ALT!$L$7:$L$126)</f>
        <v>688.26699999999255</v>
      </c>
      <c r="AD26" s="358">
        <f>SUMIF(UJL!$B$8:$B$99,'Summary sales'!$A26,UJL!$O$8:$O$99)</f>
        <v>0</v>
      </c>
      <c r="AE26" s="358">
        <f ca="1">SUMIF(IDP!$B$7:$B$120,'Summary sales'!$A26,IDP!$O$7:$O$119)</f>
        <v>6218.73</v>
      </c>
      <c r="AF26" s="358">
        <f>SUMIF(FSI!$B$7:$B$497,'Summary sales'!$A26,FSI!$J$7:$J$497)</f>
        <v>102.80000000000291</v>
      </c>
      <c r="AG26" s="358">
        <f>SUMIF(PSD!$B$7:$B$500,'Summary sales'!$A26,PSD!$K$7:$K$500)</f>
        <v>0</v>
      </c>
      <c r="AH26" s="358">
        <f>SUMIF(EBM!$B$7:$B$500,'Summary sales'!$A26,EBM!$J$7:$J$500)</f>
        <v>58</v>
      </c>
      <c r="AI26" s="358">
        <f>SUMIF(CISF!$B$7:$B$497,'Summary sales'!$A26,CISF!$J$7:$J$497)</f>
        <v>3372.7999999998137</v>
      </c>
      <c r="AJ26" s="358">
        <f>SUMIF(KGM!$B$5:$B$470,'Summary sales'!$A26,KGM!$O$5:$O$470)</f>
        <v>0</v>
      </c>
      <c r="AK26" s="358">
        <f>SUMIF(PUJ!$B$7:$B$497,'Summary sales'!$A26,PUJ!$J$7:$J$497)</f>
        <v>3901.2999999998137</v>
      </c>
      <c r="AL26" s="358">
        <f>SUMIF(TORABIKACIKUPA!$B$7:$B$493,'Summary sales'!$A26,TORABIKACIKUPA!$L$7:$L$493)</f>
        <v>0</v>
      </c>
      <c r="AM26" s="358">
        <f>SUMIF(TORABIKAHF!$B$7:$B$504,'Summary sales'!$A26,TORABIKAHF!$L$7:$L$504)</f>
        <v>0</v>
      </c>
      <c r="AN26" s="358">
        <f>SUMIF(TORABIKAIC!$B$7:$B$492,'Summary sales'!$A26,TORABIKAIC!$L$7:$L$492)</f>
        <v>0</v>
      </c>
      <c r="AO26" s="358">
        <f>SUMIF(KALBEE!$B$7:$B$501,'Summary sales'!$A26,KALBEE!$J$7:$J$501)</f>
        <v>0</v>
      </c>
      <c r="AP26" s="358">
        <f>SUMIF(TOYOBO!$B$7:$B$479,'Summary sales'!$A26,TOYOBO!$O$7:$O$479)</f>
        <v>0</v>
      </c>
      <c r="AQ26" s="358">
        <f>SUMIF(SWS!$B$7:$B$483,'Summary sales'!$A26,SWS!$P$7:$P$483)</f>
        <v>0</v>
      </c>
      <c r="AR26" s="358">
        <f>SUMIF(KSN!$B$7:$B$480,'Summary sales'!$A26,KSN!$J$7:$J$480)</f>
        <v>3545.109999999986</v>
      </c>
      <c r="AS26" s="358">
        <f>SUMIF(UMI!$B$7:$B$497,'Summary sales'!$A26,UMI!$J$7:$J$497)</f>
        <v>15717.127999998629</v>
      </c>
      <c r="AT26" s="358">
        <f>SUMIF(IPT!$B$7:$B$497,'Summary sales'!$A26,IPT!$J$7:$J$497)</f>
        <v>2874.4399999994785</v>
      </c>
      <c r="AU26" s="358">
        <f>SUMIF(KBRU!$B$7:$B$500,'Summary sales'!$A26,KBRU!$J$7:$J$500)</f>
        <v>34.540000000037253</v>
      </c>
      <c r="AV26" s="358">
        <f>SUMIF(AMI!$B$7:$B$496,'Summary sales'!$A26,AMI!$J$7:$J$496)</f>
        <v>7669.359999999404</v>
      </c>
      <c r="AW26" s="358">
        <f>SUMIF(KA!$B$7:$B$500,'Summary sales'!$A26,KA!$J$7:$J$500)</f>
        <v>3583.7999999999956</v>
      </c>
      <c r="AX26" s="358">
        <f>SUMIF(KTN!$B$7:$B$497,'Summary sales'!$A26,KTN!$J$7:$J$497)</f>
        <v>1250.5300000000279</v>
      </c>
      <c r="AY26" s="358">
        <f>SUMIF(TOMIMOTO!$B$7:$B$497,'Summary sales'!$A26,TOMIMOTO!$J$7:$J$497)</f>
        <v>2161.0400000000373</v>
      </c>
      <c r="AZ26" s="358">
        <f>SUMIF(NIAGAGARAM!$B$7:$B$497,'Summary sales'!$A26,NIAGAGARAM!$J$7:$J$497)</f>
        <v>853.01999999990221</v>
      </c>
      <c r="BA26" s="358">
        <f>SUMIF('PCI84'!$B$7:$B$497,'Summary sales'!$A26,'PCI84'!$J$7:$J$497)</f>
        <v>10560.099999999627</v>
      </c>
      <c r="BB26" s="358">
        <f>SUMIF(PCIM!$B$7:$B$497,'Summary sales'!$A26,PCIM!$J$7:$J$497)</f>
        <v>2056.0100000000093</v>
      </c>
      <c r="BC26" s="358">
        <f>SUMIF(INDOFOOD!$B$7:$B$497,'Summary sales'!$A26,INDOFOOD!$J$7:$J$497)</f>
        <v>5341.3500000000931</v>
      </c>
      <c r="BD26" s="358">
        <f>SUMIF(HCI!$B$7:$B$497,'Summary sales'!$A26,HCI!$J$7:$J$497)</f>
        <v>579.40999999991618</v>
      </c>
      <c r="BE26" s="358">
        <f>SUMIF(DIC!$B$7:$B$496,'Summary sales'!$A26,DIC!$J$7:$J$496)</f>
        <v>4555.2600000000093</v>
      </c>
      <c r="BF26" s="358">
        <f>SUMIF(ASAHIMAS!$B$7:$B$496,'Summary sales'!$A26,ASAHIMAS!$J$7:$J$496)</f>
        <v>28443.019999999553</v>
      </c>
      <c r="BG26" s="358">
        <f>SUMIF('ABC KOGEN'!B25:B52,'Summary sales'!$A26,'ABC KOGEN'!J25:J52)</f>
        <v>8331.410000000149</v>
      </c>
      <c r="BH26" s="358">
        <f>SUMIF(ADP!$B$7:$B$496,'Summary sales'!$A26,ADP!$J$7:$J$496)</f>
        <v>554.15999999999985</v>
      </c>
      <c r="BI26" s="358">
        <f>SUMIF(Tongtji!$B$8:$B$498,'Summary sales'!$A26,Tongtji!$J$8:$J$498)</f>
        <v>4602.1000000005588</v>
      </c>
      <c r="BJ26" s="358">
        <f>SUMIF(CITYMALL!$B$7:$B$500,'Summary sales'!$A26,CITYMALL!$K$7:$K$500)</f>
        <v>0</v>
      </c>
      <c r="BK26" s="358">
        <f>SUMIF(PERHUTANI!$B$7:$B$500,'Summary sales'!$A26,PERHUTANI!$J$7:$J$500)</f>
        <v>0</v>
      </c>
      <c r="BL26" s="358">
        <f>SUMIF(PA!$B$7:$B$500,'Summary sales'!$A26,PA!$J$7:$J$500)</f>
        <v>807.47999999998137</v>
      </c>
      <c r="BM26" s="358">
        <f>SUMIF(RPI!$B$7:$B$500,'Summary sales'!$A26,RPI!$J$7:$J$500)</f>
        <v>0</v>
      </c>
      <c r="BN26" s="358">
        <f>SUMIF(RB!$B$7:$B$500,'Summary sales'!$A26,RB!$J$7:$J$500)</f>
        <v>3091.4499999997206</v>
      </c>
      <c r="BO26" s="358">
        <f>SUMIF(GFATOM!$B$7:$B$500,'Summary sales'!$A26,GFATOM!$J$7:$J$500)</f>
        <v>5673.6899999999441</v>
      </c>
      <c r="BP26" s="358">
        <f>SUMIF(GFKULIT!$B$7:$B$500,'Summary sales'!$A26,GFKULIT!$J$7:$J$500)</f>
        <v>0</v>
      </c>
      <c r="BQ26" s="358">
        <f>SUMIF(SPJES!$B$7:$B$523,'Summary sales'!$A26,SPJES!$N$7:$N$523)</f>
        <v>4283.51</v>
      </c>
      <c r="BR26" s="358">
        <f>SUMIF(HSK!$B$7:$B$500,'Summary sales'!$A26,HSK!$N$7:$N$500)</f>
        <v>5510.4339999994263</v>
      </c>
      <c r="BS26" s="358">
        <f>SUMIF(SDM!$B$7:$B$500,'Summary sales'!$A26,SDM!$J$7:$J$500)</f>
        <v>913.14000000013039</v>
      </c>
      <c r="BT26" s="358">
        <f>SUMIF(CCS!$B$7:$B$500,'Summary sales'!$A26,CCS!$J$7:$J$500)</f>
        <v>0</v>
      </c>
      <c r="BU26" s="358">
        <f>SUMIF(JARGAS!$B$7:$B$500,'Summary sales'!$A26,JARGAS!$J$7:$J$500)</f>
        <v>1976.2710000000079</v>
      </c>
      <c r="BV26" s="358">
        <f>SUMIF(SBI!$B$7:$B$500,'Summary sales'!$A26,SBI!$J$7:$J$500)</f>
        <v>7484.4700000002049</v>
      </c>
      <c r="BW26" s="358">
        <f>SUMIF(SPGLOBAL!$B$7:$B$542,'Summary sales'!$A26,SPGLOBAL!$M$7:$M$542)</f>
        <v>4719.9019999988377</v>
      </c>
    </row>
    <row r="27" spans="1:76">
      <c r="A27" s="317">
        <f t="shared" si="53"/>
        <v>46073</v>
      </c>
      <c r="B27" s="327">
        <f t="shared" ca="1" si="54"/>
        <v>0.98493740564927623</v>
      </c>
      <c r="C27" s="328">
        <f t="shared" si="52"/>
        <v>160585.01899999889</v>
      </c>
      <c r="D27" s="320">
        <v>71194.61</v>
      </c>
      <c r="E27" s="329">
        <v>48020.359999999993</v>
      </c>
      <c r="F27" s="321">
        <v>22709.66</v>
      </c>
      <c r="G27" s="329">
        <v>10792.89</v>
      </c>
      <c r="H27" s="329">
        <v>4528.7089999988675</v>
      </c>
      <c r="I27" s="352">
        <v>3338.79</v>
      </c>
      <c r="J27" s="329"/>
      <c r="K27" s="352">
        <v>0</v>
      </c>
      <c r="L27" s="352"/>
      <c r="M27" s="354">
        <f t="shared" ca="1" si="51"/>
        <v>158166.19199999864</v>
      </c>
      <c r="N27" s="355">
        <f>SUMIF(CLIN!$C$7:$C$498,'Summary sales'!$A27,CLIN!$J$7:$J$498)</f>
        <v>1216.75</v>
      </c>
      <c r="O27" s="361">
        <f>SUMIF(BI!$B$7:$B$497,'Summary sales'!$A27,BI!$J$7:$J$497)</f>
        <v>1946.0200000014156</v>
      </c>
      <c r="P27" s="361">
        <f>SUMIF(MKG!$B$7:$B$500,'Summary sales'!$A27,MKG!$J$7:$J$500)</f>
        <v>1302.6000000000931</v>
      </c>
      <c r="Q27" s="355">
        <f>SUMIF(STM!$B$7:$B$497,'Summary sales'!$A27,STM!$J$7:$J$497)</f>
        <v>1428.6000000000931</v>
      </c>
      <c r="R27" s="361">
        <f>SUMIF(OAJ!$B$7:$B$500,'Summary sales'!$A27,OAJ!$J$7:$J$500)</f>
        <v>574.70000000006985</v>
      </c>
      <c r="S27" s="361">
        <f>SUMIF(NNI!$B$7:$B$497,'Summary sales'!$A27,NNI!$J$7:$J$497)</f>
        <v>0</v>
      </c>
      <c r="T27" s="361">
        <f>SUMIF(SHB!$B$7:$B$496,'Summary sales'!$A27,SHB!$J$7:$J$496)</f>
        <v>668.77000000001863</v>
      </c>
      <c r="U27" s="361">
        <f>SUMIF(GTL!$B$7:$B$500,'Summary sales'!$A27,GTL!$J$7:$J$500)</f>
        <v>693.43000000005122</v>
      </c>
      <c r="V27" s="361">
        <f>SUMIF(TWK!$B$7:$B$497,'Summary sales'!$A27,TWK!$J$7:$J$497)</f>
        <v>401.91999999992549</v>
      </c>
      <c r="W27" s="355">
        <f>SUMIF(BYC!$B$7:$B$497,'Summary sales'!$A27,BYC!$J$7:$J$497)</f>
        <v>5492.8099999986589</v>
      </c>
      <c r="X27" s="361">
        <f ca="1">SUMIF(GFIR!$B$7:$B$34,'Summary sales'!$A27,GFIR!$J$7:$J$34)+SUMIF(GFIR2!$B$7:$B$31,'Summary sales'!$A27,GFIR2!$J$7:$J$30)</f>
        <v>5898.0100000002421</v>
      </c>
      <c r="Y27" s="361">
        <f>SUMIF(SARIMURNI!$B$7:$B$498,'Summary sales'!$A27,SARIMURNI!$J$7:$J$498)</f>
        <v>3260.5699999999488</v>
      </c>
      <c r="Z27" s="361">
        <f>SUMIF(TOI!$B$7:$B$500,'Summary sales'!$A27,TOI!$J$7:$J$500)</f>
        <v>0</v>
      </c>
      <c r="AA27" s="355">
        <f>SUMIF(HLI!$B$7:$B$496,'Summary sales'!$A27,HLI!$J$7:$J$496)</f>
        <v>776.30000000004657</v>
      </c>
      <c r="AB27" s="361">
        <f>SUMIF(CERES!$B$7:$B$497,'Summary sales'!$A27,CERES!$J$7:$J$497)</f>
        <v>12129.990000000224</v>
      </c>
      <c r="AC27" s="361">
        <f>SUMIF(ALT!$B$7:$B$126,'Summary sales'!$A27,ALT!$L$7:$L$126)</f>
        <v>910.94200000003912</v>
      </c>
      <c r="AD27" s="355">
        <f>SUMIF(UJL!$B$8:$B$99,'Summary sales'!$A27,UJL!$O$8:$O$99)</f>
        <v>0</v>
      </c>
      <c r="AE27" s="355">
        <f ca="1">SUMIF(IDP!$B$7:$B$120,'Summary sales'!$A27,IDP!$O$7:$O$119)</f>
        <v>3056.91</v>
      </c>
      <c r="AF27" s="355">
        <f>SUMIF(FSI!$B$7:$B$497,'Summary sales'!$A27,FSI!$J$7:$J$497)</f>
        <v>93</v>
      </c>
      <c r="AG27" s="361">
        <f>SUMIF(PSD!$B$7:$B$500,'Summary sales'!$A27,PSD!$K$7:$K$500)</f>
        <v>0</v>
      </c>
      <c r="AH27" s="361">
        <f>SUMIF(EBM!$B$7:$B$500,'Summary sales'!$A27,EBM!$J$7:$J$500)</f>
        <v>58</v>
      </c>
      <c r="AI27" s="355">
        <f>SUMIF(CISF!$B$7:$B$497,'Summary sales'!$A27,CISF!$J$7:$J$497)</f>
        <v>3037.7000000001863</v>
      </c>
      <c r="AJ27" s="355">
        <f>SUMIF(KGM!$B$5:$B$470,'Summary sales'!$A27,KGM!$O$5:$O$470)</f>
        <v>0</v>
      </c>
      <c r="AK27" s="355">
        <f>SUMIF(PUJ!$B$7:$B$497,'Summary sales'!$A27,PUJ!$J$7:$J$497)</f>
        <v>4505.8999999994412</v>
      </c>
      <c r="AL27" s="355">
        <f>SUMIF(TORABIKACIKUPA!$B$7:$B$493,'Summary sales'!$A27,TORABIKACIKUPA!$L$7:$L$493)</f>
        <v>0</v>
      </c>
      <c r="AM27" s="355">
        <f>SUMIF(TORABIKAHF!$B$7:$B$504,'Summary sales'!$A27,TORABIKAHF!$L$7:$L$504)</f>
        <v>0</v>
      </c>
      <c r="AN27" s="355">
        <f>SUMIF(TORABIKAIC!$B$7:$B$492,'Summary sales'!$A27,TORABIKAIC!$L$7:$L$492)</f>
        <v>0</v>
      </c>
      <c r="AO27" s="355">
        <f>SUMIF(KALBEE!$B$7:$B$501,'Summary sales'!$A27,KALBEE!$J$7:$J$501)</f>
        <v>0</v>
      </c>
      <c r="AP27" s="355">
        <f>SUMIF(TOYOBO!$B$7:$B$479,'Summary sales'!$A27,TOYOBO!$O$7:$O$479)</f>
        <v>0</v>
      </c>
      <c r="AQ27" s="355">
        <f>SUMIF(SWS!$B$7:$B$483,'Summary sales'!$A27,SWS!$P$7:$P$483)</f>
        <v>0</v>
      </c>
      <c r="AR27" s="355">
        <f>SUMIF(KSN!$B$7:$B$480,'Summary sales'!$A27,KSN!$J$7:$J$480)</f>
        <v>3961.5400000000373</v>
      </c>
      <c r="AS27" s="355">
        <f>SUMIF(UMI!$B$7:$B$497,'Summary sales'!$A27,UMI!$J$7:$J$497)</f>
        <v>14647.63599999994</v>
      </c>
      <c r="AT27" s="355">
        <f>SUMIF(IPT!$B$7:$B$497,'Summary sales'!$A27,IPT!$J$7:$J$497)</f>
        <v>2082.8300000000745</v>
      </c>
      <c r="AU27" s="355">
        <f>SUMIF(KBRU!$B$7:$B$500,'Summary sales'!$A27,KBRU!$J$7:$J$500)</f>
        <v>945.22999999998137</v>
      </c>
      <c r="AV27" s="355">
        <f>SUMIF(AMI!$B$7:$B$496,'Summary sales'!$A27,AMI!$J$7:$J$496)</f>
        <v>7392.7400000002235</v>
      </c>
      <c r="AW27" s="355">
        <f>SUMIF(KA!$B$7:$B$500,'Summary sales'!$A27,KA!$J$7:$J$500)</f>
        <v>3221.9300000000003</v>
      </c>
      <c r="AX27" s="355">
        <f>SUMIF(KTN!$B$7:$B$497,'Summary sales'!$A27,KTN!$J$7:$J$497)</f>
        <v>1177.0800000000745</v>
      </c>
      <c r="AY27" s="355">
        <f>SUMIF(TOMIMOTO!$B$7:$B$497,'Summary sales'!$A27,TOMIMOTO!$J$7:$J$497)</f>
        <v>2164.6199999999953</v>
      </c>
      <c r="AZ27" s="355">
        <f>SUMIF(NIAGAGARAM!$B$7:$B$497,'Summary sales'!$A27,NIAGAGARAM!$J$7:$J$497)</f>
        <v>1481.9600000000792</v>
      </c>
      <c r="BA27" s="355">
        <f>SUMIF('PCI84'!$B$7:$B$497,'Summary sales'!$A27,'PCI84'!$J$7:$J$497)</f>
        <v>12180.5</v>
      </c>
      <c r="BB27" s="355">
        <f>SUMIF(PCIM!$B$7:$B$497,'Summary sales'!$A27,PCIM!$J$7:$J$497)</f>
        <v>2063.4799999999814</v>
      </c>
      <c r="BC27" s="355">
        <f>SUMIF(INDOFOOD!$B$7:$B$497,'Summary sales'!$A27,INDOFOOD!$J$7:$J$497)</f>
        <v>4492.929999999702</v>
      </c>
      <c r="BD27" s="355">
        <f>SUMIF(HCI!$B$7:$B$497,'Summary sales'!$A27,HCI!$J$7:$J$497)</f>
        <v>259.76000000000931</v>
      </c>
      <c r="BE27" s="355">
        <f>SUMIF(DIC!$B$7:$B$496,'Summary sales'!$A27,DIC!$J$7:$J$496)</f>
        <v>3702.7199999999721</v>
      </c>
      <c r="BF27" s="355">
        <f>SUMIF(ASAHIMAS!$B$7:$B$496,'Summary sales'!$A27,ASAHIMAS!$J$7:$J$496)</f>
        <v>12809.459999999963</v>
      </c>
      <c r="BG27" s="355">
        <f>SUMIF('ABC KOGEN'!B26:B53,'Summary sales'!$A27,'ABC KOGEN'!J26:J53)</f>
        <v>5125.5400000000373</v>
      </c>
      <c r="BH27" s="355">
        <f>SUMIF(ADP!$B$7:$B$496,'Summary sales'!$A27,ADP!$J$7:$J$496)</f>
        <v>263</v>
      </c>
      <c r="BI27" s="355">
        <f>SUMIF(Tongtji!$B$8:$B$498,'Summary sales'!$A27,Tongtji!$J$8:$J$498)</f>
        <v>4100.3999999994412</v>
      </c>
      <c r="BJ27" s="355">
        <f>SUMIF(CITYMALL!$B$7:$B$500,'Summary sales'!$A27,CITYMALL!$K$7:$K$500)</f>
        <v>0</v>
      </c>
      <c r="BK27" s="355">
        <f>SUMIF(PERHUTANI!$B$7:$B$500,'Summary sales'!$A27,PERHUTANI!$J$7:$J$500)</f>
        <v>0</v>
      </c>
      <c r="BL27" s="355">
        <f>SUMIF(PA!$B$7:$B$500,'Summary sales'!$A27,PA!$J$7:$J$500)</f>
        <v>827.55000000004657</v>
      </c>
      <c r="BM27" s="355">
        <f>SUMIF(RPI!$B$7:$B$500,'Summary sales'!$A27,RPI!$J$7:$J$500)</f>
        <v>0</v>
      </c>
      <c r="BN27" s="355">
        <f>SUMIF(RB!$B$7:$B$500,'Summary sales'!$A27,RB!$J$7:$J$500)</f>
        <v>3834.4199999999255</v>
      </c>
      <c r="BO27" s="355">
        <f>SUMIF(GFATOM!$B$7:$B$500,'Summary sales'!$A27,GFATOM!$J$7:$J$500)</f>
        <v>1289</v>
      </c>
      <c r="BP27" s="355">
        <f>SUMIF(GFKULIT!$B$7:$B$500,'Summary sales'!$A27,GFKULIT!$J$7:$J$500)</f>
        <v>1035.5110000000568</v>
      </c>
      <c r="BQ27" s="355">
        <f>SUMIF(SPJES!$B$7:$B$523,'Summary sales'!$A27,SPJES!$N$7:$N$523)</f>
        <v>4083.22</v>
      </c>
      <c r="BR27" s="355">
        <f>SUMIF(HSK!$B$7:$B$500,'Summary sales'!$A27,HSK!$N$7:$N$500)</f>
        <v>5513.5970000000671</v>
      </c>
      <c r="BS27" s="355">
        <f>SUMIF(SDM!$B$7:$B$500,'Summary sales'!$A27,SDM!$J$7:$J$500)</f>
        <v>1487.25</v>
      </c>
      <c r="BT27" s="355">
        <f>SUMIF(CCS!$B$7:$B$500,'Summary sales'!$A27,CCS!$J$7:$J$500)</f>
        <v>0</v>
      </c>
      <c r="BU27" s="355">
        <f>SUMIF(JARGAS!$B$7:$B$500,'Summary sales'!$A27,JARGAS!$J$7:$J$500)</f>
        <v>1994.6329999999725</v>
      </c>
      <c r="BV27" s="355">
        <f>SUMIF(SBI!$B$7:$B$500,'Summary sales'!$A27,SBI!$J$7:$J$500)</f>
        <v>4039.9799999999814</v>
      </c>
      <c r="BW27" s="355">
        <f>SUMIF(SPGLOBAL!$B$7:$B$542,'Summary sales'!$A27,SPGLOBAL!$M$7:$M$542)</f>
        <v>4534.7529999986291</v>
      </c>
    </row>
    <row r="28" spans="1:76">
      <c r="A28" s="322">
        <f t="shared" si="53"/>
        <v>46074</v>
      </c>
      <c r="B28" s="323">
        <f t="shared" ca="1" si="54"/>
        <v>1.0186101027408543</v>
      </c>
      <c r="C28" s="324">
        <f t="shared" si="52"/>
        <v>154138.42899999945</v>
      </c>
      <c r="D28" s="325">
        <v>64128.01</v>
      </c>
      <c r="E28" s="326">
        <v>42867.06</v>
      </c>
      <c r="F28" s="326">
        <v>16396.46</v>
      </c>
      <c r="G28" s="326">
        <v>9818.9599999999991</v>
      </c>
      <c r="H28" s="326">
        <v>4639.4039999991655</v>
      </c>
      <c r="I28" s="356">
        <v>3128.84</v>
      </c>
      <c r="J28" s="326"/>
      <c r="K28" s="356">
        <v>13159.695000000298</v>
      </c>
      <c r="L28" s="356"/>
      <c r="M28" s="357">
        <f t="shared" ca="1" si="51"/>
        <v>157006.96100000333</v>
      </c>
      <c r="N28" s="358">
        <f>SUMIF(CLIN!$C$7:$C$498,'Summary sales'!$A28,CLIN!$J$7:$J$498)</f>
        <v>1147.6700000001583</v>
      </c>
      <c r="O28" s="358">
        <f>SUMIF(BI!$B$7:$B$497,'Summary sales'!$A28,BI!$J$7:$J$497)</f>
        <v>2392.0299999993294</v>
      </c>
      <c r="P28" s="358">
        <f>SUMIF(MKG!$B$7:$B$500,'Summary sales'!$A28,MKG!$J$7:$J$500)</f>
        <v>960.53999999957159</v>
      </c>
      <c r="Q28" s="358">
        <f>SUMIF(STM!$B$7:$B$497,'Summary sales'!$A28,STM!$J$7:$J$497)</f>
        <v>3511.6200000001118</v>
      </c>
      <c r="R28" s="358">
        <f>SUMIF(OAJ!$B$7:$B$500,'Summary sales'!$A28,OAJ!$J$7:$J$500)</f>
        <v>509.91999999992549</v>
      </c>
      <c r="S28" s="358">
        <f>SUMIF(NNI!$B$7:$B$497,'Summary sales'!$A28,NNI!$J$7:$J$497)</f>
        <v>0</v>
      </c>
      <c r="T28" s="358">
        <f>SUMIF(SHB!$B$7:$B$496,'Summary sales'!$A28,SHB!$J$7:$J$496)</f>
        <v>548.35999999998603</v>
      </c>
      <c r="U28" s="358">
        <f>SUMIF(GTL!$B$7:$B$500,'Summary sales'!$A28,GTL!$J$7:$J$500)</f>
        <v>434.47999999998137</v>
      </c>
      <c r="V28" s="358">
        <f>SUMIF(TWK!$B$7:$B$497,'Summary sales'!$A28,TWK!$J$7:$J$497)</f>
        <v>296.76000000000931</v>
      </c>
      <c r="W28" s="358">
        <f>SUMIF(BYC!$B$7:$B$497,'Summary sales'!$A28,BYC!$J$7:$J$497)</f>
        <v>4564.8499999996275</v>
      </c>
      <c r="X28" s="358">
        <f ca="1">SUMIF(GFIR!$B$7:$B$34,'Summary sales'!$A28,GFIR!$J$7:$J$34)+SUMIF(GFIR2!$B$7:$B$31,'Summary sales'!$A28,GFIR2!$J$7:$J$30)</f>
        <v>4663.8500000000931</v>
      </c>
      <c r="Y28" s="358">
        <f>SUMIF(SARIMURNI!$B$7:$B$498,'Summary sales'!$A28,SARIMURNI!$J$7:$J$498)</f>
        <v>0</v>
      </c>
      <c r="Z28" s="358">
        <f>SUMIF(TOI!$B$7:$B$500,'Summary sales'!$A28,TOI!$J$7:$J$500)</f>
        <v>0</v>
      </c>
      <c r="AA28" s="358">
        <f>SUMIF(HLI!$B$7:$B$496,'Summary sales'!$A28,HLI!$J$7:$J$496)</f>
        <v>752.83000000007451</v>
      </c>
      <c r="AB28" s="358">
        <f>SUMIF(CERES!$B$7:$B$497,'Summary sales'!$A28,CERES!$J$7:$J$497)</f>
        <v>10182.659999999683</v>
      </c>
      <c r="AC28" s="358">
        <f>SUMIF(ALT!$B$7:$B$126,'Summary sales'!$A28,ALT!$L$7:$L$126)</f>
        <v>0</v>
      </c>
      <c r="AD28" s="358">
        <f>SUMIF(UJL!$B$8:$B$99,'Summary sales'!$A28,UJL!$O$8:$O$99)</f>
        <v>0</v>
      </c>
      <c r="AE28" s="358">
        <f ca="1">SUMIF(IDP!$B$7:$B$120,'Summary sales'!$A28,IDP!$O$7:$O$119)</f>
        <v>5908.36</v>
      </c>
      <c r="AF28" s="358">
        <f>SUMIF(FSI!$B$7:$B$497,'Summary sales'!$A28,FSI!$J$7:$J$497)</f>
        <v>0</v>
      </c>
      <c r="AG28" s="358">
        <f>SUMIF(PSD!$B$7:$B$500,'Summary sales'!$A28,PSD!$K$7:$K$500)</f>
        <v>0</v>
      </c>
      <c r="AH28" s="358">
        <f>SUMIF(EBM!$B$7:$B$500,'Summary sales'!$A28,EBM!$J$7:$J$500)</f>
        <v>58</v>
      </c>
      <c r="AI28" s="358">
        <f>SUMIF(CISF!$B$7:$B$497,'Summary sales'!$A28,CISF!$J$7:$J$497)</f>
        <v>3637</v>
      </c>
      <c r="AJ28" s="358">
        <f>SUMIF(KGM!$B$5:$B$470,'Summary sales'!$A28,KGM!$O$5:$O$470)</f>
        <v>0</v>
      </c>
      <c r="AK28" s="358">
        <f>SUMIF(PUJ!$B$7:$B$497,'Summary sales'!$A28,PUJ!$J$7:$J$497)</f>
        <v>2818.1000000005588</v>
      </c>
      <c r="AL28" s="358">
        <f>SUMIF(TORABIKACIKUPA!$B$7:$B$493,'Summary sales'!$A28,TORABIKACIKUPA!$L$7:$L$493)</f>
        <v>0</v>
      </c>
      <c r="AM28" s="358">
        <f>SUMIF(TORABIKAHF!$B$7:$B$504,'Summary sales'!$A28,TORABIKAHF!$L$7:$L$504)</f>
        <v>0</v>
      </c>
      <c r="AN28" s="358">
        <f>SUMIF(TORABIKAIC!$B$7:$B$492,'Summary sales'!$A28,TORABIKAIC!$L$7:$L$492)</f>
        <v>0</v>
      </c>
      <c r="AO28" s="358">
        <f>SUMIF(KALBEE!$B$7:$B$501,'Summary sales'!$A28,KALBEE!$J$7:$J$501)</f>
        <v>0</v>
      </c>
      <c r="AP28" s="358">
        <f>SUMIF(TOYOBO!$B$7:$B$479,'Summary sales'!$A28,TOYOBO!$O$7:$O$479)</f>
        <v>0</v>
      </c>
      <c r="AQ28" s="358">
        <f>SUMIF(SWS!$B$7:$B$483,'Summary sales'!$A28,SWS!$P$7:$P$483)</f>
        <v>0</v>
      </c>
      <c r="AR28" s="358">
        <f>SUMIF(KSN!$B$7:$B$480,'Summary sales'!$A28,KSN!$J$7:$J$480)</f>
        <v>5202.1599999999744</v>
      </c>
      <c r="AS28" s="358">
        <f>SUMIF(UMI!$B$7:$B$497,'Summary sales'!$A28,UMI!$J$7:$J$497)</f>
        <v>11341.585000000894</v>
      </c>
      <c r="AT28" s="358">
        <f>SUMIF(IPT!$B$7:$B$497,'Summary sales'!$A28,IPT!$J$7:$J$497)</f>
        <v>2375.1300000008196</v>
      </c>
      <c r="AU28" s="358">
        <f>SUMIF(KBRU!$B$7:$B$500,'Summary sales'!$A28,KBRU!$J$7:$J$500)</f>
        <v>934.21999999997206</v>
      </c>
      <c r="AV28" s="358">
        <f>SUMIF(AMI!$B$7:$B$496,'Summary sales'!$A28,AMI!$J$7:$J$496)</f>
        <v>5089.570000000298</v>
      </c>
      <c r="AW28" s="358">
        <f>SUMIF(KA!$B$7:$B$500,'Summary sales'!$A28,KA!$J$7:$J$500)</f>
        <v>0</v>
      </c>
      <c r="AX28" s="358">
        <f>SUMIF(KTN!$B$7:$B$497,'Summary sales'!$A28,KTN!$J$7:$J$497)</f>
        <v>1323.0700000000652</v>
      </c>
      <c r="AY28" s="358">
        <f>SUMIF(TOMIMOTO!$B$7:$B$497,'Summary sales'!$A28,TOMIMOTO!$J$7:$J$497)</f>
        <v>2229.2299999999814</v>
      </c>
      <c r="AZ28" s="358">
        <f>SUMIF(NIAGAGARAM!$B$7:$B$497,'Summary sales'!$A28,NIAGAGARAM!$J$7:$J$497)</f>
        <v>971.65999999991618</v>
      </c>
      <c r="BA28" s="358">
        <f>SUMIF('PCI84'!$B$7:$B$497,'Summary sales'!$A28,'PCI84'!$J$7:$J$497)</f>
        <v>10707.720000000671</v>
      </c>
      <c r="BB28" s="358">
        <f>SUMIF(PCIM!$B$7:$B$497,'Summary sales'!$A28,PCIM!$J$7:$J$497)</f>
        <v>2050.7199999999721</v>
      </c>
      <c r="BC28" s="358">
        <f>SUMIF(INDOFOOD!$B$7:$B$497,'Summary sales'!$A28,INDOFOOD!$J$7:$J$497)</f>
        <v>5753.0100000002421</v>
      </c>
      <c r="BD28" s="358">
        <f>SUMIF(HCI!$B$7:$B$497,'Summary sales'!$A28,HCI!$J$7:$J$497)</f>
        <v>0</v>
      </c>
      <c r="BE28" s="358">
        <f>SUMIF(DIC!$B$7:$B$496,'Summary sales'!$A28,DIC!$J$7:$J$496)</f>
        <v>4581.9699999999721</v>
      </c>
      <c r="BF28" s="358">
        <f>SUMIF(ASAHIMAS!$B$7:$B$496,'Summary sales'!$A28,ASAHIMAS!$J$7:$J$496)</f>
        <v>19224.150000000373</v>
      </c>
      <c r="BG28" s="358">
        <f>SUMIF('ABC KOGEN'!B27:B54,'Summary sales'!$A28,'ABC KOGEN'!J27:J54)</f>
        <v>5594.6399999998976</v>
      </c>
      <c r="BH28" s="358">
        <f>SUMIF(ADP!$B$7:$B$496,'Summary sales'!$A28,ADP!$J$7:$J$496)</f>
        <v>0</v>
      </c>
      <c r="BI28" s="358">
        <f>SUMIF(Tongtji!$B$8:$B$498,'Summary sales'!$A28,Tongtji!$J$8:$J$498)</f>
        <v>4533.8000000007451</v>
      </c>
      <c r="BJ28" s="358">
        <f>SUMIF(CITYMALL!$B$7:$B$500,'Summary sales'!$A28,CITYMALL!$K$7:$K$500)</f>
        <v>0</v>
      </c>
      <c r="BK28" s="358">
        <f>SUMIF(PERHUTANI!$B$7:$B$500,'Summary sales'!$A28,PERHUTANI!$J$7:$J$500)</f>
        <v>0</v>
      </c>
      <c r="BL28" s="358">
        <f>SUMIF(PA!$B$7:$B$500,'Summary sales'!$A28,PA!$J$7:$J$500)</f>
        <v>859.29000000003725</v>
      </c>
      <c r="BM28" s="358">
        <f>SUMIF(RPI!$B$7:$B$500,'Summary sales'!$A28,RPI!$J$7:$J$500)</f>
        <v>0</v>
      </c>
      <c r="BN28" s="358">
        <f>SUMIF(RB!$B$7:$B$500,'Summary sales'!$A28,RB!$J$7:$J$500)</f>
        <v>3463.2000000001863</v>
      </c>
      <c r="BO28" s="358">
        <f>SUMIF(GFATOM!$B$7:$B$500,'Summary sales'!$A28,GFATOM!$J$7:$J$500)</f>
        <v>3743.1000000000931</v>
      </c>
      <c r="BP28" s="358">
        <f>SUMIF(GFKULIT!$B$7:$B$500,'Summary sales'!$A28,GFKULIT!$J$7:$J$500)</f>
        <v>2095.2209999999031</v>
      </c>
      <c r="BQ28" s="358">
        <f>SUMIF(SPJES!$B$7:$B$523,'Summary sales'!$A28,SPJES!$N$7:$N$523)</f>
        <v>9063.44</v>
      </c>
      <c r="BR28" s="358">
        <f>SUMIF(HSK!$B$7:$B$500,'Summary sales'!$A28,HSK!$N$7:$N$500)</f>
        <v>1309.3320000004023</v>
      </c>
      <c r="BS28" s="358">
        <f>SUMIF(SDM!$B$7:$B$500,'Summary sales'!$A28,SDM!$J$7:$J$500)</f>
        <v>47.729999999981374</v>
      </c>
      <c r="BT28" s="358">
        <f>SUMIF(CCS!$B$7:$B$500,'Summary sales'!$A28,CCS!$J$7:$J$500)</f>
        <v>0</v>
      </c>
      <c r="BU28" s="358">
        <f>SUMIF(JARGAS!$B$7:$B$500,'Summary sales'!$A28,JARGAS!$J$7:$J$500)</f>
        <v>1646.3450000000303</v>
      </c>
      <c r="BV28" s="358">
        <f>SUMIF(SBI!$B$7:$B$500,'Summary sales'!$A28,SBI!$J$7:$J$500)</f>
        <v>5955.1599999996834</v>
      </c>
      <c r="BW28" s="358">
        <f>SUMIF(SPGLOBAL!$B$7:$B$542,'Summary sales'!$A28,SPGLOBAL!$M$7:$M$542)</f>
        <v>4524.4780000001192</v>
      </c>
    </row>
    <row r="29" spans="1:76">
      <c r="A29" s="317">
        <f t="shared" si="53"/>
        <v>46075</v>
      </c>
      <c r="B29" s="327">
        <f t="shared" ca="1" si="54"/>
        <v>0.88436373729043805</v>
      </c>
      <c r="C29" s="328">
        <f t="shared" si="52"/>
        <v>165707.79400000264</v>
      </c>
      <c r="D29" s="320">
        <v>71292.350000000006</v>
      </c>
      <c r="E29" s="329">
        <v>48817.849999999991</v>
      </c>
      <c r="F29" s="321">
        <v>14537.32</v>
      </c>
      <c r="G29" s="329">
        <v>14293</v>
      </c>
      <c r="H29" s="329">
        <v>9401.2450000010431</v>
      </c>
      <c r="I29" s="352">
        <v>3187.86</v>
      </c>
      <c r="J29" s="329"/>
      <c r="K29" s="352">
        <v>4178.1690000016242</v>
      </c>
      <c r="L29" s="352"/>
      <c r="M29" s="354">
        <f t="shared" ca="1" si="51"/>
        <v>146545.96399999637</v>
      </c>
      <c r="N29" s="355">
        <f>SUMIF(CLIN!$C$7:$C$498,'Summary sales'!$A29,CLIN!$J$7:$J$498)</f>
        <v>1365.3299999998417</v>
      </c>
      <c r="O29" s="361">
        <f>SUMIF(BI!$B$7:$B$497,'Summary sales'!$A29,BI!$J$7:$J$497)</f>
        <v>841.24000000022352</v>
      </c>
      <c r="P29" s="361">
        <f>SUMIF(MKG!$B$7:$B$500,'Summary sales'!$A29,MKG!$J$7:$J$500)</f>
        <v>581.46000000042841</v>
      </c>
      <c r="Q29" s="355">
        <f>SUMIF(STM!$B$7:$B$497,'Summary sales'!$A29,STM!$J$7:$J$497)</f>
        <v>4254.0200000000186</v>
      </c>
      <c r="R29" s="361">
        <f>SUMIF(OAJ!$B$7:$B$500,'Summary sales'!$A29,OAJ!$J$7:$J$500)</f>
        <v>343.25</v>
      </c>
      <c r="S29" s="361">
        <f>SUMIF(NNI!$B$7:$B$497,'Summary sales'!$A29,NNI!$J$7:$J$497)</f>
        <v>0</v>
      </c>
      <c r="T29" s="361">
        <f>SUMIF(SHB!$B$7:$B$496,'Summary sales'!$A29,SHB!$J$7:$J$496)</f>
        <v>402.93000000002212</v>
      </c>
      <c r="U29" s="361">
        <f>SUMIF(GTL!$B$7:$B$500,'Summary sales'!$A29,GTL!$J$7:$J$500)</f>
        <v>429.29999999993015</v>
      </c>
      <c r="V29" s="361">
        <f>SUMIF(TWK!$B$7:$B$497,'Summary sales'!$A29,TWK!$J$7:$J$497)</f>
        <v>184.90000000002328</v>
      </c>
      <c r="W29" s="355">
        <f>SUMIF(BYC!$B$7:$B$497,'Summary sales'!$A29,BYC!$J$7:$J$497)</f>
        <v>0</v>
      </c>
      <c r="X29" s="361">
        <f ca="1">SUMIF(GFIR!$B$7:$B$34,'Summary sales'!$A29,GFIR!$J$7:$J$34)+SUMIF(GFIR2!$B$7:$B$31,'Summary sales'!$A29,GFIR2!$J$7:$J$30)</f>
        <v>2682.0400000000373</v>
      </c>
      <c r="Y29" s="361">
        <f>SUMIF(SARIMURNI!$B$7:$B$498,'Summary sales'!$A29,SARIMURNI!$J$7:$J$498)</f>
        <v>369.5</v>
      </c>
      <c r="Z29" s="361">
        <f>SUMIF(TOI!$B$7:$B$500,'Summary sales'!$A29,TOI!$J$7:$J$500)</f>
        <v>0</v>
      </c>
      <c r="AA29" s="355">
        <f>SUMIF(HLI!$B$7:$B$496,'Summary sales'!$A29,HLI!$J$7:$J$496)</f>
        <v>775.56999999983236</v>
      </c>
      <c r="AB29" s="361">
        <f>SUMIF(CERES!$B$7:$B$497,'Summary sales'!$A29,CERES!$J$7:$J$497)</f>
        <v>6351.3700000001118</v>
      </c>
      <c r="AC29" s="361">
        <f>SUMIF(ALT!$B$7:$B$126,'Summary sales'!$A29,ALT!$L$7:$L$126)</f>
        <v>0</v>
      </c>
      <c r="AD29" s="355">
        <f>SUMIF(UJL!$B$8:$B$99,'Summary sales'!$A29,UJL!$O$8:$O$99)</f>
        <v>0</v>
      </c>
      <c r="AE29" s="355">
        <f ca="1">SUMIF(IDP!$B$7:$B$120,'Summary sales'!$A29,IDP!$O$7:$O$119)</f>
        <v>0</v>
      </c>
      <c r="AF29" s="355">
        <f>SUMIF(FSI!$B$7:$B$497,'Summary sales'!$A29,FSI!$J$7:$J$497)</f>
        <v>0</v>
      </c>
      <c r="AG29" s="361">
        <f>SUMIF(PSD!$B$7:$B$500,'Summary sales'!$A29,PSD!$K$7:$K$500)</f>
        <v>0</v>
      </c>
      <c r="AH29" s="361">
        <f>SUMIF(EBM!$B$7:$B$500,'Summary sales'!$A29,EBM!$J$7:$J$500)</f>
        <v>41</v>
      </c>
      <c r="AI29" s="355">
        <f>SUMIF(CISF!$B$7:$B$497,'Summary sales'!$A29,CISF!$J$7:$J$497)</f>
        <v>3332.6999999997206</v>
      </c>
      <c r="AJ29" s="355">
        <f>SUMIF(KGM!$B$5:$B$470,'Summary sales'!$A29,KGM!$O$5:$O$470)</f>
        <v>0</v>
      </c>
      <c r="AK29" s="355">
        <f>SUMIF(PUJ!$B$7:$B$497,'Summary sales'!$A29,PUJ!$J$7:$J$497)</f>
        <v>0</v>
      </c>
      <c r="AL29" s="355">
        <f>SUMIF(TORABIKACIKUPA!$B$7:$B$493,'Summary sales'!$A29,TORABIKACIKUPA!$L$7:$L$493)</f>
        <v>0</v>
      </c>
      <c r="AM29" s="355">
        <f>SUMIF(TORABIKAHF!$B$7:$B$504,'Summary sales'!$A29,TORABIKAHF!$L$7:$L$504)</f>
        <v>0</v>
      </c>
      <c r="AN29" s="355">
        <f>SUMIF(TORABIKAIC!$B$7:$B$492,'Summary sales'!$A29,TORABIKAIC!$L$7:$L$492)</f>
        <v>0</v>
      </c>
      <c r="AO29" s="355">
        <f>SUMIF(KALBEE!$B$7:$B$501,'Summary sales'!$A29,KALBEE!$J$7:$J$501)</f>
        <v>0</v>
      </c>
      <c r="AP29" s="355">
        <f>SUMIF(TOYOBO!$B$7:$B$479,'Summary sales'!$A29,TOYOBO!$O$7:$O$479)</f>
        <v>0</v>
      </c>
      <c r="AQ29" s="355">
        <f>SUMIF(SWS!$B$7:$B$483,'Summary sales'!$A29,SWS!$P$7:$P$483)</f>
        <v>0</v>
      </c>
      <c r="AR29" s="355">
        <f>SUMIF(KSN!$B$7:$B$480,'Summary sales'!$A29,KSN!$J$7:$J$480)</f>
        <v>3466.3300000000163</v>
      </c>
      <c r="AS29" s="355">
        <f>SUMIF(UMI!$B$7:$B$497,'Summary sales'!$A29,UMI!$J$7:$J$497)</f>
        <v>10177.346000000834</v>
      </c>
      <c r="AT29" s="355">
        <f>SUMIF(IPT!$B$7:$B$497,'Summary sales'!$A29,IPT!$J$7:$J$497)</f>
        <v>1663.5599999995902</v>
      </c>
      <c r="AU29" s="355">
        <f>SUMIF(KBRU!$B$7:$B$500,'Summary sales'!$A29,KBRU!$J$7:$J$500)</f>
        <v>0</v>
      </c>
      <c r="AV29" s="355">
        <f>SUMIF(AMI!$B$7:$B$496,'Summary sales'!$A29,AMI!$J$7:$J$496)</f>
        <v>2620.429999999702</v>
      </c>
      <c r="AW29" s="355">
        <f>SUMIF(KA!$B$7:$B$500,'Summary sales'!$A29,KA!$J$7:$J$500)</f>
        <v>0</v>
      </c>
      <c r="AX29" s="355">
        <f>SUMIF(KTN!$B$7:$B$497,'Summary sales'!$A29,KTN!$J$7:$J$497)</f>
        <v>1365.2899999998044</v>
      </c>
      <c r="AY29" s="355">
        <f>SUMIF(TOMIMOTO!$B$7:$B$497,'Summary sales'!$A29,TOMIMOTO!$J$7:$J$497)</f>
        <v>2165.0600000000559</v>
      </c>
      <c r="AZ29" s="355">
        <f>SUMIF(NIAGAGARAM!$B$7:$B$497,'Summary sales'!$A29,NIAGAGARAM!$J$7:$J$497)</f>
        <v>19.060000000055879</v>
      </c>
      <c r="BA29" s="355">
        <f>SUMIF('PCI84'!$B$7:$B$497,'Summary sales'!$A29,'PCI84'!$J$7:$J$497)</f>
        <v>10302.849999999627</v>
      </c>
      <c r="BB29" s="355">
        <f>SUMIF(PCIM!$B$7:$B$497,'Summary sales'!$A29,PCIM!$J$7:$J$497)</f>
        <v>1609.4899999999907</v>
      </c>
      <c r="BC29" s="355">
        <f>SUMIF(INDOFOOD!$B$7:$B$497,'Summary sales'!$A29,INDOFOOD!$J$7:$J$497)</f>
        <v>9654.2700000000186</v>
      </c>
      <c r="BD29" s="355">
        <f>SUMIF(HCI!$B$7:$B$497,'Summary sales'!$A29,HCI!$J$7:$J$497)</f>
        <v>0</v>
      </c>
      <c r="BE29" s="355">
        <f>SUMIF(DIC!$B$7:$B$496,'Summary sales'!$A29,DIC!$J$7:$J$496)</f>
        <v>4701.4199999999255</v>
      </c>
      <c r="BF29" s="355">
        <f>SUMIF(ASAHIMAS!$B$7:$B$496,'Summary sales'!$A29,ASAHIMAS!$J$7:$J$496)</f>
        <v>31198.899999999441</v>
      </c>
      <c r="BG29" s="355">
        <f>SUMIF('ABC KOGEN'!B28:B55,'Summary sales'!$A29,'ABC KOGEN'!J28:J55)</f>
        <v>6366.8899999998976</v>
      </c>
      <c r="BH29" s="355">
        <f>SUMIF(ADP!$B$7:$B$496,'Summary sales'!$A29,ADP!$J$7:$J$496)</f>
        <v>0</v>
      </c>
      <c r="BI29" s="355">
        <f>SUMIF(Tongtji!$B$8:$B$498,'Summary sales'!$A29,Tongtji!$J$8:$J$498)</f>
        <v>4897.5999999996275</v>
      </c>
      <c r="BJ29" s="355">
        <f>SUMIF(CITYMALL!$B$7:$B$500,'Summary sales'!$A29,CITYMALL!$K$7:$K$500)</f>
        <v>0</v>
      </c>
      <c r="BK29" s="355">
        <f>SUMIF(PERHUTANI!$B$7:$B$500,'Summary sales'!$A29,PERHUTANI!$J$7:$J$500)</f>
        <v>0</v>
      </c>
      <c r="BL29" s="355">
        <f>SUMIF(PA!$B$7:$B$500,'Summary sales'!$A29,PA!$J$7:$J$500)</f>
        <v>770.13999999989755</v>
      </c>
      <c r="BM29" s="355">
        <f>SUMIF(RPI!$B$7:$B$500,'Summary sales'!$A29,RPI!$J$7:$J$500)</f>
        <v>0</v>
      </c>
      <c r="BN29" s="355">
        <f>SUMIF(RB!$B$7:$B$500,'Summary sales'!$A29,RB!$J$7:$J$500)</f>
        <v>3426.5</v>
      </c>
      <c r="BO29" s="355">
        <f>SUMIF(GFATOM!$B$7:$B$500,'Summary sales'!$A29,GFATOM!$J$7:$J$500)</f>
        <v>0</v>
      </c>
      <c r="BP29" s="355">
        <f>SUMIF(GFKULIT!$B$7:$B$500,'Summary sales'!$A29,GFKULIT!$J$7:$J$500)</f>
        <v>2889.0900000000838</v>
      </c>
      <c r="BQ29" s="355">
        <f>SUMIF(SPJES!$B$7:$B$523,'Summary sales'!$A29,SPJES!$N$7:$N$523)</f>
        <v>13593.86</v>
      </c>
      <c r="BR29" s="355">
        <f>SUMIF(HSK!$B$7:$B$500,'Summary sales'!$A29,HSK!$N$7:$N$500)</f>
        <v>43.212999999523163</v>
      </c>
      <c r="BS29" s="355">
        <f>SUMIF(SDM!$B$7:$B$500,'Summary sales'!$A29,SDM!$J$7:$J$500)</f>
        <v>0</v>
      </c>
      <c r="BT29" s="355">
        <f>SUMIF(CCS!$B$7:$B$500,'Summary sales'!$A29,CCS!$J$7:$J$500)</f>
        <v>0</v>
      </c>
      <c r="BU29" s="355">
        <f>SUMIF(JARGAS!$B$7:$B$500,'Summary sales'!$A29,JARGAS!$J$7:$J$500)</f>
        <v>1751.4220000000205</v>
      </c>
      <c r="BV29" s="355">
        <f>SUMIF(SBI!$B$7:$B$500,'Summary sales'!$A29,SBI!$J$7:$J$500)</f>
        <v>2740.5200000000186</v>
      </c>
      <c r="BW29" s="355">
        <f>SUMIF(SPGLOBAL!$B$7:$B$542,'Summary sales'!$A29,SPGLOBAL!$M$7:$M$542)</f>
        <v>9168.112999998033</v>
      </c>
    </row>
    <row r="30" spans="1:76">
      <c r="A30" s="322">
        <f t="shared" si="53"/>
        <v>46076</v>
      </c>
      <c r="B30" s="323">
        <f t="shared" ca="1" si="54"/>
        <v>1.194593210263911</v>
      </c>
      <c r="C30" s="324">
        <f t="shared" si="52"/>
        <v>154774.76299999969</v>
      </c>
      <c r="D30" s="325">
        <v>64583.88</v>
      </c>
      <c r="E30" s="326">
        <v>46308.439999999995</v>
      </c>
      <c r="F30" s="326">
        <v>17347.550000000003</v>
      </c>
      <c r="G30" s="326">
        <v>10012.73</v>
      </c>
      <c r="H30" s="326">
        <v>4511.7170000001788</v>
      </c>
      <c r="I30" s="356">
        <v>3410.54</v>
      </c>
      <c r="J30" s="326"/>
      <c r="K30" s="356">
        <v>8599.9059999994934</v>
      </c>
      <c r="L30" s="356"/>
      <c r="M30" s="357">
        <f t="shared" ca="1" si="51"/>
        <v>184892.88100000561</v>
      </c>
      <c r="N30" s="358">
        <f>SUMIF(CLIN!$C$7:$C$498,'Summary sales'!$A30,CLIN!$J$7:$J$498)</f>
        <v>903.14000000013039</v>
      </c>
      <c r="O30" s="358">
        <f>SUMIF(BI!$B$7:$B$497,'Summary sales'!$A30,BI!$J$7:$J$497)</f>
        <v>2633.3499999996275</v>
      </c>
      <c r="P30" s="358">
        <f>SUMIF(MKG!$B$7:$B$500,'Summary sales'!$A30,MKG!$J$7:$J$500)</f>
        <v>1055.6199999996461</v>
      </c>
      <c r="Q30" s="358">
        <f>SUMIF(STM!$B$7:$B$497,'Summary sales'!$A30,STM!$J$7:$J$497)</f>
        <v>4277.1699999999255</v>
      </c>
      <c r="R30" s="358">
        <f>SUMIF(OAJ!$B$7:$B$500,'Summary sales'!$A30,OAJ!$J$7:$J$500)</f>
        <v>558.14000000001397</v>
      </c>
      <c r="S30" s="358">
        <f>SUMIF(NNI!$B$7:$B$497,'Summary sales'!$A30,NNI!$J$7:$J$497)</f>
        <v>0</v>
      </c>
      <c r="T30" s="358">
        <f>SUMIF(SHB!$B$7:$B$496,'Summary sales'!$A30,SHB!$J$7:$J$496)</f>
        <v>508.95999999999185</v>
      </c>
      <c r="U30" s="358">
        <f>SUMIF(GTL!$B$7:$B$500,'Summary sales'!$A30,GTL!$J$7:$J$500)</f>
        <v>1013.5400000000373</v>
      </c>
      <c r="V30" s="358">
        <f>SUMIF(TWK!$B$7:$B$497,'Summary sales'!$A30,TWK!$J$7:$J$497)</f>
        <v>434.53000000002794</v>
      </c>
      <c r="W30" s="358">
        <f>SUMIF(BYC!$B$7:$B$497,'Summary sales'!$A30,BYC!$J$7:$J$497)</f>
        <v>6158.0900000017136</v>
      </c>
      <c r="X30" s="358">
        <f ca="1">SUMIF(GFIR!$B$7:$B$34,'Summary sales'!$A30,GFIR!$J$7:$J$34)+SUMIF(GFIR2!$B$7:$B$31,'Summary sales'!$A30,GFIR2!$J$7:$J$30)</f>
        <v>5953.0299999997951</v>
      </c>
      <c r="Y30" s="358">
        <f>SUMIF(SARIMURNI!$B$7:$B$498,'Summary sales'!$A30,SARIMURNI!$J$7:$J$498)</f>
        <v>3892.3300000000745</v>
      </c>
      <c r="Z30" s="358">
        <f>SUMIF(TOI!$B$7:$B$500,'Summary sales'!$A30,TOI!$J$7:$J$500)</f>
        <v>0</v>
      </c>
      <c r="AA30" s="358">
        <f>SUMIF(HLI!$B$7:$B$496,'Summary sales'!$A30,HLI!$J$7:$J$496)</f>
        <v>798.86000000010245</v>
      </c>
      <c r="AB30" s="358">
        <f>SUMIF(CERES!$B$7:$B$497,'Summary sales'!$A30,CERES!$J$7:$J$497)</f>
        <v>12280.160000000149</v>
      </c>
      <c r="AC30" s="358">
        <f>SUMIF(ALT!$B$7:$B$126,'Summary sales'!$A30,ALT!$L$7:$L$126)</f>
        <v>1569.3129999999655</v>
      </c>
      <c r="AD30" s="358">
        <f>SUMIF(UJL!$B$8:$B$99,'Summary sales'!$A30,UJL!$O$8:$O$99)</f>
        <v>0</v>
      </c>
      <c r="AE30" s="358">
        <f ca="1">SUMIF(IDP!$B$7:$B$120,'Summary sales'!$A30,IDP!$O$7:$O$119)</f>
        <v>3050.98</v>
      </c>
      <c r="AF30" s="358">
        <f>SUMIF(FSI!$B$7:$B$497,'Summary sales'!$A30,FSI!$J$7:$J$497)</f>
        <v>201.60000000000582</v>
      </c>
      <c r="AG30" s="358">
        <f>SUMIF(PSD!$B$7:$B$500,'Summary sales'!$A30,PSD!$K$7:$K$500)</f>
        <v>0</v>
      </c>
      <c r="AH30" s="358">
        <f>SUMIF(EBM!$B$7:$B$500,'Summary sales'!$A30,EBM!$J$7:$J$500)</f>
        <v>49</v>
      </c>
      <c r="AI30" s="358">
        <f>SUMIF(CISF!$B$7:$B$497,'Summary sales'!$A30,CISF!$J$7:$J$497)</f>
        <v>2990.5</v>
      </c>
      <c r="AJ30" s="358">
        <f>SUMIF(KGM!$B$5:$B$470,'Summary sales'!$A30,KGM!$O$5:$O$470)</f>
        <v>0</v>
      </c>
      <c r="AK30" s="358">
        <f>SUMIF(PUJ!$B$7:$B$497,'Summary sales'!$A30,PUJ!$J$7:$J$497)</f>
        <v>4128.2000000001863</v>
      </c>
      <c r="AL30" s="358">
        <f>SUMIF(TORABIKACIKUPA!$B$7:$B$493,'Summary sales'!$A30,TORABIKACIKUPA!$L$7:$L$493)</f>
        <v>0</v>
      </c>
      <c r="AM30" s="358">
        <f>SUMIF(TORABIKAHF!$B$7:$B$504,'Summary sales'!$A30,TORABIKAHF!$L$7:$L$504)</f>
        <v>0</v>
      </c>
      <c r="AN30" s="358">
        <f>SUMIF(TORABIKAIC!$B$7:$B$492,'Summary sales'!$A30,TORABIKAIC!$L$7:$L$492)</f>
        <v>0</v>
      </c>
      <c r="AO30" s="358">
        <f>SUMIF(KALBEE!$B$7:$B$501,'Summary sales'!$A30,KALBEE!$J$7:$J$501)</f>
        <v>0</v>
      </c>
      <c r="AP30" s="358">
        <f>SUMIF(TOYOBO!$B$7:$B$479,'Summary sales'!$A30,TOYOBO!$O$7:$O$479)</f>
        <v>0</v>
      </c>
      <c r="AQ30" s="358">
        <f>SUMIF(SWS!$B$7:$B$483,'Summary sales'!$A30,SWS!$P$7:$P$483)</f>
        <v>0</v>
      </c>
      <c r="AR30" s="358">
        <f>SUMIF(KSN!$B$7:$B$480,'Summary sales'!$A30,KSN!$J$7:$J$480)</f>
        <v>4194.5900000000256</v>
      </c>
      <c r="AS30" s="358">
        <f>SUMIF(UMI!$B$7:$B$497,'Summary sales'!$A30,UMI!$J$7:$J$497)</f>
        <v>12566.586000002921</v>
      </c>
      <c r="AT30" s="358">
        <f>SUMIF(IPT!$B$7:$B$497,'Summary sales'!$A30,IPT!$J$7:$J$497)</f>
        <v>1238.7599999997765</v>
      </c>
      <c r="AU30" s="358">
        <f>SUMIF(KBRU!$B$7:$B$500,'Summary sales'!$A30,KBRU!$J$7:$J$500)</f>
        <v>0</v>
      </c>
      <c r="AV30" s="358">
        <f>SUMIF(AMI!$B$7:$B$496,'Summary sales'!$A30,AMI!$J$7:$J$496)</f>
        <v>7471.8899999996647</v>
      </c>
      <c r="AW30" s="358">
        <f>SUMIF(KA!$B$7:$B$500,'Summary sales'!$A30,KA!$J$7:$J$500)</f>
        <v>2653.9599999999991</v>
      </c>
      <c r="AX30" s="358">
        <f>SUMIF(KTN!$B$7:$B$497,'Summary sales'!$A30,KTN!$J$7:$J$497)</f>
        <v>1389.6400000001304</v>
      </c>
      <c r="AY30" s="358">
        <f>SUMIF(TOMIMOTO!$B$7:$B$497,'Summary sales'!$A30,TOMIMOTO!$J$7:$J$497)</f>
        <v>2070.1699999999255</v>
      </c>
      <c r="AZ30" s="358">
        <f>SUMIF(NIAGAGARAM!$B$7:$B$497,'Summary sales'!$A30,NIAGAGARAM!$J$7:$J$497)</f>
        <v>1694.7600000000093</v>
      </c>
      <c r="BA30" s="358">
        <f>SUMIF('PCI84'!$B$7:$B$497,'Summary sales'!$A30,'PCI84'!$J$7:$J$497)</f>
        <v>11284.05999999959</v>
      </c>
      <c r="BB30" s="358">
        <f>SUMIF(PCIM!$B$7:$B$497,'Summary sales'!$A30,PCIM!$J$7:$J$497)</f>
        <v>2016.0300000000279</v>
      </c>
      <c r="BC30" s="358">
        <f>SUMIF(INDOFOOD!$B$7:$B$497,'Summary sales'!$A30,INDOFOOD!$J$7:$J$497)</f>
        <v>4302.8599999998696</v>
      </c>
      <c r="BD30" s="358">
        <f>SUMIF(HCI!$B$7:$B$497,'Summary sales'!$A30,HCI!$J$7:$J$497)</f>
        <v>0</v>
      </c>
      <c r="BE30" s="358">
        <f>SUMIF(DIC!$B$7:$B$496,'Summary sales'!$A30,DIC!$J$7:$J$496)</f>
        <v>4915.7299999999814</v>
      </c>
      <c r="BF30" s="358">
        <f>SUMIF(ASAHIMAS!$B$7:$B$496,'Summary sales'!$A30,ASAHIMAS!$J$7:$J$496)</f>
        <v>34580.980000000447</v>
      </c>
      <c r="BG30" s="358">
        <f>SUMIF('ABC KOGEN'!B29:B56,'Summary sales'!$A30,'ABC KOGEN'!J29:J56)</f>
        <v>4548.1300000001211</v>
      </c>
      <c r="BH30" s="358">
        <f>SUMIF(ADP!$B$7:$B$496,'Summary sales'!$A30,ADP!$J$7:$J$496)</f>
        <v>169.69000000000051</v>
      </c>
      <c r="BI30" s="358">
        <f>SUMIF(Tongtji!$B$8:$B$498,'Summary sales'!$A30,Tongtji!$J$8:$J$498)</f>
        <v>5021.4000000003725</v>
      </c>
      <c r="BJ30" s="358">
        <f>SUMIF(CITYMALL!$B$7:$B$500,'Summary sales'!$A30,CITYMALL!$K$7:$K$500)</f>
        <v>0</v>
      </c>
      <c r="BK30" s="358">
        <f>SUMIF(PERHUTANI!$B$7:$B$500,'Summary sales'!$A30,PERHUTANI!$J$7:$J$500)</f>
        <v>0</v>
      </c>
      <c r="BL30" s="358">
        <f>SUMIF(PA!$B$7:$B$500,'Summary sales'!$A30,PA!$J$7:$J$500)</f>
        <v>804.5</v>
      </c>
      <c r="BM30" s="358">
        <f>SUMIF(RPI!$B$7:$B$500,'Summary sales'!$A30,RPI!$J$7:$J$500)</f>
        <v>0</v>
      </c>
      <c r="BN30" s="358">
        <f>SUMIF(RB!$B$7:$B$500,'Summary sales'!$A30,RB!$J$7:$J$500)</f>
        <v>3494.1499999999069</v>
      </c>
      <c r="BO30" s="358">
        <f>SUMIF(GFATOM!$B$7:$B$500,'Summary sales'!$A30,GFATOM!$J$7:$J$500)</f>
        <v>1145.9799999999814</v>
      </c>
      <c r="BP30" s="358">
        <f>SUMIF(GFKULIT!$B$7:$B$500,'Summary sales'!$A30,GFKULIT!$J$7:$J$500)</f>
        <v>3462.4020000000019</v>
      </c>
      <c r="BQ30" s="358">
        <f>SUMIF(SPJES!$B$7:$B$523,'Summary sales'!$A30,SPJES!$N$7:$N$523)</f>
        <v>4653.92</v>
      </c>
      <c r="BR30" s="358">
        <f>SUMIF(HSK!$B$7:$B$500,'Summary sales'!$A30,HSK!$N$7:$N$500)</f>
        <v>4484.6170000005513</v>
      </c>
      <c r="BS30" s="358">
        <f>SUMIF(SDM!$B$7:$B$500,'Summary sales'!$A30,SDM!$J$7:$J$500)</f>
        <v>1393.0299999997951</v>
      </c>
      <c r="BT30" s="358">
        <f>SUMIF(CCS!$B$7:$B$500,'Summary sales'!$A30,CCS!$J$7:$J$500)</f>
        <v>0</v>
      </c>
      <c r="BU30" s="358">
        <f>SUMIF(JARGAS!$B$7:$B$500,'Summary sales'!$A30,JARGAS!$J$7:$J$500)</f>
        <v>1821.9780000000028</v>
      </c>
      <c r="BV30" s="358">
        <f>SUMIF(SBI!$B$7:$B$500,'Summary sales'!$A30,SBI!$J$7:$J$500)</f>
        <v>1655.3100000000559</v>
      </c>
      <c r="BW30" s="358">
        <f>SUMIF(SPGLOBAL!$B$7:$B$542,'Summary sales'!$A30,SPGLOBAL!$M$7:$M$542)</f>
        <v>9401.2450000010431</v>
      </c>
    </row>
    <row r="31" spans="1:76">
      <c r="A31" s="317">
        <f t="shared" si="53"/>
        <v>46077</v>
      </c>
      <c r="B31" s="327">
        <f t="shared" ca="1" si="54"/>
        <v>1.2675320268525263</v>
      </c>
      <c r="C31" s="328">
        <f t="shared" si="52"/>
        <v>152957.27200000049</v>
      </c>
      <c r="D31" s="320">
        <v>68313.14</v>
      </c>
      <c r="E31" s="329">
        <v>49348.61</v>
      </c>
      <c r="F31" s="321">
        <v>9446.36</v>
      </c>
      <c r="G31" s="329">
        <v>9521.06</v>
      </c>
      <c r="H31" s="329">
        <v>4497.0760000012815</v>
      </c>
      <c r="I31" s="352">
        <v>3440.44</v>
      </c>
      <c r="J31" s="329"/>
      <c r="K31" s="352">
        <v>8390.5859999991953</v>
      </c>
      <c r="L31" s="352"/>
      <c r="M31" s="354">
        <f ca="1">SUM(N31:BW31)</f>
        <v>193878.24099999378</v>
      </c>
      <c r="N31" s="355">
        <f>SUMIF(CLIN!$C$7:$C$498,'Summary sales'!$A31,CLIN!$J$7:$J$498)</f>
        <v>865.26000000000931</v>
      </c>
      <c r="O31" s="361">
        <f>SUMIF(BI!$B$7:$B$497,'Summary sales'!$A31,BI!$J$7:$J$497)</f>
        <v>2637.7799999993294</v>
      </c>
      <c r="P31" s="361">
        <f>SUMIF(MKG!$B$7:$B$500,'Summary sales'!$A31,MKG!$J$7:$J$500)</f>
        <v>954.14999999990687</v>
      </c>
      <c r="Q31" s="355">
        <f>SUMIF(STM!$B$7:$B$497,'Summary sales'!$A31,STM!$J$7:$J$497)</f>
        <v>4728.25</v>
      </c>
      <c r="R31" s="361">
        <f>SUMIF(OAJ!$B$7:$B$500,'Summary sales'!$A31,OAJ!$J$7:$J$500)</f>
        <v>535.23999999999069</v>
      </c>
      <c r="S31" s="361">
        <f>SUMIF(NNI!$B$7:$B$497,'Summary sales'!$A31,NNI!$J$7:$J$497)</f>
        <v>0</v>
      </c>
      <c r="T31" s="361">
        <f>SUMIF(SHB!$B$7:$B$496,'Summary sales'!$A31,SHB!$J$7:$J$496)</f>
        <v>535.44000000000233</v>
      </c>
      <c r="U31" s="361">
        <f>SUMIF(GTL!$B$7:$B$500,'Summary sales'!$A31,GTL!$J$7:$J$500)</f>
        <v>950.07000000006519</v>
      </c>
      <c r="V31" s="361">
        <f>SUMIF(TWK!$B$7:$B$497,'Summary sales'!$A31,TWK!$J$7:$J$497)</f>
        <v>393.20999999996275</v>
      </c>
      <c r="W31" s="355">
        <f>SUMIF(BYC!$B$7:$B$497,'Summary sales'!$A31,BYC!$J$7:$J$497)</f>
        <v>5497.519999999553</v>
      </c>
      <c r="X31" s="361">
        <f ca="1">SUMIF(GFIR!$B$7:$B$34,'Summary sales'!$A31,GFIR!$J$7:$J$34)+SUMIF(GFIR2!$B$7:$B$31,'Summary sales'!$A31,GFIR2!$J$7:$J$30)</f>
        <v>5645.3599999998696</v>
      </c>
      <c r="Y31" s="361">
        <f>SUMIF(SARIMURNI!$B$7:$B$498,'Summary sales'!$A31,SARIMURNI!$J$7:$J$498)</f>
        <v>3977.6999999999534</v>
      </c>
      <c r="Z31" s="361">
        <f>SUMIF(TOI!$B$7:$B$500,'Summary sales'!$A31,TOI!$J$7:$J$500)</f>
        <v>0</v>
      </c>
      <c r="AA31" s="355">
        <f>SUMIF(HLI!$B$7:$B$496,'Summary sales'!$A31,HLI!$J$7:$J$496)</f>
        <v>773.30000000004657</v>
      </c>
      <c r="AB31" s="361">
        <f>SUMIF(CERES!$B$7:$B$497,'Summary sales'!$A31,CERES!$J$7:$J$497)</f>
        <v>11369.10999999987</v>
      </c>
      <c r="AC31" s="361">
        <f>SUMIF(ALT!$B$7:$B$126,'Summary sales'!$A31,ALT!$L$7:$L$126)</f>
        <v>634.51000000000931</v>
      </c>
      <c r="AD31" s="355">
        <f>SUMIF(UJL!$B$8:$B$99,'Summary sales'!$A31,UJL!$O$8:$O$99)</f>
        <v>0</v>
      </c>
      <c r="AE31" s="355">
        <f ca="1">SUMIF(IDP!$B$7:$B$120,'Summary sales'!$A31,IDP!$O$7:$O$119)</f>
        <v>5580.38</v>
      </c>
      <c r="AF31" s="355">
        <f>SUMIF(FSI!$B$7:$B$497,'Summary sales'!$A31,FSI!$J$7:$J$497)</f>
        <v>100.69999999999709</v>
      </c>
      <c r="AG31" s="361">
        <f>SUMIF(PSD!$B$7:$B$500,'Summary sales'!$A31,PSD!$K$7:$K$500)</f>
        <v>0</v>
      </c>
      <c r="AH31" s="361">
        <f>SUMIF(EBM!$B$7:$B$500,'Summary sales'!$A31,EBM!$J$7:$J$500)</f>
        <v>67.573000000003958</v>
      </c>
      <c r="AI31" s="355">
        <f>SUMIF(CISF!$B$7:$B$497,'Summary sales'!$A31,CISF!$J$7:$J$497)</f>
        <v>3352</v>
      </c>
      <c r="AJ31" s="355">
        <f>SUMIF(KGM!$B$5:$B$470,'Summary sales'!$A31,KGM!$O$5:$O$470)</f>
        <v>0</v>
      </c>
      <c r="AK31" s="355">
        <f>SUMIF(PUJ!$B$7:$B$497,'Summary sales'!$A31,PUJ!$J$7:$J$497)</f>
        <v>4670.7999999998137</v>
      </c>
      <c r="AL31" s="355">
        <f>SUMIF(TORABIKACIKUPA!$B$7:$B$493,'Summary sales'!$A31,TORABIKACIKUPA!$L$7:$L$493)</f>
        <v>0</v>
      </c>
      <c r="AM31" s="355">
        <f>SUMIF(TORABIKAHF!$B$7:$B$504,'Summary sales'!$A31,TORABIKAHF!$L$7:$L$504)</f>
        <v>0</v>
      </c>
      <c r="AN31" s="355">
        <f>SUMIF(TORABIKAIC!$B$7:$B$492,'Summary sales'!$A31,TORABIKAIC!$L$7:$L$492)</f>
        <v>0</v>
      </c>
      <c r="AO31" s="355">
        <f>SUMIF(KALBEE!$B$7:$B$501,'Summary sales'!$A31,KALBEE!$J$7:$J$501)</f>
        <v>0</v>
      </c>
      <c r="AP31" s="355">
        <f>SUMIF(TOYOBO!$B$7:$B$479,'Summary sales'!$A31,TOYOBO!$O$7:$O$479)</f>
        <v>0</v>
      </c>
      <c r="AQ31" s="355">
        <f>SUMIF(SWS!$B$7:$B$483,'Summary sales'!$A31,SWS!$P$7:$P$483)</f>
        <v>0</v>
      </c>
      <c r="AR31" s="355">
        <f>SUMIF(KSN!$B$7:$B$480,'Summary sales'!$A31,KSN!$J$7:$J$480)</f>
        <v>5186.2699999999604</v>
      </c>
      <c r="AS31" s="355">
        <f>SUMIF(UMI!$B$7:$B$497,'Summary sales'!$A31,UMI!$J$7:$J$497)</f>
        <v>14116.397999994457</v>
      </c>
      <c r="AT31" s="355">
        <f>SUMIF(IPT!$B$7:$B$497,'Summary sales'!$A31,IPT!$J$7:$J$497)</f>
        <v>2102.5499999998137</v>
      </c>
      <c r="AU31" s="355">
        <f>SUMIF(KBRU!$B$7:$B$500,'Summary sales'!$A31,KBRU!$J$7:$J$500)</f>
        <v>46.800000000046566</v>
      </c>
      <c r="AV31" s="355">
        <f>SUMIF(AMI!$B$7:$B$496,'Summary sales'!$A31,AMI!$J$7:$J$496)</f>
        <v>8799.2700000004843</v>
      </c>
      <c r="AW31" s="355">
        <f>SUMIF(KA!$B$7:$B$500,'Summary sales'!$A31,KA!$J$7:$J$500)</f>
        <v>4230.2700000000041</v>
      </c>
      <c r="AX31" s="355">
        <f>SUMIF(KTN!$B$7:$B$497,'Summary sales'!$A31,KTN!$J$7:$J$497)</f>
        <v>1184.839999999851</v>
      </c>
      <c r="AY31" s="355">
        <f>SUMIF(TOMIMOTO!$B$7:$B$497,'Summary sales'!$A31,TOMIMOTO!$J$7:$J$497)</f>
        <v>2227.0700000000652</v>
      </c>
      <c r="AZ31" s="355">
        <f>SUMIF(NIAGAGARAM!$B$7:$B$497,'Summary sales'!$A31,NIAGAGARAM!$J$7:$J$497)</f>
        <v>1511.3199999999488</v>
      </c>
      <c r="BA31" s="355">
        <f>SUMIF('PCI84'!$B$7:$B$497,'Summary sales'!$A31,'PCI84'!$J$7:$J$497)</f>
        <v>10577.090000000782</v>
      </c>
      <c r="BB31" s="355">
        <f>SUMIF(PCIM!$B$7:$B$497,'Summary sales'!$A31,PCIM!$J$7:$J$497)</f>
        <v>2028.4300000001676</v>
      </c>
      <c r="BC31" s="355">
        <f>SUMIF(INDOFOOD!$B$7:$B$497,'Summary sales'!$A31,INDOFOOD!$J$7:$J$497)</f>
        <v>4522.6000000000931</v>
      </c>
      <c r="BD31" s="355">
        <f>SUMIF(HCI!$B$7:$B$497,'Summary sales'!$A31,HCI!$J$7:$J$497)</f>
        <v>0</v>
      </c>
      <c r="BE31" s="355">
        <f>SUMIF(DIC!$B$7:$B$496,'Summary sales'!$A31,DIC!$J$7:$J$496)</f>
        <v>4848.7900000000373</v>
      </c>
      <c r="BF31" s="355">
        <f>SUMIF(ASAHIMAS!$B$7:$B$496,'Summary sales'!$A31,ASAHIMAS!$J$7:$J$496)</f>
        <v>25765.349999999627</v>
      </c>
      <c r="BG31" s="355">
        <f>SUMIF('ABC KOGEN'!B30:B57,'Summary sales'!$A31,'ABC KOGEN'!J30:J57)</f>
        <v>6997.4299999999348</v>
      </c>
      <c r="BH31" s="355">
        <f>SUMIF(ADP!$B$7:$B$496,'Summary sales'!$A31,ADP!$J$7:$J$496)</f>
        <v>293.17000000000007</v>
      </c>
      <c r="BI31" s="355">
        <f>SUMIF(Tongtji!$B$8:$B$498,'Summary sales'!$A31,Tongtji!$J$8:$J$498)</f>
        <v>4819</v>
      </c>
      <c r="BJ31" s="355">
        <f>SUMIF(CITYMALL!$B$7:$B$500,'Summary sales'!$A31,CITYMALL!$K$7:$K$500)</f>
        <v>0</v>
      </c>
      <c r="BK31" s="355">
        <f>SUMIF(PERHUTANI!$B$7:$B$500,'Summary sales'!$A31,PERHUTANI!$J$7:$J$500)</f>
        <v>0</v>
      </c>
      <c r="BL31" s="355">
        <f>SUMIF(PA!$B$7:$B$500,'Summary sales'!$A31,PA!$J$7:$J$500)</f>
        <v>806.71000000007916</v>
      </c>
      <c r="BM31" s="355">
        <f>SUMIF(RPI!$B$7:$B$500,'Summary sales'!$A31,RPI!$J$7:$J$500)</f>
        <v>0</v>
      </c>
      <c r="BN31" s="355">
        <f>SUMIF(RB!$B$7:$B$500,'Summary sales'!$A31,RB!$J$7:$J$500)</f>
        <v>2144.5600000000559</v>
      </c>
      <c r="BO31" s="355">
        <f>SUMIF(GFATOM!$B$7:$B$500,'Summary sales'!$A31,GFATOM!$J$7:$J$500)</f>
        <v>4577.1299999998882</v>
      </c>
      <c r="BP31" s="355">
        <f>SUMIF(GFKULIT!$B$7:$B$500,'Summary sales'!$A31,GFKULIT!$J$7:$J$500)</f>
        <v>2843.7079999999842</v>
      </c>
      <c r="BQ31" s="355">
        <f>SUMIF(SPJES!$B$7:$B$523,'Summary sales'!$A31,SPJES!$N$7:$N$523)</f>
        <v>13595.16</v>
      </c>
      <c r="BR31" s="355">
        <f>SUMIF(HSK!$B$7:$B$500,'Summary sales'!$A31,HSK!$N$7:$N$500)</f>
        <v>5656.0959999995302</v>
      </c>
      <c r="BS31" s="355">
        <f>SUMIF(SDM!$B$7:$B$500,'Summary sales'!$A31,SDM!$J$7:$J$500)</f>
        <v>1435.2800000002608</v>
      </c>
      <c r="BT31" s="355">
        <f>SUMIF(CCS!$B$7:$B$500,'Summary sales'!$A31,CCS!$J$7:$J$500)</f>
        <v>0</v>
      </c>
      <c r="BU31" s="355">
        <f>SUMIF(JARGAS!$B$7:$B$500,'Summary sales'!$A31,JARGAS!$J$7:$J$500)</f>
        <v>1802.4689999999828</v>
      </c>
      <c r="BV31" s="355">
        <f>SUMIF(SBI!$B$7:$B$500,'Summary sales'!$A31,SBI!$J$7:$J$500)</f>
        <v>3980.410000000149</v>
      </c>
      <c r="BW31" s="355">
        <f>SUMIF(SPGLOBAL!$B$7:$B$542,'Summary sales'!$A31,SPGLOBAL!$M$7:$M$542)</f>
        <v>4511.7170000001788</v>
      </c>
    </row>
    <row r="32" spans="1:76">
      <c r="A32" s="322">
        <f t="shared" si="53"/>
        <v>46078</v>
      </c>
      <c r="B32" s="323">
        <f t="shared" ca="1" si="54"/>
        <v>1.0808449515735459</v>
      </c>
      <c r="C32" s="324">
        <f t="shared" si="52"/>
        <v>168643.36899999939</v>
      </c>
      <c r="D32" s="325">
        <v>70740.189999999988</v>
      </c>
      <c r="E32" s="326">
        <v>45731.34</v>
      </c>
      <c r="F32" s="326">
        <v>18776.830000000002</v>
      </c>
      <c r="G32" s="326">
        <v>4450.3900000000003</v>
      </c>
      <c r="H32" s="326">
        <v>9954.1989999972284</v>
      </c>
      <c r="I32" s="356">
        <v>6836.35</v>
      </c>
      <c r="J32" s="326"/>
      <c r="K32" s="356">
        <v>12154.070000002161</v>
      </c>
      <c r="L32" s="356"/>
      <c r="M32" s="357">
        <f t="shared" ca="1" si="51"/>
        <v>182277.33400000396</v>
      </c>
      <c r="N32" s="358">
        <f>SUMIF(CLIN!$C$7:$C$498,'Summary sales'!$A32,CLIN!$J$7:$J$498)</f>
        <v>1219.5100000000093</v>
      </c>
      <c r="O32" s="358">
        <f>SUMIF(BI!$B$7:$B$497,'Summary sales'!$A32,BI!$J$7:$J$497)</f>
        <v>2736.1000000014901</v>
      </c>
      <c r="P32" s="358">
        <f>SUMIF(MKG!$B$7:$B$500,'Summary sales'!$A32,MKG!$J$7:$J$500)</f>
        <v>1073.4300000001676</v>
      </c>
      <c r="Q32" s="358">
        <f>SUMIF(STM!$B$7:$B$497,'Summary sales'!$A32,STM!$J$7:$J$497)</f>
        <v>4231.0200000000186</v>
      </c>
      <c r="R32" s="358">
        <f>SUMIF(OAJ!$B$7:$B$500,'Summary sales'!$A32,OAJ!$J$7:$J$500)</f>
        <v>621.02000000001863</v>
      </c>
      <c r="S32" s="358">
        <f>SUMIF(NNI!$B$7:$B$497,'Summary sales'!$A32,NNI!$J$7:$J$497)</f>
        <v>0</v>
      </c>
      <c r="T32" s="358">
        <f>SUMIF(SHB!$B$7:$B$496,'Summary sales'!$A32,SHB!$J$7:$J$496)</f>
        <v>645.85000000000582</v>
      </c>
      <c r="U32" s="358">
        <f>SUMIF(GTL!$B$7:$B$500,'Summary sales'!$A32,GTL!$J$7:$J$500)</f>
        <v>1014.5899999999674</v>
      </c>
      <c r="V32" s="358">
        <f>SUMIF(TWK!$B$7:$B$497,'Summary sales'!$A32,TWK!$J$7:$J$497)</f>
        <v>406.43000000005122</v>
      </c>
      <c r="W32" s="358">
        <f>SUMIF(BYC!$B$7:$B$497,'Summary sales'!$A32,BYC!$J$7:$J$497)</f>
        <v>5537.5099999997765</v>
      </c>
      <c r="X32" s="358">
        <f ca="1">SUMIF(GFIR!$B$7:$B$34,'Summary sales'!$A32,GFIR!$J$7:$J$34)+SUMIF(GFIR2!$B$7:$B$31,'Summary sales'!$A32,GFIR2!$J$7:$J$30)</f>
        <v>5155.1000000000931</v>
      </c>
      <c r="Y32" s="358">
        <f>SUMIF(SARIMURNI!$B$7:$B$498,'Summary sales'!$A32,SARIMURNI!$J$7:$J$498)</f>
        <v>3766.4899999999907</v>
      </c>
      <c r="Z32" s="358">
        <f>SUMIF(TOI!$B$7:$B$500,'Summary sales'!$A32,TOI!$J$7:$J$500)</f>
        <v>0</v>
      </c>
      <c r="AA32" s="358">
        <f>SUMIF(HLI!$B$7:$B$496,'Summary sales'!$A32,HLI!$J$7:$J$496)</f>
        <v>773.06999999983236</v>
      </c>
      <c r="AB32" s="358">
        <f>SUMIF(CERES!$B$7:$B$497,'Summary sales'!$A32,CERES!$J$7:$J$497)</f>
        <v>11737.470000000205</v>
      </c>
      <c r="AC32" s="358">
        <f>SUMIF(ALT!$B$7:$B$126,'Summary sales'!$A32,ALT!$L$7:$L$126)</f>
        <v>1714.7110000000102</v>
      </c>
      <c r="AD32" s="358">
        <f>SUMIF(UJL!$B$8:$B$99,'Summary sales'!$A32,UJL!$O$8:$O$99)</f>
        <v>0</v>
      </c>
      <c r="AE32" s="358">
        <f ca="1">SUMIF(IDP!$B$7:$B$120,'Summary sales'!$A32,IDP!$O$7:$O$119)</f>
        <v>2445.09</v>
      </c>
      <c r="AF32" s="358">
        <f>SUMIF(FSI!$B$7:$B$497,'Summary sales'!$A32,FSI!$J$7:$J$497)</f>
        <v>101.80000000000291</v>
      </c>
      <c r="AG32" s="358">
        <f>SUMIF(PSD!$B$7:$B$500,'Summary sales'!$A32,PSD!$K$7:$K$500)</f>
        <v>0</v>
      </c>
      <c r="AH32" s="358">
        <f>SUMIF(EBM!$B$7:$B$500,'Summary sales'!$A32,EBM!$J$7:$J$500)</f>
        <v>62.426999999996042</v>
      </c>
      <c r="AI32" s="358">
        <f>SUMIF(CISF!$B$7:$B$497,'Summary sales'!$A32,CISF!$J$7:$J$497)</f>
        <v>3311.8000000002794</v>
      </c>
      <c r="AJ32" s="358">
        <f>SUMIF(KGM!$B$5:$B$470,'Summary sales'!$A32,KGM!$O$5:$O$470)</f>
        <v>0</v>
      </c>
      <c r="AK32" s="358">
        <f>SUMIF(PUJ!$B$7:$B$497,'Summary sales'!$A32,PUJ!$J$7:$J$497)</f>
        <v>4069</v>
      </c>
      <c r="AL32" s="358">
        <f>SUMIF(TORABIKACIKUPA!$B$7:$B$493,'Summary sales'!$A32,TORABIKACIKUPA!$L$7:$L$493)</f>
        <v>0</v>
      </c>
      <c r="AM32" s="358">
        <f>SUMIF(TORABIKAHF!$B$7:$B$504,'Summary sales'!$A32,TORABIKAHF!$L$7:$L$504)</f>
        <v>0</v>
      </c>
      <c r="AN32" s="358">
        <f>SUMIF(TORABIKAIC!$B$7:$B$492,'Summary sales'!$A32,TORABIKAIC!$L$7:$L$492)</f>
        <v>0</v>
      </c>
      <c r="AO32" s="358">
        <f>SUMIF(KALBEE!$B$7:$B$501,'Summary sales'!$A32,KALBEE!$J$7:$J$501)</f>
        <v>0</v>
      </c>
      <c r="AP32" s="358">
        <f>SUMIF(TOYOBO!$B$7:$B$479,'Summary sales'!$A32,TOYOBO!$O$7:$O$479)</f>
        <v>0</v>
      </c>
      <c r="AQ32" s="358">
        <f>SUMIF(SWS!$B$7:$B$483,'Summary sales'!$A32,SWS!$P$7:$P$483)</f>
        <v>0</v>
      </c>
      <c r="AR32" s="358">
        <f>SUMIF(KSN!$B$7:$B$480,'Summary sales'!$A32,KSN!$J$7:$J$480)</f>
        <v>4312.359999999986</v>
      </c>
      <c r="AS32" s="358">
        <f>SUMIF(UMI!$B$7:$B$497,'Summary sales'!$A32,UMI!$J$7:$J$497)</f>
        <v>14292.399000003934</v>
      </c>
      <c r="AT32" s="358">
        <f>SUMIF(IPT!$B$7:$B$497,'Summary sales'!$A32,IPT!$J$7:$J$497)</f>
        <v>2564.9700000006706</v>
      </c>
      <c r="AU32" s="358">
        <f>SUMIF(KBRU!$B$7:$B$500,'Summary sales'!$A32,KBRU!$J$7:$J$500)</f>
        <v>1018.5699999999488</v>
      </c>
      <c r="AV32" s="358">
        <f>SUMIF(AMI!$B$7:$B$496,'Summary sales'!$A32,AMI!$J$7:$J$496)</f>
        <v>8640.0499999998137</v>
      </c>
      <c r="AW32" s="358">
        <f>SUMIF(KA!$B$7:$B$500,'Summary sales'!$A32,KA!$J$7:$J$500)</f>
        <v>4427.32</v>
      </c>
      <c r="AX32" s="358">
        <f>SUMIF(KTN!$B$7:$B$497,'Summary sales'!$A32,KTN!$J$7:$J$497)</f>
        <v>1361.1800000001676</v>
      </c>
      <c r="AY32" s="358">
        <f>SUMIF(TOMIMOTO!$B$7:$B$497,'Summary sales'!$A32,TOMIMOTO!$J$7:$J$497)</f>
        <v>2396.0499999999302</v>
      </c>
      <c r="AZ32" s="358">
        <f>SUMIF(NIAGAGARAM!$B$7:$B$497,'Summary sales'!$A32,NIAGAGARAM!$J$7:$J$497)</f>
        <v>558.58000000007451</v>
      </c>
      <c r="BA32" s="358">
        <f>SUMIF('PCI84'!$B$7:$B$497,'Summary sales'!$A32,'PCI84'!$J$7:$J$497)</f>
        <v>10507.569999999367</v>
      </c>
      <c r="BB32" s="358">
        <f>SUMIF(PCIM!$B$7:$B$497,'Summary sales'!$A32,PCIM!$J$7:$J$497)</f>
        <v>2288.4699999999721</v>
      </c>
      <c r="BC32" s="358">
        <f>SUMIF(INDOFOOD!$B$7:$B$497,'Summary sales'!$A32,INDOFOOD!$J$7:$J$497)</f>
        <v>3937.6699999999255</v>
      </c>
      <c r="BD32" s="358">
        <f>SUMIF(HCI!$B$7:$B$497,'Summary sales'!$A32,HCI!$J$7:$J$497)</f>
        <v>742.11999999999534</v>
      </c>
      <c r="BE32" s="358">
        <f>SUMIF(DIC!$B$7:$B$496,'Summary sales'!$A32,DIC!$J$7:$J$496)</f>
        <v>4678.4300000001676</v>
      </c>
      <c r="BF32" s="358">
        <f>SUMIF(ASAHIMAS!$B$7:$B$496,'Summary sales'!$A32,ASAHIMAS!$J$7:$J$496)</f>
        <v>23605.240000000224</v>
      </c>
      <c r="BG32" s="358">
        <f>SUMIF('ABC KOGEN'!B31:B58,'Summary sales'!$A32,'ABC KOGEN'!J31:J58)</f>
        <v>7346.5400000000373</v>
      </c>
      <c r="BH32" s="358">
        <f>SUMIF(ADP!$B$7:$B$496,'Summary sales'!$A32,ADP!$J$7:$J$496)</f>
        <v>409.21000000000095</v>
      </c>
      <c r="BI32" s="358">
        <f>SUMIF(Tongtji!$B$8:$B$498,'Summary sales'!$A32,Tongtji!$J$8:$J$498)</f>
        <v>4879.5999999996275</v>
      </c>
      <c r="BJ32" s="358">
        <f>SUMIF(CITYMALL!$B$7:$B$500,'Summary sales'!$A32,CITYMALL!$K$7:$K$500)</f>
        <v>0</v>
      </c>
      <c r="BK32" s="358">
        <f>SUMIF(PERHUTANI!$B$7:$B$500,'Summary sales'!$A32,PERHUTANI!$J$7:$J$500)</f>
        <v>0</v>
      </c>
      <c r="BL32" s="358">
        <f>SUMIF(PA!$B$7:$B$500,'Summary sales'!$A32,PA!$J$7:$J$500)</f>
        <v>840.27999999991152</v>
      </c>
      <c r="BM32" s="358">
        <f>SUMIF(RPI!$B$7:$B$500,'Summary sales'!$A32,RPI!$J$7:$J$500)</f>
        <v>0</v>
      </c>
      <c r="BN32" s="358">
        <f>SUMIF(RB!$B$7:$B$500,'Summary sales'!$A32,RB!$J$7:$J$500)</f>
        <v>3801.7999999998137</v>
      </c>
      <c r="BO32" s="358">
        <f>SUMIF(GFATOM!$B$7:$B$500,'Summary sales'!$A32,GFATOM!$J$7:$J$500)</f>
        <v>4453.1000000000931</v>
      </c>
      <c r="BP32" s="358">
        <f>SUMIF(GFKULIT!$B$7:$B$500,'Summary sales'!$A32,GFKULIT!$J$7:$J$500)</f>
        <v>0</v>
      </c>
      <c r="BQ32" s="358">
        <f>SUMIF(SPJES!$B$7:$B$523,'Summary sales'!$A32,SPJES!$N$7:$N$523)</f>
        <v>4531.72</v>
      </c>
      <c r="BR32" s="358">
        <f>SUMIF(HSK!$B$7:$B$500,'Summary sales'!$A32,HSK!$N$7:$N$500)</f>
        <v>5772.4709999997167</v>
      </c>
      <c r="BS32" s="358">
        <f>SUMIF(SDM!$B$7:$B$500,'Summary sales'!$A32,SDM!$J$7:$J$500)</f>
        <v>1525.3999999999069</v>
      </c>
      <c r="BT32" s="358">
        <f>SUMIF(CCS!$B$7:$B$500,'Summary sales'!$A32,CCS!$J$7:$J$500)</f>
        <v>0</v>
      </c>
      <c r="BU32" s="358">
        <f>SUMIF(JARGAS!$B$7:$B$500,'Summary sales'!$A32,JARGAS!$J$7:$J$500)</f>
        <v>1669.2239999999874</v>
      </c>
      <c r="BV32" s="358">
        <f>SUMIF(SBI!$B$7:$B$500,'Summary sales'!$A32,SBI!$J$7:$J$500)</f>
        <v>1163.0299999997951</v>
      </c>
      <c r="BW32" s="358">
        <f>SUMIF(SPGLOBAL!$B$7:$B$542,'Summary sales'!$A32,SPGLOBAL!$M$7:$M$542)</f>
        <v>9931.5619999989867</v>
      </c>
    </row>
    <row r="33" spans="1:75">
      <c r="A33" s="317">
        <f t="shared" si="53"/>
        <v>46079</v>
      </c>
      <c r="B33" s="327">
        <f t="shared" ca="1" si="54"/>
        <v>1.0540076657049178</v>
      </c>
      <c r="C33" s="328">
        <f t="shared" si="52"/>
        <v>167828.158999996</v>
      </c>
      <c r="D33" s="320">
        <v>68737.02</v>
      </c>
      <c r="E33" s="329">
        <v>44808.810000000005</v>
      </c>
      <c r="F33" s="321">
        <v>27734.530000000006</v>
      </c>
      <c r="G33" s="329">
        <v>9871.98</v>
      </c>
      <c r="H33" s="329">
        <v>4616.5229999981821</v>
      </c>
      <c r="I33" s="352">
        <v>3305.48</v>
      </c>
      <c r="J33" s="321"/>
      <c r="K33" s="353">
        <v>8753.8159999977797</v>
      </c>
      <c r="L33" s="352"/>
      <c r="M33" s="354">
        <f t="shared" ca="1" si="51"/>
        <v>176892.16610713958</v>
      </c>
      <c r="N33" s="355">
        <f>SUMIF(CLIN!$C$7:$C$498,'Summary sales'!$A33,CLIN!$J$7:$J$498)</f>
        <v>1333.2800000000279</v>
      </c>
      <c r="O33" s="361">
        <f>SUMIF(BI!$B$7:$B$497,'Summary sales'!$A33,BI!$J$7:$J$497)</f>
        <v>3475.25</v>
      </c>
      <c r="P33" s="361">
        <f>SUMIF(MKG!$B$7:$B$500,'Summary sales'!$A33,MKG!$J$7:$J$500)</f>
        <v>950.74000000022352</v>
      </c>
      <c r="Q33" s="355">
        <f>SUMIF(STM!$B$7:$B$497,'Summary sales'!$A33,STM!$J$7:$J$497)</f>
        <v>3451.5299999997951</v>
      </c>
      <c r="R33" s="361">
        <f>SUMIF(OAJ!$B$7:$B$500,'Summary sales'!$A33,OAJ!$J$7:$J$500)</f>
        <v>686.43000000005122</v>
      </c>
      <c r="S33" s="361">
        <f>SUMIF(NNI!$B$7:$B$497,'Summary sales'!$A33,NNI!$J$7:$J$497)</f>
        <v>0</v>
      </c>
      <c r="T33" s="361">
        <f>SUMIF(SHB!$B$7:$B$496,'Summary sales'!$A33,SHB!$J$7:$J$496)</f>
        <v>480.97999999998137</v>
      </c>
      <c r="U33" s="361">
        <f>SUMIF(GTL!$B$7:$B$500,'Summary sales'!$A33,GTL!$J$7:$J$500)</f>
        <v>1003.6300000000047</v>
      </c>
      <c r="V33" s="361">
        <f>SUMIF(TWK!$B$7:$B$497,'Summary sales'!$A33,TWK!$J$7:$J$497)</f>
        <v>417.30999999993946</v>
      </c>
      <c r="W33" s="355">
        <f>SUMIF(BYC!$B$7:$B$497,'Summary sales'!$A33,BYC!$J$7:$J$497)</f>
        <v>5025.4199999999255</v>
      </c>
      <c r="X33" s="361">
        <f ca="1">SUMIF(GFIR!$B$7:$B$34,'Summary sales'!$A33,GFIR!$J$7:$J$34)+SUMIF(GFIR2!$B$7:$B$31,'Summary sales'!$A33,GFIR2!$J$7:$J$30)</f>
        <v>6230.5100000002421</v>
      </c>
      <c r="Y33" s="361">
        <f>SUMIF(SARIMURNI!$B$7:$B$498,'Summary sales'!$A33,SARIMURNI!$J$7:$J$498)</f>
        <v>3611.6800000000512</v>
      </c>
      <c r="Z33" s="361">
        <f>SUMIF(TOI!$B$7:$B$500,'Summary sales'!$A33,TOI!$J$7:$J$500)</f>
        <v>0</v>
      </c>
      <c r="AA33" s="355">
        <f>SUMIF(HLI!$B$7:$B$496,'Summary sales'!$A33,HLI!$J$7:$J$496)</f>
        <v>775.1500000001397</v>
      </c>
      <c r="AB33" s="366">
        <f>SUMIF(CERES!$B$7:$B$497,'Summary sales'!$A33,CERES!$J$7:$J$497)</f>
        <v>10147.790000000037</v>
      </c>
      <c r="AC33" s="366">
        <f>SUMIF(ALT!$B$7:$B$126,'Summary sales'!$A33,ALT!$L$7:$L$126)</f>
        <v>1534.4549999999581</v>
      </c>
      <c r="AD33" s="355">
        <f>SUMIF(UJL!$B$8:$B$99,'Summary sales'!$A33,UJL!$O$8:$O$99)</f>
        <v>0</v>
      </c>
      <c r="AE33" s="355">
        <f ca="1">SUMIF(IDP!$B$7:$B$120,'Summary sales'!$A33,IDP!$O$7:$O$119)</f>
        <v>4080.0091071428574</v>
      </c>
      <c r="AF33" s="355">
        <f>SUMIF(FSI!$B$7:$B$497,'Summary sales'!$A33,FSI!$J$7:$J$497)</f>
        <v>97.899999999994179</v>
      </c>
      <c r="AG33" s="361">
        <f>SUMIF(PSD!$B$7:$B$500,'Summary sales'!$A33,PSD!$K$7:$K$500)</f>
        <v>0</v>
      </c>
      <c r="AH33" s="361">
        <f>SUMIF(EBM!$B$7:$B$500,'Summary sales'!$A33,EBM!$J$7:$J$500)</f>
        <v>54</v>
      </c>
      <c r="AI33" s="355">
        <f>SUMIF(CISF!$B$7:$B$497,'Summary sales'!$A33,CISF!$J$7:$J$497)</f>
        <v>3079.7999999998137</v>
      </c>
      <c r="AJ33" s="355">
        <f>SUMIF(KGM!$B$5:$B$470,'Summary sales'!$A33,KGM!$O$5:$O$470)</f>
        <v>0</v>
      </c>
      <c r="AK33" s="355">
        <f>SUMIF(PUJ!$B$7:$B$497,'Summary sales'!$A33,PUJ!$J$7:$J$497)</f>
        <v>3942.8999999994412</v>
      </c>
      <c r="AL33" s="355">
        <f>SUMIF(TORABIKACIKUPA!$B$7:$B$493,'Summary sales'!$A33,TORABIKACIKUPA!$L$7:$L$493)</f>
        <v>0</v>
      </c>
      <c r="AM33" s="355">
        <f>SUMIF(TORABIKAHF!$B$7:$B$504,'Summary sales'!$A33,TORABIKAHF!$L$7:$L$504)</f>
        <v>0</v>
      </c>
      <c r="AN33" s="355">
        <f>SUMIF(TORABIKAIC!$B$7:$B$492,'Summary sales'!$A33,TORABIKAIC!$L$7:$L$492)</f>
        <v>0</v>
      </c>
      <c r="AO33" s="355">
        <f>SUMIF(KALBEE!$B$7:$B$501,'Summary sales'!$A33,KALBEE!$J$7:$J$501)</f>
        <v>0</v>
      </c>
      <c r="AP33" s="355">
        <f>SUMIF(TOYOBO!$B$7:$B$479,'Summary sales'!$A33,TOYOBO!$O$7:$O$479)</f>
        <v>0</v>
      </c>
      <c r="AQ33" s="355">
        <f>SUMIF(SWS!$B$7:$B$483,'Summary sales'!$A33,SWS!$P$7:$P$483)</f>
        <v>0</v>
      </c>
      <c r="AR33" s="355">
        <f>SUMIF(KSN!$B$7:$B$480,'Summary sales'!$A33,KSN!$J$7:$J$480)</f>
        <v>4334.2200000000303</v>
      </c>
      <c r="AS33" s="355">
        <f>SUMIF(UMI!$B$7:$B$497,'Summary sales'!$A33,UMI!$J$7:$J$497)</f>
        <v>16094.715999998152</v>
      </c>
      <c r="AT33" s="355">
        <f>SUMIF(IPT!$B$7:$B$497,'Summary sales'!$A33,IPT!$J$7:$J$497)</f>
        <v>2086.9799999995157</v>
      </c>
      <c r="AU33" s="355">
        <f>SUMIF(KBRU!$B$7:$B$500,'Summary sales'!$A33,KBRU!$J$7:$J$500)</f>
        <v>1046.9699999999721</v>
      </c>
      <c r="AV33" s="355">
        <f>SUMIF(AMI!$B$7:$B$496,'Summary sales'!$A33,AMI!$J$7:$J$496)</f>
        <v>7939.6200000001118</v>
      </c>
      <c r="AW33" s="355">
        <f>SUMIF(KA!$B$7:$B$500,'Summary sales'!$A33,KA!$J$7:$J$500)</f>
        <v>4425.8300000000017</v>
      </c>
      <c r="AX33" s="355">
        <f>SUMIF(KTN!$B$7:$B$497,'Summary sales'!$A33,KTN!$J$7:$J$497)</f>
        <v>1273.6999999999534</v>
      </c>
      <c r="AY33" s="355">
        <f>SUMIF(TOMIMOTO!$B$7:$B$497,'Summary sales'!$A33,TOMIMOTO!$J$7:$J$497)</f>
        <v>2520.640000000014</v>
      </c>
      <c r="AZ33" s="355">
        <f>SUMIF(NIAGAGARAM!$B$7:$B$497,'Summary sales'!$A33,NIAGAGARAM!$J$7:$J$497)</f>
        <v>560.06999999994878</v>
      </c>
      <c r="BA33" s="355">
        <f>SUMIF('PCI84'!$B$7:$B$497,'Summary sales'!$A33,'PCI84'!$J$7:$J$497)</f>
        <v>10389.120000000112</v>
      </c>
      <c r="BB33" s="355">
        <f>SUMIF(PCIM!$B$7:$B$497,'Summary sales'!$A33,PCIM!$J$7:$J$497)</f>
        <v>2311.3599999998696</v>
      </c>
      <c r="BC33" s="355">
        <f>SUMIF(INDOFOOD!$B$7:$B$497,'Summary sales'!$A33,INDOFOOD!$J$7:$J$497)</f>
        <v>2150.1800000001676</v>
      </c>
      <c r="BD33" s="355">
        <f>SUMIF(HCI!$B$7:$B$497,'Summary sales'!$A33,HCI!$J$7:$J$497)</f>
        <v>785.47000000008848</v>
      </c>
      <c r="BE33" s="355">
        <f>SUMIF(DIC!$B$7:$B$496,'Summary sales'!$A33,DIC!$J$7:$J$496)</f>
        <v>4405.1799999999348</v>
      </c>
      <c r="BF33" s="355">
        <f>SUMIF(ASAHIMAS!$B$7:$B$496,'Summary sales'!$A33,ASAHIMAS!$J$7:$J$496)</f>
        <v>17062.709999999963</v>
      </c>
      <c r="BG33" s="355">
        <f>SUMIF('ABC KOGEN'!B32:B59,'Summary sales'!$A33,'ABC KOGEN'!J32:J59)</f>
        <v>7396.6499999999069</v>
      </c>
      <c r="BH33" s="355">
        <f>SUMIF(ADP!$B$7:$B$496,'Summary sales'!$A33,ADP!$J$7:$J$496)</f>
        <v>171.44999999999891</v>
      </c>
      <c r="BI33" s="355">
        <f>SUMIF(Tongtji!$B$8:$B$498,'Summary sales'!$A33,Tongtji!$J$8:$J$498)</f>
        <v>4280.0999999996275</v>
      </c>
      <c r="BJ33" s="355">
        <f>SUMIF(CITYMALL!$B$7:$B$500,'Summary sales'!$A33,CITYMALL!$K$7:$K$500)</f>
        <v>0</v>
      </c>
      <c r="BK33" s="355">
        <f>SUMIF(PERHUTANI!$B$7:$B$500,'Summary sales'!$A33,PERHUTANI!$J$7:$J$500)</f>
        <v>0</v>
      </c>
      <c r="BL33" s="355">
        <f>SUMIF(PA!$B$7:$B$500,'Summary sales'!$A33,PA!$J$7:$J$500)</f>
        <v>813.1600000000326</v>
      </c>
      <c r="BM33" s="355">
        <f>SUMIF(RPI!$B$7:$B$500,'Summary sales'!$A33,RPI!$J$7:$J$500)</f>
        <v>0</v>
      </c>
      <c r="BN33" s="355">
        <f>SUMIF(RB!$B$7:$B$500,'Summary sales'!$A33,RB!$J$7:$J$500)</f>
        <v>2200.5600000000559</v>
      </c>
      <c r="BO33" s="355">
        <f>SUMIF(GFATOM!$B$7:$B$500,'Summary sales'!$A33,GFATOM!$J$7:$J$500)</f>
        <v>6419.8899999998976</v>
      </c>
      <c r="BP33" s="355">
        <f>SUMIF(GFKULIT!$B$7:$B$500,'Summary sales'!$A33,GFKULIT!$J$7:$J$500)</f>
        <v>0</v>
      </c>
      <c r="BQ33" s="355">
        <f>SUMIF(SPJES!$B$7:$B$523,'Summary sales'!$A33,SPJES!$N$7:$N$523)</f>
        <v>13595.16</v>
      </c>
      <c r="BR33" s="355">
        <f>SUMIF(HSK!$B$7:$B$500,'Summary sales'!$A33,HSK!$N$7:$N$500)</f>
        <v>5692.2460000002757</v>
      </c>
      <c r="BS33" s="355">
        <f>SUMIF(SDM!$B$7:$B$500,'Summary sales'!$A33,SDM!$J$7:$J$500)</f>
        <v>1678.0699999998324</v>
      </c>
      <c r="BT33" s="355">
        <f>SUMIF(CCS!$B$7:$B$500,'Summary sales'!$A33,CCS!$J$7:$J$500)</f>
        <v>0</v>
      </c>
      <c r="BU33" s="355">
        <f>SUMIF(JARGAS!$B$7:$B$500,'Summary sales'!$A33,JARGAS!$J$7:$J$500)</f>
        <v>1831.7870000000112</v>
      </c>
      <c r="BV33" s="355">
        <f>SUMIF(SBI!$B$7:$B$500,'Summary sales'!$A33,SBI!$J$7:$J$500)</f>
        <v>527.85000000009313</v>
      </c>
      <c r="BW33" s="355">
        <f>SUMIF(SPGLOBAL!$B$7:$B$542,'Summary sales'!$A33,SPGLOBAL!$M$7:$M$542)</f>
        <v>4519.7129999995232</v>
      </c>
    </row>
    <row r="34" spans="1:75">
      <c r="A34" s="322">
        <f t="shared" si="53"/>
        <v>46080</v>
      </c>
      <c r="B34" s="323">
        <f t="shared" ca="1" si="54"/>
        <v>0.99897102738590282</v>
      </c>
      <c r="C34" s="324">
        <f t="shared" si="52"/>
        <v>161022.74999999724</v>
      </c>
      <c r="D34" s="325">
        <v>69602.399999999994</v>
      </c>
      <c r="E34" s="326">
        <v>47559.88</v>
      </c>
      <c r="F34" s="326">
        <v>18101.309999999998</v>
      </c>
      <c r="G34" s="326">
        <v>8561.5300000000007</v>
      </c>
      <c r="H34" s="326">
        <v>0</v>
      </c>
      <c r="I34" s="356">
        <v>3341.59</v>
      </c>
      <c r="J34" s="326"/>
      <c r="K34" s="356">
        <v>13856.039999997243</v>
      </c>
      <c r="L34" s="356"/>
      <c r="M34" s="357">
        <f t="shared" ca="1" si="51"/>
        <v>160857.06200000062</v>
      </c>
      <c r="N34" s="358">
        <f>SUMIF(CLIN!$C$7:$C$498,'Summary sales'!$A34,CLIN!$J$7:$J$498)</f>
        <v>1358.5699999998324</v>
      </c>
      <c r="O34" s="358">
        <f>SUMIF(BI!$B$7:$B$497,'Summary sales'!$A34,BI!$J$7:$J$497)</f>
        <v>3226.9799999985844</v>
      </c>
      <c r="P34" s="358">
        <f>SUMIF(MKG!$B$7:$B$500,'Summary sales'!$A34,MKG!$J$7:$J$500)</f>
        <v>1169.1499999999069</v>
      </c>
      <c r="Q34" s="358">
        <f>SUMIF(STM!$B$7:$B$497,'Summary sales'!$A34,STM!$J$7:$J$497)</f>
        <v>3440.1200000001118</v>
      </c>
      <c r="R34" s="358">
        <f>SUMIF(OAJ!$B$7:$B$500,'Summary sales'!$A34,OAJ!$J$7:$J$500)</f>
        <v>653.55999999993946</v>
      </c>
      <c r="S34" s="358">
        <f>SUMIF(NNI!$B$7:$B$497,'Summary sales'!$A34,NNI!$J$7:$J$497)</f>
        <v>0</v>
      </c>
      <c r="T34" s="358">
        <f>SUMIF(SHB!$B$7:$B$496,'Summary sales'!$A34,SHB!$J$7:$J$496)</f>
        <v>570.30000000001746</v>
      </c>
      <c r="U34" s="358">
        <f>SUMIF(GTL!$B$7:$B$500,'Summary sales'!$A34,GTL!$J$7:$J$500)</f>
        <v>963.56999999994878</v>
      </c>
      <c r="V34" s="358">
        <f>SUMIF(TWK!$B$7:$B$497,'Summary sales'!$A34,TWK!$J$7:$J$497)</f>
        <v>405.47999999998137</v>
      </c>
      <c r="W34" s="358">
        <f>SUMIF(BYC!$B$7:$B$497,'Summary sales'!$A34,BYC!$J$7:$J$497)</f>
        <v>4649.0399999991059</v>
      </c>
      <c r="X34" s="358">
        <f ca="1">SUMIF(GFIR!$B$7:$B$34,'Summary sales'!$A34,GFIR!$J$7:$J$34)+SUMIF(GFIR2!$B$7:$B$31,'Summary sales'!$A34,GFIR2!$J$7:$J$30)</f>
        <v>5400.0499999998137</v>
      </c>
      <c r="Y34" s="358">
        <f>SUMIF(SARIMURNI!$B$7:$B$498,'Summary sales'!$A34,SARIMURNI!$J$7:$J$498)</f>
        <v>3448.5200000000186</v>
      </c>
      <c r="Z34" s="358">
        <f>SUMIF(TOI!$B$7:$B$500,'Summary sales'!$A34,TOI!$J$7:$J$500)</f>
        <v>0</v>
      </c>
      <c r="AA34" s="358">
        <f>SUMIF(HLI!$B$7:$B$496,'Summary sales'!$A34,HLI!$J$7:$J$496)</f>
        <v>792.02000000001863</v>
      </c>
      <c r="AB34" s="358">
        <f>SUMIF(CERES!$B$7:$B$497,'Summary sales'!$A34,CERES!$J$7:$J$497)</f>
        <v>10089.989999999758</v>
      </c>
      <c r="AC34" s="358">
        <f>SUMIF(ALT!$B$7:$B$126,'Summary sales'!$A34,ALT!$L$7:$L$126)</f>
        <v>849.67599999997765</v>
      </c>
      <c r="AD34" s="358">
        <f>SUMIF(UJL!$B$8:$B$99,'Summary sales'!$A34,UJL!$O$8:$O$99)</f>
        <v>0</v>
      </c>
      <c r="AE34" s="358">
        <f ca="1">SUMIF(IDP!$B$7:$B$120,'Summary sales'!$A34,IDP!$O$7:$O$119)</f>
        <v>5491.6</v>
      </c>
      <c r="AF34" s="358">
        <f>SUMIF(FSI!$B$7:$B$497,'Summary sales'!$A34,FSI!$J$7:$J$497)</f>
        <v>128.5</v>
      </c>
      <c r="AG34" s="358">
        <f>SUMIF(PSD!$B$7:$B$500,'Summary sales'!$A34,PSD!$K$7:$K$500)</f>
        <v>0</v>
      </c>
      <c r="AH34" s="358">
        <f>SUMIF(EBM!$B$7:$B$500,'Summary sales'!$A34,EBM!$J$7:$J$500)</f>
        <v>65</v>
      </c>
      <c r="AI34" s="358">
        <f>SUMIF(CISF!$B$7:$B$497,'Summary sales'!$A34,CISF!$J$7:$J$497)</f>
        <v>2497.7000000001863</v>
      </c>
      <c r="AJ34" s="358">
        <f>SUMIF(KGM!$B$5:$B$470,'Summary sales'!$A34,KGM!$O$5:$O$470)</f>
        <v>0</v>
      </c>
      <c r="AK34" s="358">
        <f>SUMIF(PUJ!$B$7:$B$497,'Summary sales'!$A34,PUJ!$J$7:$J$497)</f>
        <v>3858.9000000003725</v>
      </c>
      <c r="AL34" s="358">
        <f>SUMIF(TORABIKACIKUPA!$B$7:$B$493,'Summary sales'!$A34,TORABIKACIKUPA!$L$7:$L$493)</f>
        <v>0</v>
      </c>
      <c r="AM34" s="358">
        <f>SUMIF(TORABIKAHF!$B$7:$B$504,'Summary sales'!$A34,TORABIKAHF!$L$7:$L$504)</f>
        <v>0</v>
      </c>
      <c r="AN34" s="358">
        <f>SUMIF(TORABIKAIC!$B$7:$B$492,'Summary sales'!$A34,TORABIKAIC!$L$7:$L$492)</f>
        <v>0</v>
      </c>
      <c r="AO34" s="358">
        <f>SUMIF(KALBEE!$B$7:$B$501,'Summary sales'!$A34,KALBEE!$J$7:$J$501)</f>
        <v>0</v>
      </c>
      <c r="AP34" s="358">
        <f>SUMIF(TOYOBO!$B$7:$B$479,'Summary sales'!$A34,TOYOBO!$O$7:$O$479)</f>
        <v>0</v>
      </c>
      <c r="AQ34" s="358">
        <f>SUMIF(SWS!$B$7:$B$483,'Summary sales'!$A34,SWS!$P$7:$P$483)</f>
        <v>0</v>
      </c>
      <c r="AR34" s="358">
        <f>SUMIF(KSN!$B$7:$B$480,'Summary sales'!$A34,KSN!$J$7:$J$480)</f>
        <v>3461.0299999999697</v>
      </c>
      <c r="AS34" s="358">
        <f>SUMIF(UMI!$B$7:$B$497,'Summary sales'!$A34,UMI!$J$7:$J$497)</f>
        <v>19271.016000002623</v>
      </c>
      <c r="AT34" s="358">
        <f>SUMIF(IPT!$B$7:$B$497,'Summary sales'!$A34,IPT!$J$7:$J$497)</f>
        <v>2573.9699999997392</v>
      </c>
      <c r="AU34" s="358">
        <f>SUMIF(KBRU!$B$7:$B$500,'Summary sales'!$A34,KBRU!$J$7:$J$500)</f>
        <v>940.78000000002794</v>
      </c>
      <c r="AV34" s="358">
        <f>SUMIF(AMI!$B$7:$B$496,'Summary sales'!$A34,AMI!$J$7:$J$496)</f>
        <v>8298.070000000298</v>
      </c>
      <c r="AW34" s="358">
        <f>SUMIF(KA!$B$7:$B$500,'Summary sales'!$A34,KA!$J$7:$J$500)</f>
        <v>3728.2799999999916</v>
      </c>
      <c r="AX34" s="358">
        <f>SUMIF(KTN!$B$7:$B$497,'Summary sales'!$A34,KTN!$J$7:$J$497)</f>
        <v>1280.0500000000466</v>
      </c>
      <c r="AY34" s="358">
        <f>SUMIF(TOMIMOTO!$B$7:$B$497,'Summary sales'!$A34,TOMIMOTO!$J$7:$J$497)</f>
        <v>2514.2900000000373</v>
      </c>
      <c r="AZ34" s="358">
        <f>SUMIF(NIAGAGARAM!$B$7:$B$497,'Summary sales'!$A34,NIAGAGARAM!$J$7:$J$497)</f>
        <v>422.48999999999069</v>
      </c>
      <c r="BA34" s="358">
        <f>SUMIF('PCI84'!$B$7:$B$497,'Summary sales'!$A34,'PCI84'!$J$7:$J$497)</f>
        <v>9581.8600000003353</v>
      </c>
      <c r="BB34" s="358">
        <f>SUMIF(PCIM!$B$7:$B$497,'Summary sales'!$A34,PCIM!$J$7:$J$497)</f>
        <v>1634.8600000001024</v>
      </c>
      <c r="BC34" s="358">
        <f>SUMIF(INDOFOOD!$B$7:$B$497,'Summary sales'!$A34,INDOFOOD!$J$7:$J$497)</f>
        <v>0</v>
      </c>
      <c r="BD34" s="358">
        <f>SUMIF(HCI!$B$7:$B$497,'Summary sales'!$A34,HCI!$J$7:$J$497)</f>
        <v>1552.0599999999395</v>
      </c>
      <c r="BE34" s="358">
        <f>SUMIF(DIC!$B$7:$B$496,'Summary sales'!$A34,DIC!$J$7:$J$496)</f>
        <v>4459.5400000000373</v>
      </c>
      <c r="BF34" s="358">
        <f>SUMIF(ASAHIMAS!$B$7:$B$496,'Summary sales'!$A34,ASAHIMAS!$J$7:$J$496)</f>
        <v>19525.330000000075</v>
      </c>
      <c r="BG34" s="358">
        <f>SUMIF('ABC KOGEN'!B33:B60,'Summary sales'!$A34,'ABC KOGEN'!J33:J60)</f>
        <v>7730.1400000001304</v>
      </c>
      <c r="BH34" s="358">
        <f>SUMIF(ADP!$B$7:$B$496,'Summary sales'!$A34,ADP!$J$7:$J$496)</f>
        <v>171.78000000000065</v>
      </c>
      <c r="BI34" s="358">
        <f>SUMIF(Tongtji!$B$8:$B$498,'Summary sales'!$A34,Tongtji!$J$8:$J$498)</f>
        <v>3872.1000000005588</v>
      </c>
      <c r="BJ34" s="358">
        <f>SUMIF(CITYMALL!$B$7:$B$500,'Summary sales'!$A34,CITYMALL!$K$7:$K$500)</f>
        <v>0</v>
      </c>
      <c r="BK34" s="358">
        <f>SUMIF(PERHUTANI!$B$7:$B$500,'Summary sales'!$A34,PERHUTANI!$J$7:$J$500)</f>
        <v>0</v>
      </c>
      <c r="BL34" s="358">
        <f>SUMIF(PA!$B$7:$B$500,'Summary sales'!$A34,PA!$J$7:$J$500)</f>
        <v>862.22999999998137</v>
      </c>
      <c r="BM34" s="358">
        <f>SUMIF(RPI!$B$7:$B$500,'Summary sales'!$A34,RPI!$J$7:$J$500)</f>
        <v>0</v>
      </c>
      <c r="BN34" s="358">
        <f>SUMIF(RB!$B$7:$B$500,'Summary sales'!$A34,RB!$J$7:$J$500)</f>
        <v>2428.0900000003166</v>
      </c>
      <c r="BO34" s="358">
        <f>SUMIF(GFATOM!$B$7:$B$500,'Summary sales'!$A34,GFATOM!$J$7:$J$500)</f>
        <v>1248.8800000001211</v>
      </c>
      <c r="BP34" s="358">
        <f>SUMIF(GFKULIT!$B$7:$B$500,'Summary sales'!$A34,GFKULIT!$J$7:$J$500)</f>
        <v>0</v>
      </c>
      <c r="BQ34" s="358">
        <f>SUMIF(SPJES!$B$7:$B$523,'Summary sales'!$A34,SPJES!$N$7:$N$523)</f>
        <v>0</v>
      </c>
      <c r="BR34" s="358">
        <f>SUMIF(HSK!$B$7:$B$500,'Summary sales'!$A34,HSK!$N$7:$N$500)</f>
        <v>5338.3380000004545</v>
      </c>
      <c r="BS34" s="358">
        <f>SUMIF(SDM!$B$7:$B$500,'Summary sales'!$A34,SDM!$J$7:$J$500)</f>
        <v>1632.9599999999627</v>
      </c>
      <c r="BT34" s="358">
        <f>SUMIF(CCS!$B$7:$B$500,'Summary sales'!$A34,CCS!$J$7:$J$500)</f>
        <v>0</v>
      </c>
      <c r="BU34" s="358">
        <f>SUMIF(JARGAS!$B$7:$B$500,'Summary sales'!$A34,JARGAS!$J$7:$J$500)</f>
        <v>1888.3190000000177</v>
      </c>
      <c r="BV34" s="358">
        <f>SUMIF(SBI!$B$7:$B$500,'Summary sales'!$A34,SBI!$J$7:$J$500)</f>
        <v>2765.3500000000931</v>
      </c>
      <c r="BW34" s="358">
        <f>SUMIF(SPGLOBAL!$B$7:$B$542,'Summary sales'!$A34,SPGLOBAL!$M$7:$M$542)</f>
        <v>4616.5229999981821</v>
      </c>
    </row>
    <row r="35" spans="1:75">
      <c r="A35" s="317">
        <f t="shared" si="53"/>
        <v>46081</v>
      </c>
      <c r="B35" s="327">
        <f t="shared" ca="1" si="54"/>
        <v>0.72101532764417398</v>
      </c>
      <c r="C35" s="328">
        <f t="shared" si="52"/>
        <v>190765.2580000005</v>
      </c>
      <c r="D35" s="320">
        <v>92415.800000000032</v>
      </c>
      <c r="E35" s="329">
        <v>46672.53</v>
      </c>
      <c r="F35" s="321">
        <v>24719.15</v>
      </c>
      <c r="G35" s="329">
        <v>10104.5</v>
      </c>
      <c r="H35" s="329">
        <v>0</v>
      </c>
      <c r="I35" s="352">
        <v>3259.4</v>
      </c>
      <c r="J35" s="321"/>
      <c r="K35" s="353">
        <v>13593.878000000492</v>
      </c>
      <c r="L35" s="352"/>
      <c r="M35" s="354">
        <f t="shared" ca="1" si="51"/>
        <v>137544.67499999574</v>
      </c>
      <c r="N35" s="355">
        <f>SUMIF(CLIN!$C$7:$C$498,'Summary sales'!$A35,CLIN!$J$7:$J$498)</f>
        <v>892.09000000008382</v>
      </c>
      <c r="O35" s="361">
        <f>SUMIF(BI!$B$7:$B$497,'Summary sales'!$A35,BI!$J$7:$J$497)</f>
        <v>676.62000000104308</v>
      </c>
      <c r="P35" s="361">
        <f>SUMIF(MKG!$B$7:$B$500,'Summary sales'!$A35,MKG!$J$7:$J$500)</f>
        <v>842.1999999997206</v>
      </c>
      <c r="Q35" s="355">
        <f>SUMIF(STM!$B$7:$B$497,'Summary sales'!$A35,STM!$J$7:$J$497)</f>
        <v>3211.0499999998137</v>
      </c>
      <c r="R35" s="361">
        <f>SUMIF(OAJ!$B$7:$B$500,'Summary sales'!$A35,OAJ!$J$7:$J$500)</f>
        <v>534.43000000005122</v>
      </c>
      <c r="S35" s="361">
        <f>SUMIF(NNI!$B$7:$B$497,'Summary sales'!$A35,NNI!$J$7:$J$497)</f>
        <v>0</v>
      </c>
      <c r="T35" s="361">
        <f>SUMIF(SHB!$B$7:$B$496,'Summary sales'!$A35,SHB!$J$7:$J$496)</f>
        <v>240.92999999999302</v>
      </c>
      <c r="U35" s="361">
        <f>SUMIF(GTL!$B$7:$B$500,'Summary sales'!$A35,GTL!$J$7:$J$500)</f>
        <v>441.96999999997206</v>
      </c>
      <c r="V35" s="361">
        <f>SUMIF(TWK!$B$7:$B$497,'Summary sales'!$A35,TWK!$J$7:$J$497)</f>
        <v>246.55000000004657</v>
      </c>
      <c r="W35" s="355">
        <f>SUMIF(BYC!$B$7:$B$497,'Summary sales'!$A35,BYC!$J$7:$J$497)</f>
        <v>4949.7800000011921</v>
      </c>
      <c r="X35" s="361">
        <f ca="1">SUMIF(GFIR!$B$7:$B$34,'Summary sales'!$A35,GFIR!$J$7:$J$34)+SUMIF(GFIR2!$B$7:$B$31,'Summary sales'!$A35,GFIR2!$J$7:$J$30)</f>
        <v>4608.9700000002049</v>
      </c>
      <c r="Y35" s="361">
        <f>SUMIF(SARIMURNI!$B$7:$B$498,'Summary sales'!$A35,SARIMURNI!$J$7:$J$498)</f>
        <v>2106.6499999999069</v>
      </c>
      <c r="Z35" s="361">
        <f>SUMIF(TOI!$B$7:$B$500,'Summary sales'!$A35,TOI!$J$7:$J$500)</f>
        <v>0</v>
      </c>
      <c r="AA35" s="355">
        <f>SUMIF(HLI!$B$7:$B$496,'Summary sales'!$A35,HLI!$J$7:$J$496)</f>
        <v>817.07000000006519</v>
      </c>
      <c r="AB35" s="366">
        <f>SUMIF(CERES!$B$7:$B$497,'Summary sales'!$A35,CERES!$J$7:$J$497)</f>
        <v>7450.5400000000373</v>
      </c>
      <c r="AC35" s="366">
        <f>SUMIF(ALT!$B$7:$B$126,'Summary sales'!$A35,ALT!$L$7:$L$126)</f>
        <v>885.99100000003818</v>
      </c>
      <c r="AD35" s="355">
        <f>SUMIF(UJL!$B$8:$B$99,'Summary sales'!$A35,UJL!$O$8:$O$99)</f>
        <v>0</v>
      </c>
      <c r="AE35" s="355">
        <f ca="1">SUMIF(IDP!$B$7:$B$120,'Summary sales'!$A35,IDP!$O$7:$O$119)</f>
        <v>2711.92</v>
      </c>
      <c r="AF35" s="355">
        <f>SUMIF(FSI!$B$7:$B$497,'Summary sales'!$A35,FSI!$J$7:$J$497)</f>
        <v>0</v>
      </c>
      <c r="AG35" s="361">
        <f>SUMIF(PSD!$B$7:$B$500,'Summary sales'!$A35,PSD!$K$7:$K$500)</f>
        <v>0</v>
      </c>
      <c r="AH35" s="361">
        <f>SUMIF(EBM!$B$7:$B$500,'Summary sales'!$A35,EBM!$J$7:$J$500)</f>
        <v>81</v>
      </c>
      <c r="AI35" s="355">
        <f>SUMIF(CISF!$B$7:$B$497,'Summary sales'!$A35,CISF!$J$7:$J$497)</f>
        <v>3659.5</v>
      </c>
      <c r="AJ35" s="355">
        <f>SUMIF(KGM!$B$5:$B$470,'Summary sales'!$A35,KGM!$O$5:$O$470)</f>
        <v>0</v>
      </c>
      <c r="AK35" s="355">
        <f>SUMIF(PUJ!$B$7:$B$497,'Summary sales'!$A35,PUJ!$J$7:$J$497)</f>
        <v>0</v>
      </c>
      <c r="AL35" s="355">
        <f>SUMIF(TORABIKACIKUPA!$B$7:$B$493,'Summary sales'!$A35,TORABIKACIKUPA!$L$7:$L$493)</f>
        <v>0</v>
      </c>
      <c r="AM35" s="355">
        <f>SUMIF(TORABIKAHF!$B$7:$B$504,'Summary sales'!$A35,TORABIKAHF!$L$7:$L$504)</f>
        <v>0</v>
      </c>
      <c r="AN35" s="355">
        <f>SUMIF(TORABIKAIC!$B$7:$B$492,'Summary sales'!$A35,TORABIKAIC!$L$7:$L$492)</f>
        <v>0</v>
      </c>
      <c r="AO35" s="355">
        <f>SUMIF(KALBEE!$B$7:$B$501,'Summary sales'!$A35,KALBEE!$J$7:$J$501)</f>
        <v>0</v>
      </c>
      <c r="AP35" s="355">
        <f>SUMIF(TOYOBO!$B$7:$B$479,'Summary sales'!$A35,TOYOBO!$O$7:$O$479)</f>
        <v>0</v>
      </c>
      <c r="AQ35" s="355">
        <f>SUMIF(SWS!$B$7:$B$483,'Summary sales'!$A35,SWS!$P$7:$P$483)</f>
        <v>0</v>
      </c>
      <c r="AR35" s="355">
        <f>SUMIF(KSN!$B$7:$B$480,'Summary sales'!$A35,KSN!$J$7:$J$480)</f>
        <v>0</v>
      </c>
      <c r="AS35" s="355">
        <f>SUMIF(UMI!$B$7:$B$497,'Summary sales'!$A35,UMI!$J$7:$J$497)</f>
        <v>14358.298000000417</v>
      </c>
      <c r="AT35" s="355">
        <f>SUMIF(IPT!$B$7:$B$497,'Summary sales'!$A35,IPT!$J$7:$J$497)</f>
        <v>2363.1800000006333</v>
      </c>
      <c r="AU35" s="355">
        <f>SUMIF(KBRU!$B$7:$B$500,'Summary sales'!$A35,KBRU!$J$7:$J$500)</f>
        <v>48.010000000009313</v>
      </c>
      <c r="AV35" s="355">
        <f>SUMIF(AMI!$B$7:$B$496,'Summary sales'!$A35,AMI!$J$7:$J$496)</f>
        <v>4501.8699999991804</v>
      </c>
      <c r="AW35" s="355">
        <f>SUMIF(KA!$B$7:$B$500,'Summary sales'!$A35,KA!$J$7:$J$500)</f>
        <v>0</v>
      </c>
      <c r="AX35" s="355">
        <f>SUMIF(KTN!$B$7:$B$497,'Summary sales'!$A35,KTN!$J$7:$J$497)</f>
        <v>1287.9299999999348</v>
      </c>
      <c r="AY35" s="355">
        <f>SUMIF(TOMIMOTO!$B$7:$B$497,'Summary sales'!$A35,TOMIMOTO!$J$7:$J$497)</f>
        <v>2708.6700000000419</v>
      </c>
      <c r="AZ35" s="355">
        <f>SUMIF(NIAGAGARAM!$B$7:$B$497,'Summary sales'!$A35,NIAGAGARAM!$J$7:$J$497)</f>
        <v>0</v>
      </c>
      <c r="BA35" s="355">
        <f>SUMIF('PCI84'!$B$7:$B$497,'Summary sales'!$A35,'PCI84'!$J$7:$J$497)</f>
        <v>7743.1299999998882</v>
      </c>
      <c r="BB35" s="355">
        <f>SUMIF(PCIM!$B$7:$B$497,'Summary sales'!$A35,PCIM!$J$7:$J$497)</f>
        <v>2348.5799999998417</v>
      </c>
      <c r="BC35" s="355">
        <f>SUMIF(INDOFOOD!$B$7:$B$497,'Summary sales'!$A35,INDOFOOD!$J$7:$J$497)</f>
        <v>0</v>
      </c>
      <c r="BD35" s="355">
        <f>SUMIF(HCI!$B$7:$B$497,'Summary sales'!$A35,HCI!$J$7:$J$497)</f>
        <v>459.57999999995809</v>
      </c>
      <c r="BE35" s="355">
        <f>SUMIF(DIC!$B$7:$B$496,'Summary sales'!$A35,DIC!$J$7:$J$496)</f>
        <v>4606.5100000000093</v>
      </c>
      <c r="BF35" s="355">
        <f>SUMIF(ASAHIMAS!$B$7:$B$496,'Summary sales'!$A35,ASAHIMAS!$J$7:$J$496)</f>
        <v>18280.599999999627</v>
      </c>
      <c r="BG35" s="355">
        <f>SUMIF('ABC KOGEN'!B34:B61,'Summary sales'!$A35,'ABC KOGEN'!J34:J61)</f>
        <v>6506.4099999999162</v>
      </c>
      <c r="BH35" s="355">
        <f>SUMIF(ADP!$B$7:$B$496,'Summary sales'!$A35,ADP!$J$7:$J$496)</f>
        <v>2.8500000000003638</v>
      </c>
      <c r="BI35" s="355">
        <f>SUMIF(Tongtji!$B$8:$B$498,'Summary sales'!$A35,Tongtji!$J$8:$J$498)</f>
        <v>4021.5</v>
      </c>
      <c r="BJ35" s="355">
        <f>SUMIF(CITYMALL!$B$7:$B$500,'Summary sales'!$A35,CITYMALL!$K$7:$K$500)</f>
        <v>0</v>
      </c>
      <c r="BK35" s="355">
        <f>SUMIF(PERHUTANI!$B$7:$B$500,'Summary sales'!$A35,PERHUTANI!$J$7:$J$500)</f>
        <v>0</v>
      </c>
      <c r="BL35" s="355">
        <f>SUMIF(PA!$B$7:$B$500,'Summary sales'!$A35,PA!$J$7:$J$500)</f>
        <v>792.92000000004191</v>
      </c>
      <c r="BM35" s="355">
        <f>SUMIF(RPI!$B$7:$B$500,'Summary sales'!$A35,RPI!$J$7:$J$500)</f>
        <v>0</v>
      </c>
      <c r="BN35" s="355">
        <f>SUMIF(RB!$B$7:$B$500,'Summary sales'!$A35,RB!$J$7:$J$500)</f>
        <v>1105.1199999996461</v>
      </c>
      <c r="BO35" s="355">
        <f>SUMIF(GFATOM!$B$7:$B$500,'Summary sales'!$A35,GFATOM!$J$7:$J$500)</f>
        <v>4051.1399999998976</v>
      </c>
      <c r="BP35" s="355">
        <f>SUMIF(GFKULIT!$B$7:$B$500,'Summary sales'!$A35,GFKULIT!$J$7:$J$500)</f>
        <v>0</v>
      </c>
      <c r="BQ35" s="355">
        <f>SUMIF(SPJES!$B$7:$B$523,'Summary sales'!$A35,SPJES!$N$7:$N$523)</f>
        <v>9063.44</v>
      </c>
      <c r="BR35" s="355">
        <f>SUMIF(HSK!$B$7:$B$500,'Summary sales'!$A35,HSK!$N$7:$N$500)</f>
        <v>5515.9879999993373</v>
      </c>
      <c r="BS35" s="355">
        <f>SUMIF(SDM!$B$7:$B$500,'Summary sales'!$A35,SDM!$J$7:$J$500)</f>
        <v>0</v>
      </c>
      <c r="BT35" s="355">
        <f>SUMIF(CCS!$B$7:$B$500,'Summary sales'!$A35,CCS!$J$7:$J$500)</f>
        <v>0</v>
      </c>
      <c r="BU35" s="355">
        <f>SUMIF(JARGAS!$B$7:$B$500,'Summary sales'!$A35,JARGAS!$J$7:$J$500)</f>
        <v>1784.310999999987</v>
      </c>
      <c r="BV35" s="355">
        <f>SUMIF(SBI!$B$7:$B$500,'Summary sales'!$A35,SBI!$J$7:$J$500)</f>
        <v>2279.3500000000931</v>
      </c>
      <c r="BW35" s="355">
        <f>SUMIF(SPGLOBAL!$B$7:$B$542,'Summary sales'!$A35,SPGLOBAL!$M$7:$M$542)</f>
        <v>9358.0269999951124</v>
      </c>
    </row>
    <row r="36" spans="1:75">
      <c r="A36" s="322"/>
      <c r="B36" s="323"/>
      <c r="C36" s="324"/>
      <c r="D36" s="325"/>
      <c r="E36" s="326"/>
      <c r="F36" s="326"/>
      <c r="G36" s="326"/>
      <c r="H36" s="326"/>
      <c r="I36" s="356"/>
      <c r="J36" s="326"/>
      <c r="K36" s="356"/>
      <c r="L36" s="356"/>
      <c r="M36" s="357"/>
      <c r="N36" s="358"/>
      <c r="O36" s="358"/>
      <c r="P36" s="358"/>
      <c r="Q36" s="358"/>
      <c r="R36" s="358"/>
      <c r="S36" s="358"/>
      <c r="T36" s="358"/>
      <c r="U36" s="358"/>
      <c r="V36" s="358"/>
      <c r="W36" s="358"/>
      <c r="X36" s="358"/>
      <c r="Y36" s="358"/>
      <c r="Z36" s="358"/>
      <c r="AA36" s="358"/>
      <c r="AB36" s="358"/>
      <c r="AC36" s="358"/>
      <c r="AD36" s="358"/>
      <c r="AE36" s="358"/>
      <c r="AF36" s="358"/>
      <c r="AG36" s="358"/>
      <c r="AH36" s="358"/>
      <c r="AI36" s="358"/>
      <c r="AJ36" s="358"/>
      <c r="AK36" s="358"/>
      <c r="AL36" s="358"/>
      <c r="AM36" s="358"/>
      <c r="AN36" s="358"/>
      <c r="AO36" s="358"/>
      <c r="AP36" s="358"/>
      <c r="AQ36" s="358"/>
      <c r="AR36" s="358"/>
      <c r="AS36" s="358"/>
      <c r="AT36" s="358"/>
      <c r="AU36" s="358"/>
      <c r="AV36" s="358"/>
      <c r="AW36" s="358"/>
      <c r="AX36" s="358"/>
      <c r="AY36" s="358"/>
      <c r="AZ36" s="358"/>
      <c r="BA36" s="358"/>
      <c r="BB36" s="358"/>
      <c r="BC36" s="358"/>
      <c r="BD36" s="358"/>
      <c r="BE36" s="358"/>
      <c r="BF36" s="358"/>
      <c r="BG36" s="358"/>
      <c r="BH36" s="358"/>
      <c r="BI36" s="358"/>
      <c r="BJ36" s="358"/>
      <c r="BK36" s="358"/>
      <c r="BL36" s="358"/>
      <c r="BM36" s="358"/>
      <c r="BN36" s="358"/>
      <c r="BO36" s="358"/>
      <c r="BP36" s="358"/>
      <c r="BQ36" s="358"/>
      <c r="BR36" s="358"/>
      <c r="BS36" s="358"/>
      <c r="BT36" s="358"/>
      <c r="BU36" s="358"/>
      <c r="BV36" s="358"/>
      <c r="BW36" s="358"/>
    </row>
    <row r="37" spans="1:75" s="306" customFormat="1">
      <c r="A37" s="332"/>
      <c r="B37" s="333"/>
      <c r="C37" s="334"/>
      <c r="D37" s="335"/>
      <c r="E37" s="334"/>
      <c r="F37" s="334"/>
      <c r="G37" s="334"/>
      <c r="H37" s="334"/>
      <c r="I37" s="362"/>
      <c r="J37" s="334"/>
      <c r="K37" s="362"/>
      <c r="L37" s="362"/>
      <c r="M37" s="363"/>
      <c r="N37" s="364"/>
      <c r="O37" s="364"/>
      <c r="P37" s="364"/>
      <c r="Q37" s="364"/>
      <c r="R37" s="364"/>
      <c r="S37" s="364"/>
      <c r="T37" s="364"/>
      <c r="U37" s="364"/>
      <c r="V37" s="364"/>
      <c r="W37" s="364"/>
      <c r="X37" s="364"/>
      <c r="Y37" s="364"/>
      <c r="Z37" s="364"/>
      <c r="AA37" s="364"/>
      <c r="AB37" s="364"/>
      <c r="AC37" s="364"/>
      <c r="AD37" s="364"/>
      <c r="AE37" s="364"/>
      <c r="AF37" s="364"/>
      <c r="AG37" s="364"/>
      <c r="AH37" s="364"/>
      <c r="AI37" s="364"/>
      <c r="AJ37" s="364"/>
      <c r="AK37" s="364"/>
      <c r="AL37" s="364"/>
      <c r="AM37" s="364"/>
      <c r="AN37" s="364"/>
      <c r="AO37" s="364"/>
      <c r="AP37" s="364"/>
      <c r="AQ37" s="364"/>
      <c r="AR37" s="364"/>
      <c r="AS37" s="364"/>
      <c r="AT37" s="364"/>
      <c r="AU37" s="364"/>
      <c r="AV37" s="364"/>
      <c r="AW37" s="364"/>
      <c r="AX37" s="364"/>
      <c r="AY37" s="364"/>
      <c r="AZ37" s="364"/>
      <c r="BA37" s="364"/>
      <c r="BB37" s="364"/>
      <c r="BC37" s="364"/>
      <c r="BD37" s="364"/>
      <c r="BE37" s="364"/>
      <c r="BF37" s="364"/>
      <c r="BG37" s="364"/>
      <c r="BH37" s="364"/>
      <c r="BI37" s="364"/>
      <c r="BJ37" s="364"/>
      <c r="BK37" s="364"/>
      <c r="BL37" s="364"/>
      <c r="BM37" s="364"/>
      <c r="BN37" s="364"/>
      <c r="BO37" s="364"/>
      <c r="BP37" s="364"/>
      <c r="BQ37" s="364"/>
      <c r="BR37" s="364"/>
      <c r="BS37" s="364"/>
      <c r="BT37" s="364"/>
      <c r="BU37" s="364"/>
      <c r="BV37" s="364"/>
      <c r="BW37" s="364"/>
    </row>
    <row r="38" spans="1:75" s="307" customFormat="1" ht="15.75">
      <c r="A38" s="336" t="s">
        <v>19</v>
      </c>
      <c r="B38" s="337">
        <f ca="1">IFERROR(M38/C38,"")</f>
        <v>0.9891723073052866</v>
      </c>
      <c r="C38" s="338">
        <f t="shared" ref="C38:AH38" si="55">SUM(C8:C37)</f>
        <v>4676096.4080000026</v>
      </c>
      <c r="D38" s="338">
        <f t="shared" si="55"/>
        <v>2114799.8099999996</v>
      </c>
      <c r="E38" s="338">
        <f t="shared" si="55"/>
        <v>1331185.6200000003</v>
      </c>
      <c r="F38" s="338">
        <f t="shared" si="55"/>
        <v>575983.67000000004</v>
      </c>
      <c r="G38" s="338">
        <f t="shared" si="55"/>
        <v>264877.47000000003</v>
      </c>
      <c r="H38" s="338">
        <f t="shared" si="55"/>
        <v>78607.429999994114</v>
      </c>
      <c r="I38" s="338">
        <f t="shared" si="55"/>
        <v>93048.379999999976</v>
      </c>
      <c r="J38" s="338">
        <f t="shared" si="55"/>
        <v>0</v>
      </c>
      <c r="K38" s="338">
        <f t="shared" si="55"/>
        <v>217594.02800000831</v>
      </c>
      <c r="L38" s="338">
        <f t="shared" si="55"/>
        <v>0</v>
      </c>
      <c r="M38" s="338">
        <f t="shared" ca="1" si="55"/>
        <v>4625465.0730833253</v>
      </c>
      <c r="N38" s="338">
        <f t="shared" si="55"/>
        <v>33168.439999999944</v>
      </c>
      <c r="O38" s="338">
        <f t="shared" si="55"/>
        <v>60369.519999999553</v>
      </c>
      <c r="P38" s="338">
        <f t="shared" si="55"/>
        <v>28128.989999999758</v>
      </c>
      <c r="Q38" s="338">
        <f t="shared" si="55"/>
        <v>71252.979999999981</v>
      </c>
      <c r="R38" s="338">
        <f t="shared" si="55"/>
        <v>14107.859999999986</v>
      </c>
      <c r="S38" s="338">
        <f t="shared" si="55"/>
        <v>19418.439999999478</v>
      </c>
      <c r="T38" s="338">
        <f t="shared" si="55"/>
        <v>11632.489999999991</v>
      </c>
      <c r="U38" s="338">
        <f t="shared" si="55"/>
        <v>21822.509999999893</v>
      </c>
      <c r="V38" s="338">
        <f t="shared" si="55"/>
        <v>13927.599999999977</v>
      </c>
      <c r="W38" s="338">
        <f t="shared" si="55"/>
        <v>128115.83999999985</v>
      </c>
      <c r="X38" s="338">
        <f t="shared" ca="1" si="55"/>
        <v>163255.19000000018</v>
      </c>
      <c r="Y38" s="338">
        <f t="shared" si="55"/>
        <v>66633.989999999991</v>
      </c>
      <c r="Z38" s="338">
        <f t="shared" si="55"/>
        <v>0</v>
      </c>
      <c r="AA38" s="338">
        <f t="shared" si="55"/>
        <v>30827.630000000121</v>
      </c>
      <c r="AB38" s="338">
        <f t="shared" si="55"/>
        <v>281494.91999999993</v>
      </c>
      <c r="AC38" s="338">
        <f t="shared" si="55"/>
        <v>24798.562999999966</v>
      </c>
      <c r="AD38" s="338">
        <f t="shared" si="55"/>
        <v>0</v>
      </c>
      <c r="AE38" s="338">
        <f t="shared" ca="1" si="55"/>
        <v>106807.56708333333</v>
      </c>
      <c r="AF38" s="338">
        <f t="shared" si="55"/>
        <v>2256.1999999999971</v>
      </c>
      <c r="AG38" s="338">
        <f t="shared" si="55"/>
        <v>0</v>
      </c>
      <c r="AH38" s="338">
        <f t="shared" si="55"/>
        <v>1744.0399999999936</v>
      </c>
      <c r="AI38" s="338">
        <f t="shared" ref="AI38:BN38" si="56">SUM(AI8:AI37)</f>
        <v>64102.900000000373</v>
      </c>
      <c r="AJ38" s="338">
        <f t="shared" si="56"/>
        <v>0</v>
      </c>
      <c r="AK38" s="338">
        <f t="shared" si="56"/>
        <v>83349.5</v>
      </c>
      <c r="AL38" s="338">
        <f t="shared" si="56"/>
        <v>0</v>
      </c>
      <c r="AM38" s="338">
        <f t="shared" si="56"/>
        <v>0</v>
      </c>
      <c r="AN38" s="338">
        <f t="shared" si="56"/>
        <v>0</v>
      </c>
      <c r="AO38" s="338">
        <f t="shared" si="56"/>
        <v>0</v>
      </c>
      <c r="AP38" s="338">
        <f t="shared" si="56"/>
        <v>0</v>
      </c>
      <c r="AQ38" s="338">
        <f t="shared" si="56"/>
        <v>0</v>
      </c>
      <c r="AR38" s="338">
        <f t="shared" si="56"/>
        <v>94283.77999999997</v>
      </c>
      <c r="AS38" s="338">
        <f t="shared" si="56"/>
        <v>406652.54100000113</v>
      </c>
      <c r="AT38" s="338">
        <f t="shared" si="56"/>
        <v>59719.280000000261</v>
      </c>
      <c r="AU38" s="338">
        <f t="shared" si="56"/>
        <v>13124.030000000028</v>
      </c>
      <c r="AV38" s="338">
        <f t="shared" si="56"/>
        <v>168346.86999999918</v>
      </c>
      <c r="AW38" s="338">
        <f t="shared" si="56"/>
        <v>66289.539999999994</v>
      </c>
      <c r="AX38" s="338">
        <f t="shared" si="56"/>
        <v>37996.449999999953</v>
      </c>
      <c r="AY38" s="338">
        <f t="shared" si="56"/>
        <v>58184.350000000093</v>
      </c>
      <c r="AZ38" s="338">
        <f t="shared" si="56"/>
        <v>20009.869999999995</v>
      </c>
      <c r="BA38" s="338">
        <f t="shared" si="56"/>
        <v>270855.04999999981</v>
      </c>
      <c r="BB38" s="338">
        <f t="shared" si="56"/>
        <v>56181.339999999851</v>
      </c>
      <c r="BC38" s="338">
        <f t="shared" si="56"/>
        <v>93982.200000000186</v>
      </c>
      <c r="BD38" s="338">
        <f t="shared" si="56"/>
        <v>40821.54999999993</v>
      </c>
      <c r="BE38" s="338">
        <f t="shared" si="56"/>
        <v>122137.19000000018</v>
      </c>
      <c r="BF38" s="338">
        <f t="shared" si="56"/>
        <v>781844.11999999918</v>
      </c>
      <c r="BG38" s="338">
        <f t="shared" si="56"/>
        <v>178637.17999999993</v>
      </c>
      <c r="BH38" s="338">
        <f t="shared" si="56"/>
        <v>9572.35</v>
      </c>
      <c r="BI38" s="338">
        <f t="shared" si="56"/>
        <v>116892.40000000037</v>
      </c>
      <c r="BJ38" s="338">
        <f t="shared" si="56"/>
        <v>0</v>
      </c>
      <c r="BK38" s="338">
        <f t="shared" si="56"/>
        <v>0</v>
      </c>
      <c r="BL38" s="338">
        <f t="shared" si="56"/>
        <v>22230.439999999944</v>
      </c>
      <c r="BM38" s="338">
        <f t="shared" si="56"/>
        <v>0</v>
      </c>
      <c r="BN38" s="338">
        <f t="shared" si="56"/>
        <v>86071.310000000056</v>
      </c>
      <c r="BO38" s="338">
        <f t="shared" ref="BO38:BR38" si="57">SUM(BO8:BO37)</f>
        <v>80972.85999999987</v>
      </c>
      <c r="BP38" s="338">
        <f t="shared" si="57"/>
        <v>23775.109000000055</v>
      </c>
      <c r="BQ38" s="338">
        <f t="shared" si="57"/>
        <v>190909.72299999878</v>
      </c>
      <c r="BR38" s="338">
        <f t="shared" si="57"/>
        <v>125987.06599999945</v>
      </c>
      <c r="BS38" s="338">
        <f t="shared" ref="BS38:BW38" si="58">SUM(BS8:BS37)</f>
        <v>26916.049999999814</v>
      </c>
      <c r="BT38" s="338">
        <f t="shared" si="58"/>
        <v>0</v>
      </c>
      <c r="BU38" s="338">
        <f t="shared" si="58"/>
        <v>49703.733000000007</v>
      </c>
      <c r="BV38" s="338">
        <f t="shared" si="58"/>
        <v>97810.030000000261</v>
      </c>
      <c r="BW38" s="338">
        <f t="shared" si="58"/>
        <v>98343.490999992937</v>
      </c>
    </row>
    <row r="40" spans="1:75">
      <c r="D40" s="339"/>
      <c r="E40" s="339"/>
      <c r="F40" s="339"/>
      <c r="M40" s="339"/>
      <c r="Q40" s="339"/>
      <c r="AG40" s="339"/>
      <c r="AH40" s="339"/>
      <c r="AI40" s="339"/>
      <c r="AJ40" s="339"/>
    </row>
    <row r="41" spans="1:75">
      <c r="C41" s="219"/>
      <c r="D41" s="340"/>
      <c r="G41" s="341"/>
      <c r="H41" s="341"/>
      <c r="J41" s="341"/>
      <c r="K41" s="341"/>
      <c r="M41" s="339"/>
    </row>
    <row r="42" spans="1:75">
      <c r="C42" s="339"/>
      <c r="D42" s="339"/>
      <c r="M42" s="339"/>
      <c r="N42" s="339"/>
    </row>
    <row r="43" spans="1:75">
      <c r="C43" s="342"/>
      <c r="M43" s="339"/>
      <c r="Y43" s="219"/>
    </row>
    <row r="44" spans="1:75">
      <c r="C44" s="342"/>
      <c r="D44" s="339"/>
      <c r="M44" s="218"/>
    </row>
    <row r="45" spans="1:75">
      <c r="C45" s="342"/>
      <c r="M45" s="340"/>
    </row>
    <row r="47" spans="1:75">
      <c r="C47" s="343"/>
      <c r="M47" s="339"/>
    </row>
  </sheetData>
  <mergeCells count="6">
    <mergeCell ref="A3:C3"/>
    <mergeCell ref="A4:B4"/>
    <mergeCell ref="C6:L6"/>
    <mergeCell ref="M6:BW6"/>
    <mergeCell ref="A6:A7"/>
    <mergeCell ref="B6:B7"/>
  </mergeCells>
  <conditionalFormatting sqref="C8:C22 L8:BW22 C23:BW38">
    <cfRule type="cellIs" dxfId="5" priority="1" operator="lessThan">
      <formula>0</formula>
    </cfRule>
  </conditionalFormatting>
  <conditionalFormatting sqref="N7:AQ7">
    <cfRule type="cellIs" dxfId="4" priority="3" operator="lessThan">
      <formula>0</formula>
    </cfRule>
  </conditionalFormatting>
  <conditionalFormatting sqref="BD7:BH7">
    <cfRule type="cellIs" dxfId="3" priority="2" operator="lessThan">
      <formula>0</formula>
    </cfRule>
  </conditionalFormatting>
  <printOptions horizontalCentered="1"/>
  <pageMargins left="0.70866141732283505" right="0.70866141732283505" top="0.74803149606299202" bottom="0.74803149606299202" header="0.31496062992126" footer="0.31496062992126"/>
  <pageSetup scale="11" orientation="landscape" horizontalDpi="300" verticalDpi="300"/>
  <drawing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workbookViewId="0">
      <pane ySplit="6" topLeftCell="A7" activePane="bottomLeft" state="frozen"/>
      <selection pane="bottomLeft" activeCell="H6" sqref="H6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8" width="15.5703125" style="1" customWidth="1"/>
    <col min="9" max="9" width="13.140625" style="1" customWidth="1"/>
    <col min="10" max="10" width="13.42578125" style="1" customWidth="1"/>
    <col min="11" max="11" width="10.5703125" style="1" customWidth="1"/>
    <col min="12" max="12" width="32.140625" style="1" customWidth="1"/>
    <col min="13" max="15" width="9.140625" style="1"/>
    <col min="16" max="16" width="11.140625" style="1" customWidth="1"/>
    <col min="17" max="16384" width="9.140625" style="1"/>
  </cols>
  <sheetData>
    <row r="1" spans="1:12">
      <c r="B1" s="2"/>
      <c r="C1" s="3" t="s">
        <v>120</v>
      </c>
      <c r="D1" s="2"/>
      <c r="E1" s="2"/>
      <c r="F1" s="2"/>
    </row>
    <row r="2" spans="1:12">
      <c r="B2" s="2"/>
      <c r="C2" s="3" t="s">
        <v>121</v>
      </c>
      <c r="D2" s="2"/>
      <c r="E2" s="2"/>
      <c r="F2" s="2"/>
      <c r="L2" s="25" t="s">
        <v>122</v>
      </c>
    </row>
    <row r="3" spans="1:12">
      <c r="B3" s="2"/>
      <c r="C3" s="3" t="str">
        <f>SCI!C3</f>
        <v>Bulan Februari 2026</v>
      </c>
      <c r="D3" s="2"/>
      <c r="E3" s="2"/>
      <c r="F3" s="2"/>
    </row>
    <row r="4" spans="1:12">
      <c r="B4" s="4"/>
      <c r="C4" s="76">
        <f>'Summary sales'!A4</f>
        <v>46054</v>
      </c>
      <c r="D4" s="4"/>
      <c r="E4" s="2"/>
      <c r="F4" s="2"/>
      <c r="J4" s="2" t="s">
        <v>123</v>
      </c>
      <c r="K4" s="26">
        <f>MAX(K7:K38)</f>
        <v>0</v>
      </c>
    </row>
    <row r="5" spans="1:12">
      <c r="A5" s="695" t="s">
        <v>100</v>
      </c>
      <c r="B5" s="694" t="s">
        <v>101</v>
      </c>
      <c r="C5" s="694" t="s">
        <v>124</v>
      </c>
      <c r="D5" s="694"/>
      <c r="E5" s="694" t="s">
        <v>125</v>
      </c>
      <c r="F5" s="694"/>
      <c r="G5" s="698" t="s">
        <v>126</v>
      </c>
      <c r="H5" s="694" t="s">
        <v>127</v>
      </c>
      <c r="I5" s="694"/>
      <c r="J5" s="694" t="s">
        <v>128</v>
      </c>
      <c r="K5" s="698" t="s">
        <v>129</v>
      </c>
      <c r="L5" s="692" t="s">
        <v>130</v>
      </c>
    </row>
    <row r="6" spans="1:12" ht="33.75" customHeight="1">
      <c r="A6" s="696"/>
      <c r="B6" s="697"/>
      <c r="C6" s="5" t="s">
        <v>101</v>
      </c>
      <c r="D6" s="5" t="s">
        <v>131</v>
      </c>
      <c r="E6" s="5" t="s">
        <v>101</v>
      </c>
      <c r="F6" s="5" t="s">
        <v>131</v>
      </c>
      <c r="G6" s="699"/>
      <c r="H6" s="5" t="s">
        <v>124</v>
      </c>
      <c r="I6" s="5" t="s">
        <v>125</v>
      </c>
      <c r="J6" s="697"/>
      <c r="K6" s="699"/>
      <c r="L6" s="693"/>
    </row>
    <row r="7" spans="1:12">
      <c r="A7" s="6">
        <v>1</v>
      </c>
      <c r="B7" s="7">
        <f>C4</f>
        <v>46054</v>
      </c>
      <c r="C7" s="7">
        <f>C4</f>
        <v>46054</v>
      </c>
      <c r="D7" s="9">
        <v>0</v>
      </c>
      <c r="E7" s="7">
        <f>C7+1</f>
        <v>46055</v>
      </c>
      <c r="F7" s="9">
        <v>0</v>
      </c>
      <c r="G7" s="10">
        <f>IFERROR(((E7-C7)+(F7-D7)),"")</f>
        <v>1</v>
      </c>
      <c r="H7" s="11"/>
      <c r="I7" s="11"/>
      <c r="J7" s="11">
        <f t="shared" ref="J7:J36" si="0">I7-H7</f>
        <v>0</v>
      </c>
      <c r="K7" s="27">
        <f t="shared" ref="K7:K36" si="1">J7/24</f>
        <v>0</v>
      </c>
      <c r="L7" s="101"/>
    </row>
    <row r="8" spans="1:12">
      <c r="A8" s="12">
        <f>A7+1</f>
        <v>2</v>
      </c>
      <c r="B8" s="8">
        <f>B7+1</f>
        <v>46055</v>
      </c>
      <c r="C8" s="8">
        <f t="shared" ref="C8:C36" si="2">B8</f>
        <v>46055</v>
      </c>
      <c r="D8" s="9">
        <v>0</v>
      </c>
      <c r="E8" s="8">
        <f t="shared" ref="E8:E36" si="3">C8+1</f>
        <v>46056</v>
      </c>
      <c r="F8" s="9">
        <v>0</v>
      </c>
      <c r="G8" s="10">
        <f>IFERROR(((E8-C8)+(F8-D8)),"")</f>
        <v>1</v>
      </c>
      <c r="H8" s="11"/>
      <c r="I8" s="11"/>
      <c r="J8" s="11">
        <f t="shared" si="0"/>
        <v>0</v>
      </c>
      <c r="K8" s="27">
        <f t="shared" si="1"/>
        <v>0</v>
      </c>
      <c r="L8" s="28"/>
    </row>
    <row r="9" spans="1:12">
      <c r="A9" s="12">
        <f t="shared" ref="A9:B24" si="4">A8+1</f>
        <v>3</v>
      </c>
      <c r="B9" s="8">
        <f t="shared" si="4"/>
        <v>46056</v>
      </c>
      <c r="C9" s="8">
        <f t="shared" si="2"/>
        <v>46056</v>
      </c>
      <c r="D9" s="9">
        <v>0</v>
      </c>
      <c r="E9" s="8">
        <f t="shared" si="3"/>
        <v>46057</v>
      </c>
      <c r="F9" s="9">
        <v>0</v>
      </c>
      <c r="G9" s="10">
        <f>IFERROR(((E9-C9)+(F9-D9)),"")</f>
        <v>1</v>
      </c>
      <c r="H9" s="11"/>
      <c r="I9" s="11"/>
      <c r="J9" s="11">
        <f t="shared" si="0"/>
        <v>0</v>
      </c>
      <c r="K9" s="27">
        <f t="shared" si="1"/>
        <v>0</v>
      </c>
      <c r="L9" s="28"/>
    </row>
    <row r="10" spans="1:12">
      <c r="A10" s="12">
        <f t="shared" si="4"/>
        <v>4</v>
      </c>
      <c r="B10" s="8">
        <f t="shared" si="4"/>
        <v>46057</v>
      </c>
      <c r="C10" s="8">
        <f t="shared" si="2"/>
        <v>46057</v>
      </c>
      <c r="D10" s="9">
        <v>0</v>
      </c>
      <c r="E10" s="8">
        <f t="shared" si="3"/>
        <v>46058</v>
      </c>
      <c r="F10" s="9">
        <v>0</v>
      </c>
      <c r="G10" s="10">
        <f>IFERROR(((E10-C10)+(F10-D10)),"")</f>
        <v>1</v>
      </c>
      <c r="H10" s="11"/>
      <c r="I10" s="304"/>
      <c r="J10" s="11">
        <f t="shared" si="0"/>
        <v>0</v>
      </c>
      <c r="K10" s="27">
        <f t="shared" si="1"/>
        <v>0</v>
      </c>
      <c r="L10" s="28"/>
    </row>
    <row r="11" spans="1:12">
      <c r="A11" s="12">
        <f t="shared" si="4"/>
        <v>5</v>
      </c>
      <c r="B11" s="8">
        <f t="shared" si="4"/>
        <v>46058</v>
      </c>
      <c r="C11" s="8">
        <f t="shared" si="2"/>
        <v>46058</v>
      </c>
      <c r="D11" s="9">
        <v>0</v>
      </c>
      <c r="E11" s="8">
        <f t="shared" si="3"/>
        <v>46059</v>
      </c>
      <c r="F11" s="9">
        <v>0</v>
      </c>
      <c r="G11" s="10">
        <f t="shared" ref="G11:G36" si="5">IFERROR(((E11-C11)+(F11-D11)),"")</f>
        <v>1</v>
      </c>
      <c r="H11" s="11"/>
      <c r="I11" s="304"/>
      <c r="J11" s="11">
        <f t="shared" si="0"/>
        <v>0</v>
      </c>
      <c r="K11" s="27">
        <f t="shared" si="1"/>
        <v>0</v>
      </c>
      <c r="L11" s="28"/>
    </row>
    <row r="12" spans="1:12">
      <c r="A12" s="12">
        <f t="shared" si="4"/>
        <v>6</v>
      </c>
      <c r="B12" s="8">
        <f t="shared" si="4"/>
        <v>46059</v>
      </c>
      <c r="C12" s="8">
        <f t="shared" si="2"/>
        <v>46059</v>
      </c>
      <c r="D12" s="9">
        <v>0</v>
      </c>
      <c r="E12" s="8">
        <f t="shared" si="3"/>
        <v>46060</v>
      </c>
      <c r="F12" s="9">
        <v>0</v>
      </c>
      <c r="G12" s="10">
        <f t="shared" si="5"/>
        <v>1</v>
      </c>
      <c r="H12" s="11"/>
      <c r="I12" s="304"/>
      <c r="J12" s="11">
        <f t="shared" si="0"/>
        <v>0</v>
      </c>
      <c r="K12" s="27">
        <f t="shared" si="1"/>
        <v>0</v>
      </c>
      <c r="L12" s="28"/>
    </row>
    <row r="13" spans="1:12">
      <c r="A13" s="12">
        <f t="shared" si="4"/>
        <v>7</v>
      </c>
      <c r="B13" s="8">
        <f t="shared" si="4"/>
        <v>46060</v>
      </c>
      <c r="C13" s="8">
        <f t="shared" si="2"/>
        <v>46060</v>
      </c>
      <c r="D13" s="9">
        <v>0</v>
      </c>
      <c r="E13" s="8">
        <f t="shared" si="3"/>
        <v>46061</v>
      </c>
      <c r="F13" s="9">
        <v>0</v>
      </c>
      <c r="G13" s="10">
        <f t="shared" si="5"/>
        <v>1</v>
      </c>
      <c r="H13" s="11"/>
      <c r="I13" s="304"/>
      <c r="J13" s="11">
        <f t="shared" si="0"/>
        <v>0</v>
      </c>
      <c r="K13" s="27">
        <f t="shared" si="1"/>
        <v>0</v>
      </c>
      <c r="L13" s="28"/>
    </row>
    <row r="14" spans="1:12">
      <c r="A14" s="12">
        <f t="shared" si="4"/>
        <v>8</v>
      </c>
      <c r="B14" s="8">
        <f t="shared" si="4"/>
        <v>46061</v>
      </c>
      <c r="C14" s="8">
        <f t="shared" si="2"/>
        <v>46061</v>
      </c>
      <c r="D14" s="9">
        <v>0</v>
      </c>
      <c r="E14" s="8">
        <f t="shared" si="3"/>
        <v>46062</v>
      </c>
      <c r="F14" s="9">
        <v>0</v>
      </c>
      <c r="G14" s="10">
        <f t="shared" si="5"/>
        <v>1</v>
      </c>
      <c r="H14" s="11"/>
      <c r="I14" s="304"/>
      <c r="J14" s="11">
        <f t="shared" si="0"/>
        <v>0</v>
      </c>
      <c r="K14" s="27">
        <f t="shared" si="1"/>
        <v>0</v>
      </c>
      <c r="L14" s="28"/>
    </row>
    <row r="15" spans="1:12">
      <c r="A15" s="12">
        <f t="shared" si="4"/>
        <v>9</v>
      </c>
      <c r="B15" s="8">
        <f t="shared" si="4"/>
        <v>46062</v>
      </c>
      <c r="C15" s="8">
        <f t="shared" si="2"/>
        <v>46062</v>
      </c>
      <c r="D15" s="9">
        <v>0</v>
      </c>
      <c r="E15" s="8">
        <f t="shared" si="3"/>
        <v>46063</v>
      </c>
      <c r="F15" s="9">
        <v>0</v>
      </c>
      <c r="G15" s="10">
        <f t="shared" si="5"/>
        <v>1</v>
      </c>
      <c r="H15" s="11"/>
      <c r="I15" s="304"/>
      <c r="J15" s="11">
        <f t="shared" si="0"/>
        <v>0</v>
      </c>
      <c r="K15" s="27">
        <f t="shared" si="1"/>
        <v>0</v>
      </c>
      <c r="L15" s="28"/>
    </row>
    <row r="16" spans="1:12">
      <c r="A16" s="12">
        <f t="shared" si="4"/>
        <v>10</v>
      </c>
      <c r="B16" s="8">
        <f t="shared" si="4"/>
        <v>46063</v>
      </c>
      <c r="C16" s="8">
        <f t="shared" si="2"/>
        <v>46063</v>
      </c>
      <c r="D16" s="9">
        <v>0</v>
      </c>
      <c r="E16" s="8">
        <f t="shared" si="3"/>
        <v>46064</v>
      </c>
      <c r="F16" s="9">
        <v>0</v>
      </c>
      <c r="G16" s="10">
        <f t="shared" si="5"/>
        <v>1</v>
      </c>
      <c r="H16" s="11"/>
      <c r="I16" s="304"/>
      <c r="J16" s="11">
        <f t="shared" si="0"/>
        <v>0</v>
      </c>
      <c r="K16" s="27">
        <f t="shared" si="1"/>
        <v>0</v>
      </c>
      <c r="L16" s="28"/>
    </row>
    <row r="17" spans="1:14">
      <c r="A17" s="12">
        <f t="shared" si="4"/>
        <v>11</v>
      </c>
      <c r="B17" s="8">
        <f t="shared" si="4"/>
        <v>46064</v>
      </c>
      <c r="C17" s="8">
        <f t="shared" si="2"/>
        <v>46064</v>
      </c>
      <c r="D17" s="9">
        <v>0</v>
      </c>
      <c r="E17" s="8">
        <f t="shared" si="3"/>
        <v>46065</v>
      </c>
      <c r="F17" s="9">
        <v>0</v>
      </c>
      <c r="G17" s="10">
        <f t="shared" si="5"/>
        <v>1</v>
      </c>
      <c r="H17" s="11"/>
      <c r="I17" s="11"/>
      <c r="J17" s="11">
        <f t="shared" si="0"/>
        <v>0</v>
      </c>
      <c r="K17" s="27">
        <f t="shared" si="1"/>
        <v>0</v>
      </c>
      <c r="L17" s="28"/>
    </row>
    <row r="18" spans="1:14">
      <c r="A18" s="12">
        <f t="shared" si="4"/>
        <v>12</v>
      </c>
      <c r="B18" s="8">
        <f t="shared" si="4"/>
        <v>46065</v>
      </c>
      <c r="C18" s="8">
        <f t="shared" si="2"/>
        <v>46065</v>
      </c>
      <c r="D18" s="9">
        <v>0</v>
      </c>
      <c r="E18" s="8">
        <f t="shared" si="3"/>
        <v>46066</v>
      </c>
      <c r="F18" s="9">
        <v>0</v>
      </c>
      <c r="G18" s="10">
        <f t="shared" si="5"/>
        <v>1</v>
      </c>
      <c r="H18" s="11"/>
      <c r="J18" s="11">
        <f t="shared" si="0"/>
        <v>0</v>
      </c>
      <c r="K18" s="27">
        <f t="shared" si="1"/>
        <v>0</v>
      </c>
      <c r="L18" s="28"/>
      <c r="N18" s="29"/>
    </row>
    <row r="19" spans="1:14">
      <c r="A19" s="12">
        <f t="shared" si="4"/>
        <v>13</v>
      </c>
      <c r="B19" s="8">
        <f t="shared" si="4"/>
        <v>46066</v>
      </c>
      <c r="C19" s="8">
        <f t="shared" si="2"/>
        <v>46066</v>
      </c>
      <c r="D19" s="9">
        <v>0</v>
      </c>
      <c r="E19" s="8">
        <f t="shared" si="3"/>
        <v>46067</v>
      </c>
      <c r="F19" s="9">
        <v>0</v>
      </c>
      <c r="G19" s="10">
        <f t="shared" si="5"/>
        <v>1</v>
      </c>
      <c r="H19" s="11"/>
      <c r="J19" s="11">
        <f t="shared" si="0"/>
        <v>0</v>
      </c>
      <c r="K19" s="27">
        <f t="shared" si="1"/>
        <v>0</v>
      </c>
      <c r="L19" s="28"/>
    </row>
    <row r="20" spans="1:14">
      <c r="A20" s="12">
        <f t="shared" si="4"/>
        <v>14</v>
      </c>
      <c r="B20" s="8">
        <f t="shared" si="4"/>
        <v>46067</v>
      </c>
      <c r="C20" s="8">
        <f t="shared" si="2"/>
        <v>46067</v>
      </c>
      <c r="D20" s="9">
        <v>0</v>
      </c>
      <c r="E20" s="8">
        <f t="shared" si="3"/>
        <v>46068</v>
      </c>
      <c r="F20" s="9">
        <v>0</v>
      </c>
      <c r="G20" s="10">
        <f t="shared" si="5"/>
        <v>1</v>
      </c>
      <c r="H20" s="11"/>
      <c r="I20" s="11"/>
      <c r="J20" s="11">
        <f t="shared" si="0"/>
        <v>0</v>
      </c>
      <c r="K20" s="27">
        <f t="shared" si="1"/>
        <v>0</v>
      </c>
      <c r="L20" s="105"/>
    </row>
    <row r="21" spans="1:14">
      <c r="A21" s="12">
        <f t="shared" si="4"/>
        <v>15</v>
      </c>
      <c r="B21" s="8">
        <f t="shared" si="4"/>
        <v>46068</v>
      </c>
      <c r="C21" s="8">
        <f t="shared" si="2"/>
        <v>46068</v>
      </c>
      <c r="D21" s="9">
        <v>0</v>
      </c>
      <c r="E21" s="8">
        <f t="shared" si="3"/>
        <v>46069</v>
      </c>
      <c r="F21" s="9">
        <v>0</v>
      </c>
      <c r="G21" s="10">
        <f t="shared" si="5"/>
        <v>1</v>
      </c>
      <c r="H21" s="11"/>
      <c r="I21" s="11"/>
      <c r="J21" s="11">
        <f t="shared" si="0"/>
        <v>0</v>
      </c>
      <c r="K21" s="27">
        <f t="shared" si="1"/>
        <v>0</v>
      </c>
      <c r="L21" s="105"/>
    </row>
    <row r="22" spans="1:14">
      <c r="A22" s="12">
        <f t="shared" si="4"/>
        <v>16</v>
      </c>
      <c r="B22" s="8">
        <f t="shared" si="4"/>
        <v>46069</v>
      </c>
      <c r="C22" s="8">
        <f t="shared" si="2"/>
        <v>46069</v>
      </c>
      <c r="D22" s="9">
        <v>0</v>
      </c>
      <c r="E22" s="8">
        <f t="shared" si="3"/>
        <v>46070</v>
      </c>
      <c r="F22" s="9">
        <v>0</v>
      </c>
      <c r="G22" s="10">
        <f t="shared" si="5"/>
        <v>1</v>
      </c>
      <c r="H22" s="11"/>
      <c r="J22" s="11">
        <f t="shared" si="0"/>
        <v>0</v>
      </c>
      <c r="K22" s="27">
        <f t="shared" si="1"/>
        <v>0</v>
      </c>
      <c r="L22" s="105"/>
    </row>
    <row r="23" spans="1:14">
      <c r="A23" s="12">
        <f t="shared" si="4"/>
        <v>17</v>
      </c>
      <c r="B23" s="8">
        <f t="shared" si="4"/>
        <v>46070</v>
      </c>
      <c r="C23" s="8">
        <f t="shared" si="2"/>
        <v>46070</v>
      </c>
      <c r="D23" s="9">
        <v>0</v>
      </c>
      <c r="E23" s="8">
        <f t="shared" si="3"/>
        <v>46071</v>
      </c>
      <c r="F23" s="9">
        <v>0</v>
      </c>
      <c r="G23" s="10">
        <f t="shared" si="5"/>
        <v>1</v>
      </c>
      <c r="H23" s="11"/>
      <c r="J23" s="11">
        <f t="shared" si="0"/>
        <v>0</v>
      </c>
      <c r="K23" s="27">
        <f t="shared" si="1"/>
        <v>0</v>
      </c>
      <c r="L23" s="105"/>
    </row>
    <row r="24" spans="1:14">
      <c r="A24" s="12">
        <f t="shared" si="4"/>
        <v>18</v>
      </c>
      <c r="B24" s="8">
        <f t="shared" si="4"/>
        <v>46071</v>
      </c>
      <c r="C24" s="8">
        <f t="shared" si="2"/>
        <v>46071</v>
      </c>
      <c r="D24" s="9">
        <v>0</v>
      </c>
      <c r="E24" s="8">
        <f t="shared" si="3"/>
        <v>46072</v>
      </c>
      <c r="F24" s="9">
        <v>0</v>
      </c>
      <c r="G24" s="10">
        <f t="shared" si="5"/>
        <v>1</v>
      </c>
      <c r="H24" s="11"/>
      <c r="J24" s="11">
        <f t="shared" si="0"/>
        <v>0</v>
      </c>
      <c r="K24" s="27">
        <f t="shared" si="1"/>
        <v>0</v>
      </c>
      <c r="L24" s="105"/>
    </row>
    <row r="25" spans="1:14">
      <c r="A25" s="12">
        <f t="shared" ref="A25:B36" si="6">A24+1</f>
        <v>19</v>
      </c>
      <c r="B25" s="8">
        <f t="shared" si="6"/>
        <v>46072</v>
      </c>
      <c r="C25" s="8">
        <f t="shared" si="2"/>
        <v>46072</v>
      </c>
      <c r="D25" s="9">
        <v>0</v>
      </c>
      <c r="E25" s="8">
        <f t="shared" si="3"/>
        <v>46073</v>
      </c>
      <c r="F25" s="9">
        <v>0</v>
      </c>
      <c r="G25" s="10">
        <f t="shared" si="5"/>
        <v>1</v>
      </c>
      <c r="H25" s="11"/>
      <c r="I25" s="11"/>
      <c r="J25" s="11">
        <f t="shared" si="0"/>
        <v>0</v>
      </c>
      <c r="K25" s="27">
        <f t="shared" si="1"/>
        <v>0</v>
      </c>
      <c r="L25" s="105"/>
    </row>
    <row r="26" spans="1:14">
      <c r="A26" s="12">
        <f t="shared" si="6"/>
        <v>20</v>
      </c>
      <c r="B26" s="8">
        <f t="shared" si="6"/>
        <v>46073</v>
      </c>
      <c r="C26" s="8">
        <f t="shared" si="2"/>
        <v>46073</v>
      </c>
      <c r="D26" s="9">
        <v>0</v>
      </c>
      <c r="E26" s="8">
        <f t="shared" si="3"/>
        <v>46074</v>
      </c>
      <c r="F26" s="9">
        <v>0</v>
      </c>
      <c r="G26" s="10">
        <f t="shared" si="5"/>
        <v>1</v>
      </c>
      <c r="H26" s="11"/>
      <c r="I26" s="11"/>
      <c r="J26" s="11">
        <f t="shared" si="0"/>
        <v>0</v>
      </c>
      <c r="K26" s="27">
        <f t="shared" si="1"/>
        <v>0</v>
      </c>
      <c r="L26" s="105"/>
    </row>
    <row r="27" spans="1:14">
      <c r="A27" s="12">
        <f t="shared" si="6"/>
        <v>21</v>
      </c>
      <c r="B27" s="8">
        <f t="shared" si="6"/>
        <v>46074</v>
      </c>
      <c r="C27" s="8">
        <f t="shared" si="2"/>
        <v>46074</v>
      </c>
      <c r="D27" s="9">
        <v>0</v>
      </c>
      <c r="E27" s="8">
        <f t="shared" si="3"/>
        <v>46075</v>
      </c>
      <c r="F27" s="9">
        <v>0</v>
      </c>
      <c r="G27" s="10">
        <f t="shared" si="5"/>
        <v>1</v>
      </c>
      <c r="H27" s="11"/>
      <c r="I27" s="11"/>
      <c r="J27" s="11">
        <f t="shared" si="0"/>
        <v>0</v>
      </c>
      <c r="K27" s="27">
        <f t="shared" si="1"/>
        <v>0</v>
      </c>
      <c r="L27" s="105"/>
    </row>
    <row r="28" spans="1:14">
      <c r="A28" s="12">
        <f t="shared" si="6"/>
        <v>22</v>
      </c>
      <c r="B28" s="8">
        <f t="shared" si="6"/>
        <v>46075</v>
      </c>
      <c r="C28" s="8">
        <f t="shared" si="2"/>
        <v>46075</v>
      </c>
      <c r="D28" s="9">
        <v>0</v>
      </c>
      <c r="E28" s="8">
        <f t="shared" si="3"/>
        <v>46076</v>
      </c>
      <c r="F28" s="9">
        <v>0</v>
      </c>
      <c r="G28" s="10">
        <f t="shared" si="5"/>
        <v>1</v>
      </c>
      <c r="H28" s="11"/>
      <c r="J28" s="11">
        <f t="shared" si="0"/>
        <v>0</v>
      </c>
      <c r="K28" s="27">
        <f t="shared" si="1"/>
        <v>0</v>
      </c>
      <c r="L28" s="105"/>
    </row>
    <row r="29" spans="1:14">
      <c r="A29" s="12">
        <f t="shared" si="6"/>
        <v>23</v>
      </c>
      <c r="B29" s="8">
        <f t="shared" si="6"/>
        <v>46076</v>
      </c>
      <c r="C29" s="8">
        <f t="shared" si="2"/>
        <v>46076</v>
      </c>
      <c r="D29" s="9">
        <v>0</v>
      </c>
      <c r="E29" s="8">
        <f t="shared" si="3"/>
        <v>46077</v>
      </c>
      <c r="F29" s="9">
        <v>0</v>
      </c>
      <c r="G29" s="10">
        <f t="shared" si="5"/>
        <v>1</v>
      </c>
      <c r="H29" s="11"/>
      <c r="I29" s="11"/>
      <c r="J29" s="11">
        <f t="shared" si="0"/>
        <v>0</v>
      </c>
      <c r="K29" s="27">
        <f t="shared" si="1"/>
        <v>0</v>
      </c>
      <c r="L29" s="105"/>
    </row>
    <row r="30" spans="1:14">
      <c r="A30" s="12">
        <f t="shared" si="6"/>
        <v>24</v>
      </c>
      <c r="B30" s="8">
        <f t="shared" si="6"/>
        <v>46077</v>
      </c>
      <c r="C30" s="8">
        <f t="shared" si="2"/>
        <v>46077</v>
      </c>
      <c r="D30" s="9">
        <v>0</v>
      </c>
      <c r="E30" s="8">
        <f t="shared" si="3"/>
        <v>46078</v>
      </c>
      <c r="F30" s="9">
        <v>0</v>
      </c>
      <c r="G30" s="10">
        <f t="shared" si="5"/>
        <v>1</v>
      </c>
      <c r="H30" s="11"/>
      <c r="I30" s="11"/>
      <c r="J30" s="11">
        <f t="shared" si="0"/>
        <v>0</v>
      </c>
      <c r="K30" s="27">
        <f t="shared" si="1"/>
        <v>0</v>
      </c>
      <c r="L30" s="105"/>
    </row>
    <row r="31" spans="1:14">
      <c r="A31" s="12">
        <f t="shared" si="6"/>
        <v>25</v>
      </c>
      <c r="B31" s="8">
        <f t="shared" si="6"/>
        <v>46078</v>
      </c>
      <c r="C31" s="8">
        <f t="shared" si="2"/>
        <v>46078</v>
      </c>
      <c r="D31" s="9">
        <v>0</v>
      </c>
      <c r="E31" s="8">
        <f t="shared" si="3"/>
        <v>46079</v>
      </c>
      <c r="F31" s="9">
        <v>0</v>
      </c>
      <c r="G31" s="10">
        <f t="shared" si="5"/>
        <v>1</v>
      </c>
      <c r="H31" s="11"/>
      <c r="I31" s="11"/>
      <c r="J31" s="11">
        <f t="shared" si="0"/>
        <v>0</v>
      </c>
      <c r="K31" s="27">
        <f t="shared" si="1"/>
        <v>0</v>
      </c>
      <c r="L31" s="105"/>
    </row>
    <row r="32" spans="1:14">
      <c r="A32" s="12">
        <f t="shared" si="6"/>
        <v>26</v>
      </c>
      <c r="B32" s="8">
        <f t="shared" si="6"/>
        <v>46079</v>
      </c>
      <c r="C32" s="8">
        <f t="shared" si="2"/>
        <v>46079</v>
      </c>
      <c r="D32" s="9">
        <v>0</v>
      </c>
      <c r="E32" s="8">
        <f t="shared" si="3"/>
        <v>46080</v>
      </c>
      <c r="F32" s="9">
        <v>0</v>
      </c>
      <c r="G32" s="10">
        <f t="shared" si="5"/>
        <v>1</v>
      </c>
      <c r="H32" s="11"/>
      <c r="I32" s="11"/>
      <c r="J32" s="11">
        <f t="shared" si="0"/>
        <v>0</v>
      </c>
      <c r="K32" s="27">
        <f t="shared" si="1"/>
        <v>0</v>
      </c>
      <c r="L32" s="105"/>
    </row>
    <row r="33" spans="1:12">
      <c r="A33" s="12">
        <f t="shared" si="6"/>
        <v>27</v>
      </c>
      <c r="B33" s="8">
        <f t="shared" si="6"/>
        <v>46080</v>
      </c>
      <c r="C33" s="8">
        <f t="shared" si="2"/>
        <v>46080</v>
      </c>
      <c r="D33" s="9">
        <v>0</v>
      </c>
      <c r="E33" s="8">
        <f t="shared" si="3"/>
        <v>46081</v>
      </c>
      <c r="F33" s="9">
        <v>0</v>
      </c>
      <c r="G33" s="10">
        <f t="shared" si="5"/>
        <v>1</v>
      </c>
      <c r="H33" s="11"/>
      <c r="I33" s="11"/>
      <c r="J33" s="11">
        <f t="shared" si="0"/>
        <v>0</v>
      </c>
      <c r="K33" s="27">
        <f t="shared" si="1"/>
        <v>0</v>
      </c>
      <c r="L33" s="105"/>
    </row>
    <row r="34" spans="1:12">
      <c r="A34" s="12">
        <f t="shared" si="6"/>
        <v>28</v>
      </c>
      <c r="B34" s="8">
        <f t="shared" si="6"/>
        <v>46081</v>
      </c>
      <c r="C34" s="8">
        <f t="shared" si="2"/>
        <v>46081</v>
      </c>
      <c r="D34" s="9">
        <v>0</v>
      </c>
      <c r="E34" s="8">
        <f t="shared" si="3"/>
        <v>46082</v>
      </c>
      <c r="F34" s="9">
        <v>0</v>
      </c>
      <c r="G34" s="10">
        <f t="shared" si="5"/>
        <v>1</v>
      </c>
      <c r="H34" s="11"/>
      <c r="I34" s="11"/>
      <c r="J34" s="11">
        <f t="shared" si="0"/>
        <v>0</v>
      </c>
      <c r="K34" s="27">
        <f t="shared" si="1"/>
        <v>0</v>
      </c>
      <c r="L34" s="28"/>
    </row>
    <row r="35" spans="1:12">
      <c r="A35" s="12">
        <f t="shared" si="6"/>
        <v>29</v>
      </c>
      <c r="B35" s="8">
        <f t="shared" si="6"/>
        <v>46082</v>
      </c>
      <c r="C35" s="8">
        <f t="shared" si="2"/>
        <v>46082</v>
      </c>
      <c r="D35" s="9">
        <v>0</v>
      </c>
      <c r="E35" s="8">
        <f t="shared" si="3"/>
        <v>46083</v>
      </c>
      <c r="F35" s="9">
        <v>0</v>
      </c>
      <c r="G35" s="10">
        <f t="shared" si="5"/>
        <v>1</v>
      </c>
      <c r="H35" s="11"/>
      <c r="I35" s="11"/>
      <c r="J35" s="11">
        <f t="shared" si="0"/>
        <v>0</v>
      </c>
      <c r="K35" s="27">
        <f t="shared" si="1"/>
        <v>0</v>
      </c>
      <c r="L35" s="28"/>
    </row>
    <row r="36" spans="1:12">
      <c r="A36" s="12">
        <f t="shared" si="6"/>
        <v>30</v>
      </c>
      <c r="B36" s="8">
        <f t="shared" si="6"/>
        <v>46083</v>
      </c>
      <c r="C36" s="8">
        <f t="shared" si="2"/>
        <v>46083</v>
      </c>
      <c r="D36" s="9">
        <v>0</v>
      </c>
      <c r="E36" s="8">
        <f t="shared" si="3"/>
        <v>46084</v>
      </c>
      <c r="F36" s="9">
        <v>0</v>
      </c>
      <c r="G36" s="10">
        <f t="shared" si="5"/>
        <v>1</v>
      </c>
      <c r="H36" s="11"/>
      <c r="I36" s="11"/>
      <c r="J36" s="11">
        <f t="shared" si="0"/>
        <v>0</v>
      </c>
      <c r="K36" s="27">
        <f t="shared" si="1"/>
        <v>0</v>
      </c>
      <c r="L36" s="28"/>
    </row>
    <row r="37" spans="1:12">
      <c r="A37" s="12"/>
      <c r="B37" s="8"/>
      <c r="C37" s="8"/>
      <c r="D37" s="9"/>
      <c r="E37" s="8"/>
      <c r="F37" s="9"/>
      <c r="G37" s="10"/>
      <c r="H37" s="11"/>
      <c r="I37" s="11"/>
      <c r="J37" s="11"/>
      <c r="K37" s="27"/>
      <c r="L37" s="28"/>
    </row>
    <row r="38" spans="1:12">
      <c r="A38" s="13"/>
      <c r="B38" s="14"/>
      <c r="C38" s="14"/>
      <c r="D38" s="15"/>
      <c r="E38" s="14"/>
      <c r="F38" s="15"/>
      <c r="G38" s="15"/>
      <c r="H38" s="16"/>
      <c r="I38" s="16"/>
      <c r="J38" s="16"/>
      <c r="K38" s="30"/>
      <c r="L38" s="31"/>
    </row>
    <row r="39" spans="1:12">
      <c r="A39" s="17" t="s">
        <v>3</v>
      </c>
      <c r="B39" s="18"/>
      <c r="C39" s="18"/>
      <c r="D39" s="18"/>
      <c r="E39" s="18"/>
      <c r="F39" s="18"/>
      <c r="G39" s="19">
        <f>SUM(G7:G37)</f>
        <v>30</v>
      </c>
      <c r="H39" s="20"/>
      <c r="I39" s="20"/>
      <c r="J39" s="32">
        <f>SUM(J7:J38)</f>
        <v>0</v>
      </c>
      <c r="K39" s="32">
        <f>AVERAGE(K7:K37)</f>
        <v>0</v>
      </c>
      <c r="L39" s="33"/>
    </row>
    <row r="40" spans="1:12">
      <c r="A40" s="21" t="s">
        <v>106</v>
      </c>
      <c r="B40" s="22"/>
      <c r="C40" s="22"/>
      <c r="D40" s="22"/>
      <c r="E40" s="22"/>
      <c r="F40" s="22"/>
      <c r="G40" s="23">
        <f>G39/SUMPRODUCT((G7:G37&gt;0)*1)</f>
        <v>1</v>
      </c>
      <c r="H40" s="24"/>
      <c r="I40" s="24"/>
      <c r="J40" s="24"/>
      <c r="K40" s="24" t="e">
        <f>K39/SUMPRODUCT((K7:K37&gt;0)*1)</f>
        <v>#DIV/0!</v>
      </c>
      <c r="L40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8"/>
  <sheetViews>
    <sheetView zoomScale="80" zoomScaleNormal="80" workbookViewId="0">
      <pane ySplit="6" topLeftCell="A25" activePane="bottomLeft" state="frozen"/>
      <selection pane="bottomLeft" activeCell="J37" sqref="J37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8" width="15.5703125" style="1" customWidth="1"/>
    <col min="9" max="9" width="13.140625" style="1" customWidth="1"/>
    <col min="10" max="10" width="13.42578125" style="1" customWidth="1"/>
    <col min="11" max="11" width="10.5703125" style="1" customWidth="1"/>
    <col min="12" max="12" width="32.140625" style="1" customWidth="1"/>
    <col min="13" max="15" width="9.140625" style="1"/>
    <col min="16" max="16" width="11.140625" style="1" customWidth="1"/>
    <col min="17" max="16384" width="9.140625" style="1"/>
  </cols>
  <sheetData>
    <row r="1" spans="1:15">
      <c r="B1" s="2"/>
      <c r="C1" s="3" t="s">
        <v>120</v>
      </c>
      <c r="D1" s="2"/>
      <c r="E1" s="2"/>
      <c r="F1" s="2"/>
    </row>
    <row r="2" spans="1:15">
      <c r="B2" s="2"/>
      <c r="C2" s="3" t="s">
        <v>138</v>
      </c>
      <c r="D2" s="2"/>
      <c r="E2" s="2"/>
      <c r="F2" s="2"/>
      <c r="L2" s="25" t="s">
        <v>122</v>
      </c>
    </row>
    <row r="3" spans="1:15">
      <c r="B3" s="2"/>
      <c r="C3" s="3" t="str">
        <f>SCI!C3</f>
        <v>Bulan Februari 2026</v>
      </c>
      <c r="D3" s="2"/>
      <c r="E3" s="2"/>
      <c r="F3" s="2"/>
    </row>
    <row r="4" spans="1:15">
      <c r="B4" s="4"/>
      <c r="C4" s="76">
        <f>'Summary sales'!A4</f>
        <v>46054</v>
      </c>
      <c r="D4" s="4"/>
      <c r="E4" s="2"/>
      <c r="F4" s="2"/>
      <c r="J4" s="2" t="s">
        <v>123</v>
      </c>
      <c r="K4" s="26">
        <f>MAX(K7:K36)</f>
        <v>60.087083333327122</v>
      </c>
    </row>
    <row r="5" spans="1:15">
      <c r="A5" s="695" t="s">
        <v>100</v>
      </c>
      <c r="B5" s="694" t="s">
        <v>101</v>
      </c>
      <c r="C5" s="694" t="s">
        <v>124</v>
      </c>
      <c r="D5" s="694"/>
      <c r="E5" s="694" t="s">
        <v>125</v>
      </c>
      <c r="F5" s="694"/>
      <c r="G5" s="698" t="s">
        <v>126</v>
      </c>
      <c r="H5" s="694" t="s">
        <v>127</v>
      </c>
      <c r="I5" s="694"/>
      <c r="J5" s="694" t="s">
        <v>128</v>
      </c>
      <c r="K5" s="698" t="s">
        <v>129</v>
      </c>
      <c r="L5" s="692" t="s">
        <v>130</v>
      </c>
    </row>
    <row r="6" spans="1:15" ht="33.75" customHeight="1">
      <c r="A6" s="696"/>
      <c r="B6" s="697"/>
      <c r="C6" s="5" t="s">
        <v>101</v>
      </c>
      <c r="D6" s="5" t="s">
        <v>131</v>
      </c>
      <c r="E6" s="5" t="s">
        <v>101</v>
      </c>
      <c r="F6" s="5" t="s">
        <v>131</v>
      </c>
      <c r="G6" s="699"/>
      <c r="H6" s="5" t="s">
        <v>124</v>
      </c>
      <c r="I6" s="5" t="s">
        <v>125</v>
      </c>
      <c r="J6" s="697"/>
      <c r="K6" s="699"/>
      <c r="L6" s="693"/>
    </row>
    <row r="7" spans="1:15">
      <c r="A7" s="6">
        <v>1</v>
      </c>
      <c r="B7" s="7">
        <f>C4</f>
        <v>46054</v>
      </c>
      <c r="C7" s="7">
        <f>C4</f>
        <v>46054</v>
      </c>
      <c r="D7" s="286">
        <v>0</v>
      </c>
      <c r="E7" s="7">
        <f>C7+1</f>
        <v>46055</v>
      </c>
      <c r="F7" s="286">
        <v>0</v>
      </c>
      <c r="G7" s="10">
        <f>IFERROR(((E7-C7)+(F7-D7)),"")</f>
        <v>1</v>
      </c>
      <c r="H7" s="11">
        <v>1522592.06</v>
      </c>
      <c r="I7" s="11">
        <v>1523271.77</v>
      </c>
      <c r="J7" s="11">
        <f t="shared" ref="J7:J32" si="0">I7-H7</f>
        <v>679.70999999996275</v>
      </c>
      <c r="K7" s="27">
        <f t="shared" ref="K7:K33" si="1">J7/24</f>
        <v>28.321249999998447</v>
      </c>
      <c r="L7" s="489"/>
    </row>
    <row r="8" spans="1:15">
      <c r="A8" s="12">
        <f>A7+1</f>
        <v>2</v>
      </c>
      <c r="B8" s="8">
        <f>B7+1</f>
        <v>46055</v>
      </c>
      <c r="C8" s="8">
        <f t="shared" ref="C8:C13" si="2">B8</f>
        <v>46055</v>
      </c>
      <c r="D8" s="9">
        <f>D7</f>
        <v>0</v>
      </c>
      <c r="E8" s="8">
        <f>C8+1</f>
        <v>46056</v>
      </c>
      <c r="F8" s="9">
        <v>0</v>
      </c>
      <c r="G8" s="10">
        <f>IFERROR(((E8-C8)+(F8-D8)),"")</f>
        <v>1</v>
      </c>
      <c r="H8" s="11">
        <f t="shared" ref="H8:H34" si="3">I7</f>
        <v>1523271.77</v>
      </c>
      <c r="I8" s="11">
        <v>1524187.53</v>
      </c>
      <c r="J8" s="11">
        <f t="shared" si="0"/>
        <v>915.76000000000931</v>
      </c>
      <c r="K8" s="27">
        <f t="shared" si="1"/>
        <v>38.156666666667057</v>
      </c>
      <c r="L8" s="490"/>
    </row>
    <row r="9" spans="1:15">
      <c r="A9" s="12">
        <f t="shared" ref="A9:B24" si="4">A8+1</f>
        <v>3</v>
      </c>
      <c r="B9" s="8">
        <f t="shared" si="4"/>
        <v>46056</v>
      </c>
      <c r="C9" s="8">
        <f t="shared" si="2"/>
        <v>46056</v>
      </c>
      <c r="D9" s="9">
        <f t="shared" ref="D9:D34" si="5">D8</f>
        <v>0</v>
      </c>
      <c r="E9" s="8">
        <f t="shared" ref="E9:E34" si="6">C9+1</f>
        <v>46057</v>
      </c>
      <c r="F9" s="9">
        <f t="shared" ref="F9:F34" si="7">F8</f>
        <v>0</v>
      </c>
      <c r="G9" s="10">
        <f>IFERROR(((E9-C9)+(F9-D9)),"")</f>
        <v>1</v>
      </c>
      <c r="H9" s="11">
        <f t="shared" si="3"/>
        <v>1524187.53</v>
      </c>
      <c r="I9" s="11">
        <v>1525415.25</v>
      </c>
      <c r="J9" s="11">
        <f t="shared" ref="J9" si="8">I9-H9</f>
        <v>1227.7199999999721</v>
      </c>
      <c r="K9" s="27">
        <f t="shared" ref="K9" si="9">J9/24</f>
        <v>51.154999999998836</v>
      </c>
      <c r="L9" s="490"/>
      <c r="O9" s="104"/>
    </row>
    <row r="10" spans="1:15">
      <c r="A10" s="12">
        <f t="shared" si="4"/>
        <v>4</v>
      </c>
      <c r="B10" s="8">
        <f t="shared" si="4"/>
        <v>46057</v>
      </c>
      <c r="C10" s="8">
        <f t="shared" si="2"/>
        <v>46057</v>
      </c>
      <c r="D10" s="9">
        <f t="shared" si="5"/>
        <v>0</v>
      </c>
      <c r="E10" s="8">
        <f t="shared" si="6"/>
        <v>46058</v>
      </c>
      <c r="F10" s="9">
        <f t="shared" si="7"/>
        <v>0</v>
      </c>
      <c r="G10" s="10">
        <f>IFERROR(((E10-C10)+(F10-D10)),"")</f>
        <v>1</v>
      </c>
      <c r="H10" s="11">
        <f t="shared" si="3"/>
        <v>1525415.25</v>
      </c>
      <c r="I10" s="11">
        <v>1526822.65</v>
      </c>
      <c r="J10" s="11">
        <f t="shared" ref="J10" si="10">I10-H10</f>
        <v>1407.3999999999069</v>
      </c>
      <c r="K10" s="27">
        <f t="shared" ref="K10" si="11">J10/24</f>
        <v>58.641666666662786</v>
      </c>
      <c r="L10" s="105"/>
    </row>
    <row r="11" spans="1:15">
      <c r="A11" s="12">
        <f t="shared" si="4"/>
        <v>5</v>
      </c>
      <c r="B11" s="8">
        <f t="shared" si="4"/>
        <v>46058</v>
      </c>
      <c r="C11" s="8">
        <f t="shared" si="2"/>
        <v>46058</v>
      </c>
      <c r="D11" s="9">
        <f t="shared" si="5"/>
        <v>0</v>
      </c>
      <c r="E11" s="8">
        <f t="shared" si="6"/>
        <v>46059</v>
      </c>
      <c r="F11" s="9">
        <f t="shared" si="7"/>
        <v>0</v>
      </c>
      <c r="G11" s="10">
        <f t="shared" ref="G11:G34" si="12">IFERROR(((E11-C11)+(F11-D11)),"")</f>
        <v>1</v>
      </c>
      <c r="H11" s="11">
        <f t="shared" si="3"/>
        <v>1526822.65</v>
      </c>
      <c r="I11" s="11">
        <v>1528208.31</v>
      </c>
      <c r="J11" s="11">
        <f t="shared" ref="J11" si="13">I11-H11</f>
        <v>1385.660000000149</v>
      </c>
      <c r="K11" s="27">
        <f t="shared" ref="K11" si="14">J11/24</f>
        <v>57.735833333339542</v>
      </c>
      <c r="L11" s="105"/>
    </row>
    <row r="12" spans="1:15">
      <c r="A12" s="12">
        <f t="shared" si="4"/>
        <v>6</v>
      </c>
      <c r="B12" s="8">
        <f t="shared" si="4"/>
        <v>46059</v>
      </c>
      <c r="C12" s="8">
        <f t="shared" si="2"/>
        <v>46059</v>
      </c>
      <c r="D12" s="9">
        <f t="shared" si="5"/>
        <v>0</v>
      </c>
      <c r="E12" s="8">
        <f t="shared" si="6"/>
        <v>46060</v>
      </c>
      <c r="F12" s="9">
        <f t="shared" si="7"/>
        <v>0</v>
      </c>
      <c r="G12" s="10">
        <f t="shared" si="12"/>
        <v>1</v>
      </c>
      <c r="H12" s="11">
        <f t="shared" si="3"/>
        <v>1528208.31</v>
      </c>
      <c r="I12" s="11">
        <v>1529376.57</v>
      </c>
      <c r="J12" s="11">
        <f>I12-H12</f>
        <v>1168.2600000000093</v>
      </c>
      <c r="K12" s="27">
        <f t="shared" si="1"/>
        <v>48.677500000000386</v>
      </c>
      <c r="L12" s="105"/>
    </row>
    <row r="13" spans="1:15">
      <c r="A13" s="12">
        <f t="shared" si="4"/>
        <v>7</v>
      </c>
      <c r="B13" s="8">
        <f t="shared" si="4"/>
        <v>46060</v>
      </c>
      <c r="C13" s="8">
        <f t="shared" si="2"/>
        <v>46060</v>
      </c>
      <c r="D13" s="9">
        <f t="shared" si="5"/>
        <v>0</v>
      </c>
      <c r="E13" s="8">
        <f t="shared" si="6"/>
        <v>46061</v>
      </c>
      <c r="F13" s="9">
        <f t="shared" si="7"/>
        <v>0</v>
      </c>
      <c r="G13" s="10">
        <f t="shared" si="12"/>
        <v>1</v>
      </c>
      <c r="H13" s="11">
        <f t="shared" si="3"/>
        <v>1529376.57</v>
      </c>
      <c r="I13" s="11">
        <v>1530649.31</v>
      </c>
      <c r="J13" s="11">
        <f t="shared" si="0"/>
        <v>1272.7399999999907</v>
      </c>
      <c r="K13" s="27">
        <f t="shared" si="1"/>
        <v>53.030833333332943</v>
      </c>
      <c r="L13" s="28"/>
    </row>
    <row r="14" spans="1:15">
      <c r="A14" s="12">
        <f t="shared" si="4"/>
        <v>8</v>
      </c>
      <c r="B14" s="8">
        <f t="shared" si="4"/>
        <v>46061</v>
      </c>
      <c r="C14" s="8">
        <f t="shared" ref="C14:C31" si="15">B14</f>
        <v>46061</v>
      </c>
      <c r="D14" s="9">
        <f t="shared" si="5"/>
        <v>0</v>
      </c>
      <c r="E14" s="8">
        <f t="shared" si="6"/>
        <v>46062</v>
      </c>
      <c r="F14" s="9">
        <f t="shared" si="7"/>
        <v>0</v>
      </c>
      <c r="G14" s="10">
        <f t="shared" si="12"/>
        <v>1</v>
      </c>
      <c r="H14" s="11">
        <f t="shared" si="3"/>
        <v>1530649.31</v>
      </c>
      <c r="I14" s="11">
        <v>1531381.6</v>
      </c>
      <c r="J14" s="11">
        <f t="shared" si="0"/>
        <v>732.29000000003725</v>
      </c>
      <c r="K14" s="27">
        <f t="shared" si="1"/>
        <v>30.512083333334886</v>
      </c>
      <c r="L14" s="28"/>
    </row>
    <row r="15" spans="1:15">
      <c r="A15" s="12">
        <f t="shared" si="4"/>
        <v>9</v>
      </c>
      <c r="B15" s="8">
        <f t="shared" si="4"/>
        <v>46062</v>
      </c>
      <c r="C15" s="8">
        <f t="shared" si="15"/>
        <v>46062</v>
      </c>
      <c r="D15" s="9">
        <f t="shared" si="5"/>
        <v>0</v>
      </c>
      <c r="E15" s="8">
        <f t="shared" si="6"/>
        <v>46063</v>
      </c>
      <c r="F15" s="9">
        <f t="shared" si="7"/>
        <v>0</v>
      </c>
      <c r="G15" s="10">
        <f t="shared" si="12"/>
        <v>1</v>
      </c>
      <c r="H15" s="11">
        <f t="shared" si="3"/>
        <v>1531381.6</v>
      </c>
      <c r="I15" s="11">
        <v>1532656.48</v>
      </c>
      <c r="J15" s="11">
        <f t="shared" ref="J15" si="16">I15-H15</f>
        <v>1274.8799999998882</v>
      </c>
      <c r="K15" s="27">
        <f t="shared" ref="K15" si="17">J15/24</f>
        <v>53.119999999995343</v>
      </c>
      <c r="L15" s="28"/>
    </row>
    <row r="16" spans="1:15">
      <c r="A16" s="12">
        <f t="shared" si="4"/>
        <v>10</v>
      </c>
      <c r="B16" s="8">
        <f t="shared" si="4"/>
        <v>46063</v>
      </c>
      <c r="C16" s="8">
        <f t="shared" si="15"/>
        <v>46063</v>
      </c>
      <c r="D16" s="9">
        <f t="shared" si="5"/>
        <v>0</v>
      </c>
      <c r="E16" s="8">
        <f t="shared" si="6"/>
        <v>46064</v>
      </c>
      <c r="F16" s="9">
        <f t="shared" si="7"/>
        <v>0</v>
      </c>
      <c r="G16" s="10">
        <f t="shared" si="12"/>
        <v>1</v>
      </c>
      <c r="H16" s="11">
        <f t="shared" si="3"/>
        <v>1532656.48</v>
      </c>
      <c r="I16" s="11">
        <v>1534025.05</v>
      </c>
      <c r="J16" s="11">
        <f t="shared" ref="J16" si="18">I16-H16</f>
        <v>1368.5700000000652</v>
      </c>
      <c r="K16" s="27">
        <f t="shared" ref="K16" si="19">J16/24</f>
        <v>57.023750000002714</v>
      </c>
      <c r="L16" s="28"/>
    </row>
    <row r="17" spans="1:14">
      <c r="A17" s="12">
        <f t="shared" si="4"/>
        <v>11</v>
      </c>
      <c r="B17" s="8">
        <f t="shared" si="4"/>
        <v>46064</v>
      </c>
      <c r="C17" s="8">
        <f t="shared" si="15"/>
        <v>46064</v>
      </c>
      <c r="D17" s="9">
        <f t="shared" si="5"/>
        <v>0</v>
      </c>
      <c r="E17" s="8">
        <f t="shared" si="6"/>
        <v>46065</v>
      </c>
      <c r="F17" s="9">
        <f t="shared" si="7"/>
        <v>0</v>
      </c>
      <c r="G17" s="10">
        <f t="shared" si="12"/>
        <v>1</v>
      </c>
      <c r="H17" s="11">
        <f t="shared" si="3"/>
        <v>1534025.05</v>
      </c>
      <c r="I17" s="11">
        <v>1535467.14</v>
      </c>
      <c r="J17" s="11">
        <f t="shared" ref="J17" si="20">I17-H17</f>
        <v>1442.089999999851</v>
      </c>
      <c r="K17" s="27">
        <f t="shared" ref="K17" si="21">J17/24</f>
        <v>60.087083333327122</v>
      </c>
      <c r="L17" s="28"/>
    </row>
    <row r="18" spans="1:14">
      <c r="A18" s="12">
        <f t="shared" si="4"/>
        <v>12</v>
      </c>
      <c r="B18" s="8">
        <f t="shared" si="4"/>
        <v>46065</v>
      </c>
      <c r="C18" s="8">
        <f t="shared" si="15"/>
        <v>46065</v>
      </c>
      <c r="D18" s="9">
        <f t="shared" si="5"/>
        <v>0</v>
      </c>
      <c r="E18" s="8">
        <f t="shared" si="6"/>
        <v>46066</v>
      </c>
      <c r="F18" s="9">
        <f t="shared" si="7"/>
        <v>0</v>
      </c>
      <c r="G18" s="10">
        <f t="shared" si="12"/>
        <v>1</v>
      </c>
      <c r="H18" s="11">
        <f t="shared" si="3"/>
        <v>1535467.14</v>
      </c>
      <c r="I18" s="11">
        <v>1536627.93</v>
      </c>
      <c r="J18" s="11">
        <f t="shared" ref="J18:J19" si="22">I18-H18</f>
        <v>1160.7900000000373</v>
      </c>
      <c r="K18" s="27">
        <f t="shared" ref="K18" si="23">J18/24</f>
        <v>48.36625000000155</v>
      </c>
      <c r="L18" s="28"/>
      <c r="N18" s="29"/>
    </row>
    <row r="19" spans="1:14">
      <c r="A19" s="12">
        <f t="shared" si="4"/>
        <v>13</v>
      </c>
      <c r="B19" s="8">
        <f t="shared" si="4"/>
        <v>46066</v>
      </c>
      <c r="C19" s="8">
        <f t="shared" si="15"/>
        <v>46066</v>
      </c>
      <c r="D19" s="9">
        <f t="shared" si="5"/>
        <v>0</v>
      </c>
      <c r="E19" s="8">
        <f t="shared" si="6"/>
        <v>46067</v>
      </c>
      <c r="F19" s="9">
        <f t="shared" si="7"/>
        <v>0</v>
      </c>
      <c r="G19" s="10">
        <f t="shared" si="12"/>
        <v>1</v>
      </c>
      <c r="H19" s="11">
        <f t="shared" si="3"/>
        <v>1536627.93</v>
      </c>
      <c r="I19" s="242">
        <v>1537791.82</v>
      </c>
      <c r="J19" s="11">
        <f t="shared" si="22"/>
        <v>1163.8900000001304</v>
      </c>
      <c r="K19" s="27">
        <f t="shared" si="1"/>
        <v>48.495416666672099</v>
      </c>
      <c r="L19" s="28"/>
    </row>
    <row r="20" spans="1:14">
      <c r="A20" s="12">
        <f t="shared" si="4"/>
        <v>14</v>
      </c>
      <c r="B20" s="8">
        <f t="shared" si="4"/>
        <v>46067</v>
      </c>
      <c r="C20" s="8">
        <f t="shared" si="15"/>
        <v>46067</v>
      </c>
      <c r="D20" s="9">
        <f t="shared" si="5"/>
        <v>0</v>
      </c>
      <c r="E20" s="8">
        <f t="shared" si="6"/>
        <v>46068</v>
      </c>
      <c r="F20" s="9">
        <f t="shared" si="7"/>
        <v>0</v>
      </c>
      <c r="G20" s="10">
        <f t="shared" si="12"/>
        <v>1</v>
      </c>
      <c r="H20" s="11">
        <f t="shared" si="3"/>
        <v>1537791.82</v>
      </c>
      <c r="I20" s="593">
        <v>1539204.2</v>
      </c>
      <c r="J20" s="11">
        <f t="shared" ref="J20" si="24">I20-H20</f>
        <v>1412.3799999998882</v>
      </c>
      <c r="K20" s="27">
        <f t="shared" ref="K20" si="25">J20/24</f>
        <v>58.849166666662008</v>
      </c>
      <c r="L20" s="28"/>
    </row>
    <row r="21" spans="1:14">
      <c r="A21" s="12">
        <f t="shared" si="4"/>
        <v>15</v>
      </c>
      <c r="B21" s="8">
        <f t="shared" si="4"/>
        <v>46068</v>
      </c>
      <c r="C21" s="8">
        <f t="shared" si="15"/>
        <v>46068</v>
      </c>
      <c r="D21" s="9">
        <f t="shared" si="5"/>
        <v>0</v>
      </c>
      <c r="E21" s="8">
        <f t="shared" si="6"/>
        <v>46069</v>
      </c>
      <c r="F21" s="9">
        <f t="shared" si="7"/>
        <v>0</v>
      </c>
      <c r="G21" s="10">
        <f t="shared" si="12"/>
        <v>1</v>
      </c>
      <c r="H21" s="11">
        <f t="shared" si="3"/>
        <v>1539204.2</v>
      </c>
      <c r="I21" s="11">
        <v>1540411.26</v>
      </c>
      <c r="J21" s="11">
        <f t="shared" ref="J21" si="26">I21-H21</f>
        <v>1207.0600000000559</v>
      </c>
      <c r="K21" s="27">
        <f t="shared" ref="K21" si="27">J21/24</f>
        <v>50.294166666668993</v>
      </c>
      <c r="L21" s="28"/>
    </row>
    <row r="22" spans="1:14">
      <c r="A22" s="12">
        <f t="shared" si="4"/>
        <v>16</v>
      </c>
      <c r="B22" s="8">
        <f t="shared" si="4"/>
        <v>46069</v>
      </c>
      <c r="C22" s="8">
        <f t="shared" si="15"/>
        <v>46069</v>
      </c>
      <c r="D22" s="9">
        <f t="shared" si="5"/>
        <v>0</v>
      </c>
      <c r="E22" s="8">
        <f t="shared" si="6"/>
        <v>46070</v>
      </c>
      <c r="F22" s="9">
        <f t="shared" si="7"/>
        <v>0</v>
      </c>
      <c r="G22" s="10">
        <f t="shared" si="12"/>
        <v>1</v>
      </c>
      <c r="H22" s="11">
        <f t="shared" si="3"/>
        <v>1540411.26</v>
      </c>
      <c r="I22" s="11">
        <v>1541712.23</v>
      </c>
      <c r="J22" s="11">
        <f t="shared" si="0"/>
        <v>1300.9699999999721</v>
      </c>
      <c r="K22" s="27">
        <f t="shared" si="1"/>
        <v>54.207083333332172</v>
      </c>
      <c r="L22" s="28"/>
    </row>
    <row r="23" spans="1:14">
      <c r="A23" s="12">
        <f t="shared" si="4"/>
        <v>17</v>
      </c>
      <c r="B23" s="8">
        <f t="shared" si="4"/>
        <v>46070</v>
      </c>
      <c r="C23" s="8">
        <f t="shared" si="15"/>
        <v>46070</v>
      </c>
      <c r="D23" s="9">
        <f t="shared" si="5"/>
        <v>0</v>
      </c>
      <c r="E23" s="8">
        <f t="shared" si="6"/>
        <v>46071</v>
      </c>
      <c r="F23" s="9">
        <f t="shared" si="7"/>
        <v>0</v>
      </c>
      <c r="G23" s="10">
        <f t="shared" si="12"/>
        <v>1</v>
      </c>
      <c r="H23" s="11">
        <f t="shared" si="3"/>
        <v>1541712.23</v>
      </c>
      <c r="I23" s="11">
        <v>1542853.02</v>
      </c>
      <c r="J23" s="11">
        <f t="shared" ref="J23" si="28">I23-H23</f>
        <v>1140.7900000000373</v>
      </c>
      <c r="K23" s="27">
        <f t="shared" ref="K23" si="29">J23/24</f>
        <v>47.532916666668221</v>
      </c>
      <c r="L23" s="28"/>
    </row>
    <row r="24" spans="1:14">
      <c r="A24" s="12">
        <f t="shared" si="4"/>
        <v>18</v>
      </c>
      <c r="B24" s="8">
        <f t="shared" si="4"/>
        <v>46071</v>
      </c>
      <c r="C24" s="8">
        <f t="shared" si="15"/>
        <v>46071</v>
      </c>
      <c r="D24" s="9">
        <f t="shared" si="5"/>
        <v>0</v>
      </c>
      <c r="E24" s="8">
        <f t="shared" si="6"/>
        <v>46072</v>
      </c>
      <c r="F24" s="9">
        <f t="shared" si="7"/>
        <v>0</v>
      </c>
      <c r="G24" s="10">
        <f t="shared" si="12"/>
        <v>1</v>
      </c>
      <c r="H24" s="11">
        <f t="shared" si="3"/>
        <v>1542853.02</v>
      </c>
      <c r="I24" s="11">
        <v>1544086.22</v>
      </c>
      <c r="J24" s="11">
        <f t="shared" si="0"/>
        <v>1233.1999999999534</v>
      </c>
      <c r="K24" s="27">
        <f t="shared" si="1"/>
        <v>51.383333333331393</v>
      </c>
      <c r="L24" s="105"/>
    </row>
    <row r="25" spans="1:14">
      <c r="A25" s="12">
        <f t="shared" ref="A25:B31" si="30">A24+1</f>
        <v>19</v>
      </c>
      <c r="B25" s="8">
        <f t="shared" si="30"/>
        <v>46072</v>
      </c>
      <c r="C25" s="8">
        <f t="shared" si="15"/>
        <v>46072</v>
      </c>
      <c r="D25" s="9">
        <f t="shared" si="5"/>
        <v>0</v>
      </c>
      <c r="E25" s="8">
        <f t="shared" si="6"/>
        <v>46073</v>
      </c>
      <c r="F25" s="9">
        <f t="shared" si="7"/>
        <v>0</v>
      </c>
      <c r="G25" s="10">
        <f t="shared" si="12"/>
        <v>1</v>
      </c>
      <c r="H25" s="11">
        <f t="shared" si="3"/>
        <v>1544086.22</v>
      </c>
      <c r="I25" s="11">
        <v>1545458.9</v>
      </c>
      <c r="J25" s="11">
        <f t="shared" si="0"/>
        <v>1372.6799999999348</v>
      </c>
      <c r="K25" s="27">
        <f t="shared" si="1"/>
        <v>57.194999999997286</v>
      </c>
      <c r="L25" s="28"/>
    </row>
    <row r="26" spans="1:14">
      <c r="A26" s="12">
        <f t="shared" si="30"/>
        <v>20</v>
      </c>
      <c r="B26" s="8">
        <f t="shared" si="30"/>
        <v>46073</v>
      </c>
      <c r="C26" s="8">
        <f t="shared" si="15"/>
        <v>46073</v>
      </c>
      <c r="D26" s="9">
        <f t="shared" si="5"/>
        <v>0</v>
      </c>
      <c r="E26" s="8">
        <f t="shared" si="6"/>
        <v>46074</v>
      </c>
      <c r="F26" s="9">
        <f t="shared" si="7"/>
        <v>0</v>
      </c>
      <c r="G26" s="10">
        <f t="shared" si="12"/>
        <v>1</v>
      </c>
      <c r="H26" s="11">
        <f t="shared" si="3"/>
        <v>1545458.9</v>
      </c>
      <c r="I26" s="242">
        <v>1546675.65</v>
      </c>
      <c r="J26" s="11">
        <f t="shared" si="0"/>
        <v>1216.75</v>
      </c>
      <c r="K26" s="27">
        <f t="shared" si="1"/>
        <v>50.697916666666664</v>
      </c>
      <c r="L26" s="28"/>
    </row>
    <row r="27" spans="1:14">
      <c r="A27" s="12">
        <f t="shared" si="30"/>
        <v>21</v>
      </c>
      <c r="B27" s="8">
        <f t="shared" si="30"/>
        <v>46074</v>
      </c>
      <c r="C27" s="8">
        <f t="shared" si="15"/>
        <v>46074</v>
      </c>
      <c r="D27" s="9">
        <f t="shared" si="5"/>
        <v>0</v>
      </c>
      <c r="E27" s="8">
        <f t="shared" si="6"/>
        <v>46075</v>
      </c>
      <c r="F27" s="9">
        <f t="shared" si="7"/>
        <v>0</v>
      </c>
      <c r="G27" s="10">
        <f t="shared" si="12"/>
        <v>1</v>
      </c>
      <c r="H27" s="11">
        <f t="shared" si="3"/>
        <v>1546675.65</v>
      </c>
      <c r="I27" s="242">
        <v>1547823.32</v>
      </c>
      <c r="J27" s="11">
        <f t="shared" si="0"/>
        <v>1147.6700000001583</v>
      </c>
      <c r="K27" s="27">
        <f t="shared" si="1"/>
        <v>47.819583333339928</v>
      </c>
      <c r="L27" s="28"/>
    </row>
    <row r="28" spans="1:14">
      <c r="A28" s="12">
        <f t="shared" si="30"/>
        <v>22</v>
      </c>
      <c r="B28" s="8">
        <f t="shared" si="30"/>
        <v>46075</v>
      </c>
      <c r="C28" s="8">
        <f t="shared" si="15"/>
        <v>46075</v>
      </c>
      <c r="D28" s="9">
        <f t="shared" si="5"/>
        <v>0</v>
      </c>
      <c r="E28" s="8">
        <f t="shared" si="6"/>
        <v>46076</v>
      </c>
      <c r="F28" s="9">
        <f t="shared" si="7"/>
        <v>0</v>
      </c>
      <c r="G28" s="10">
        <f t="shared" si="12"/>
        <v>1</v>
      </c>
      <c r="H28" s="11">
        <f t="shared" si="3"/>
        <v>1547823.32</v>
      </c>
      <c r="I28" s="11">
        <v>1549188.65</v>
      </c>
      <c r="J28" s="11">
        <f t="shared" si="0"/>
        <v>1365.3299999998417</v>
      </c>
      <c r="K28" s="27">
        <f t="shared" si="1"/>
        <v>56.888749999993401</v>
      </c>
      <c r="L28" s="28"/>
    </row>
    <row r="29" spans="1:14">
      <c r="A29" s="12">
        <f t="shared" si="30"/>
        <v>23</v>
      </c>
      <c r="B29" s="8">
        <f t="shared" si="30"/>
        <v>46076</v>
      </c>
      <c r="C29" s="8">
        <f t="shared" si="15"/>
        <v>46076</v>
      </c>
      <c r="D29" s="9">
        <f t="shared" si="5"/>
        <v>0</v>
      </c>
      <c r="E29" s="8">
        <f t="shared" si="6"/>
        <v>46077</v>
      </c>
      <c r="F29" s="9">
        <f t="shared" si="7"/>
        <v>0</v>
      </c>
      <c r="G29" s="10">
        <f t="shared" si="12"/>
        <v>1</v>
      </c>
      <c r="H29" s="11">
        <f t="shared" si="3"/>
        <v>1549188.65</v>
      </c>
      <c r="I29" s="11">
        <v>1550091.79</v>
      </c>
      <c r="J29" s="11">
        <f t="shared" si="0"/>
        <v>903.14000000013039</v>
      </c>
      <c r="K29" s="27">
        <f t="shared" si="1"/>
        <v>37.630833333338764</v>
      </c>
      <c r="L29" s="28"/>
    </row>
    <row r="30" spans="1:14">
      <c r="A30" s="12">
        <f t="shared" si="30"/>
        <v>24</v>
      </c>
      <c r="B30" s="8">
        <f t="shared" ref="B30:B34" si="31">B29+1</f>
        <v>46077</v>
      </c>
      <c r="C30" s="8">
        <f t="shared" si="15"/>
        <v>46077</v>
      </c>
      <c r="D30" s="9">
        <f t="shared" si="5"/>
        <v>0</v>
      </c>
      <c r="E30" s="8">
        <f t="shared" si="6"/>
        <v>46078</v>
      </c>
      <c r="F30" s="9">
        <f t="shared" si="7"/>
        <v>0</v>
      </c>
      <c r="G30" s="10">
        <f t="shared" si="12"/>
        <v>1</v>
      </c>
      <c r="H30" s="11">
        <f t="shared" si="3"/>
        <v>1550091.79</v>
      </c>
      <c r="I30" s="11">
        <v>1550957.05</v>
      </c>
      <c r="J30" s="11">
        <f t="shared" si="0"/>
        <v>865.26000000000931</v>
      </c>
      <c r="K30" s="27">
        <f t="shared" si="1"/>
        <v>36.052500000000386</v>
      </c>
      <c r="L30" s="28"/>
    </row>
    <row r="31" spans="1:14">
      <c r="A31" s="12">
        <f t="shared" si="30"/>
        <v>25</v>
      </c>
      <c r="B31" s="8">
        <f t="shared" si="31"/>
        <v>46078</v>
      </c>
      <c r="C31" s="8">
        <f t="shared" si="15"/>
        <v>46078</v>
      </c>
      <c r="D31" s="9">
        <f t="shared" si="5"/>
        <v>0</v>
      </c>
      <c r="E31" s="8">
        <f t="shared" si="6"/>
        <v>46079</v>
      </c>
      <c r="F31" s="9">
        <f t="shared" si="7"/>
        <v>0</v>
      </c>
      <c r="G31" s="10">
        <f t="shared" si="12"/>
        <v>1</v>
      </c>
      <c r="H31" s="11">
        <f t="shared" si="3"/>
        <v>1550957.05</v>
      </c>
      <c r="I31" s="11">
        <v>1552176.56</v>
      </c>
      <c r="J31" s="11">
        <f t="shared" si="0"/>
        <v>1219.5100000000093</v>
      </c>
      <c r="K31" s="27">
        <f t="shared" si="1"/>
        <v>50.812916666667057</v>
      </c>
      <c r="L31" s="28"/>
    </row>
    <row r="32" spans="1:14">
      <c r="A32" s="12">
        <f t="shared" ref="A32:A34" si="32">A31+1</f>
        <v>26</v>
      </c>
      <c r="B32" s="8">
        <f t="shared" si="31"/>
        <v>46079</v>
      </c>
      <c r="C32" s="8">
        <f t="shared" ref="C32:C34" si="33">B32</f>
        <v>46079</v>
      </c>
      <c r="D32" s="9">
        <f t="shared" si="5"/>
        <v>0</v>
      </c>
      <c r="E32" s="8">
        <f t="shared" si="6"/>
        <v>46080</v>
      </c>
      <c r="F32" s="9">
        <f t="shared" si="7"/>
        <v>0</v>
      </c>
      <c r="G32" s="10">
        <f t="shared" si="12"/>
        <v>1</v>
      </c>
      <c r="H32" s="11">
        <f t="shared" si="3"/>
        <v>1552176.56</v>
      </c>
      <c r="I32" s="11">
        <v>1553509.84</v>
      </c>
      <c r="J32" s="11">
        <f t="shared" si="0"/>
        <v>1333.2800000000279</v>
      </c>
      <c r="K32" s="27">
        <f t="shared" si="1"/>
        <v>55.5533333333345</v>
      </c>
      <c r="L32" s="28"/>
    </row>
    <row r="33" spans="1:12">
      <c r="A33" s="12">
        <f t="shared" si="32"/>
        <v>27</v>
      </c>
      <c r="B33" s="8">
        <f t="shared" si="31"/>
        <v>46080</v>
      </c>
      <c r="C33" s="8">
        <f t="shared" si="33"/>
        <v>46080</v>
      </c>
      <c r="D33" s="9">
        <f t="shared" si="5"/>
        <v>0</v>
      </c>
      <c r="E33" s="8">
        <f t="shared" si="6"/>
        <v>46081</v>
      </c>
      <c r="F33" s="9">
        <f t="shared" si="7"/>
        <v>0</v>
      </c>
      <c r="G33" s="10">
        <f t="shared" si="12"/>
        <v>1</v>
      </c>
      <c r="H33" s="11">
        <f t="shared" si="3"/>
        <v>1553509.84</v>
      </c>
      <c r="I33" s="11">
        <v>1554868.41</v>
      </c>
      <c r="J33" s="11">
        <f t="shared" ref="J33" si="34">I33-H33</f>
        <v>1358.5699999998324</v>
      </c>
      <c r="K33" s="27">
        <f t="shared" si="1"/>
        <v>56.607083333326351</v>
      </c>
      <c r="L33" s="28"/>
    </row>
    <row r="34" spans="1:12">
      <c r="A34" s="12">
        <f t="shared" si="32"/>
        <v>28</v>
      </c>
      <c r="B34" s="8">
        <f t="shared" si="31"/>
        <v>46081</v>
      </c>
      <c r="C34" s="8">
        <f t="shared" si="33"/>
        <v>46081</v>
      </c>
      <c r="D34" s="9">
        <f t="shared" si="5"/>
        <v>0</v>
      </c>
      <c r="E34" s="8">
        <f t="shared" si="6"/>
        <v>46082</v>
      </c>
      <c r="F34" s="9">
        <f t="shared" si="7"/>
        <v>0</v>
      </c>
      <c r="G34" s="10">
        <f t="shared" si="12"/>
        <v>1</v>
      </c>
      <c r="H34" s="11">
        <f t="shared" si="3"/>
        <v>1554868.41</v>
      </c>
      <c r="I34" s="11">
        <v>1555760.5</v>
      </c>
      <c r="J34" s="11">
        <f t="shared" ref="J34" si="35">I34-H34</f>
        <v>892.09000000008382</v>
      </c>
      <c r="K34" s="27">
        <f t="shared" ref="K34" si="36">J34/24</f>
        <v>37.170416666670157</v>
      </c>
      <c r="L34" s="28"/>
    </row>
    <row r="35" spans="1:12">
      <c r="A35" s="12"/>
      <c r="B35" s="8"/>
      <c r="C35" s="8"/>
      <c r="D35" s="9"/>
      <c r="E35" s="8"/>
      <c r="F35" s="9"/>
      <c r="G35" s="10"/>
      <c r="H35" s="11"/>
      <c r="I35" s="11"/>
      <c r="J35" s="11"/>
      <c r="K35" s="27"/>
      <c r="L35" s="28"/>
    </row>
    <row r="36" spans="1:12">
      <c r="A36" s="13"/>
      <c r="B36" s="14"/>
      <c r="C36" s="14"/>
      <c r="D36" s="15"/>
      <c r="E36" s="14"/>
      <c r="F36" s="15"/>
      <c r="G36" s="15"/>
      <c r="H36" s="16"/>
      <c r="I36" s="16"/>
      <c r="J36" s="16"/>
      <c r="K36" s="30"/>
      <c r="L36" s="31"/>
    </row>
    <row r="37" spans="1:12">
      <c r="A37" s="17" t="s">
        <v>3</v>
      </c>
      <c r="B37" s="18"/>
      <c r="C37" s="18"/>
      <c r="D37" s="18"/>
      <c r="E37" s="18"/>
      <c r="F37" s="18"/>
      <c r="G37" s="19">
        <f>SUM(G7:G35)</f>
        <v>28</v>
      </c>
      <c r="H37" s="20"/>
      <c r="I37" s="20"/>
      <c r="J37" s="32">
        <f>SUM(J7:J36)</f>
        <v>33168.439999999944</v>
      </c>
      <c r="K37" s="32">
        <f>AVERAGE(K7:K35)</f>
        <v>49.357797619047538</v>
      </c>
      <c r="L37" s="33"/>
    </row>
    <row r="38" spans="1:12">
      <c r="A38" s="21" t="s">
        <v>106</v>
      </c>
      <c r="B38" s="22"/>
      <c r="C38" s="22"/>
      <c r="D38" s="22"/>
      <c r="E38" s="22"/>
      <c r="F38" s="22"/>
      <c r="G38" s="23">
        <f>G37/SUMPRODUCT((G7:G35&gt;0)*1)</f>
        <v>1</v>
      </c>
      <c r="H38" s="24"/>
      <c r="I38" s="24"/>
      <c r="J38" s="24"/>
      <c r="K38" s="24">
        <f>K37/SUMPRODUCT((K7:K35&gt;0)*1)</f>
        <v>1.762778486394555</v>
      </c>
      <c r="L38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pageSetup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7"/>
  <sheetViews>
    <sheetView workbookViewId="0">
      <pane ySplit="6" topLeftCell="A25" activePane="bottomLeft" state="frozen"/>
      <selection pane="bottomLeft" activeCell="J36" sqref="J36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8" width="15.5703125" style="1" customWidth="1"/>
    <col min="9" max="9" width="13.140625" style="1" customWidth="1"/>
    <col min="10" max="10" width="13.42578125" style="1" customWidth="1"/>
    <col min="11" max="11" width="10.5703125" style="1" customWidth="1"/>
    <col min="12" max="12" width="32.140625" style="1" customWidth="1"/>
    <col min="13" max="14" width="9.140625" style="1"/>
    <col min="15" max="15" width="13.42578125" style="1" customWidth="1"/>
    <col min="16" max="16" width="11.140625" style="1" customWidth="1"/>
    <col min="17" max="16384" width="9.140625" style="1"/>
  </cols>
  <sheetData>
    <row r="1" spans="1:12">
      <c r="B1" s="2"/>
      <c r="C1" s="3" t="s">
        <v>120</v>
      </c>
      <c r="D1" s="2"/>
      <c r="E1" s="2"/>
      <c r="F1" s="2"/>
    </row>
    <row r="2" spans="1:12">
      <c r="B2" s="2"/>
      <c r="C2" s="3" t="s">
        <v>132</v>
      </c>
      <c r="D2" s="2"/>
      <c r="E2" s="2"/>
      <c r="F2" s="2"/>
      <c r="L2" s="25" t="s">
        <v>122</v>
      </c>
    </row>
    <row r="3" spans="1:12">
      <c r="B3" s="2"/>
      <c r="C3" s="3" t="str">
        <f>SCI!C3</f>
        <v>Bulan Februari 2026</v>
      </c>
      <c r="D3" s="2"/>
      <c r="E3" s="2"/>
      <c r="F3" s="2"/>
    </row>
    <row r="4" spans="1:12">
      <c r="B4" s="4"/>
      <c r="C4" s="76">
        <f>'Summary sales'!A4</f>
        <v>46054</v>
      </c>
      <c r="D4" s="4"/>
      <c r="E4" s="2"/>
      <c r="F4" s="2"/>
      <c r="J4" s="2" t="s">
        <v>123</v>
      </c>
      <c r="K4" s="26">
        <f>MAX(K7:K35)</f>
        <v>49.783333333333339</v>
      </c>
    </row>
    <row r="5" spans="1:12">
      <c r="A5" s="695" t="s">
        <v>100</v>
      </c>
      <c r="B5" s="694" t="s">
        <v>101</v>
      </c>
      <c r="C5" s="694" t="s">
        <v>124</v>
      </c>
      <c r="D5" s="694"/>
      <c r="E5" s="694" t="s">
        <v>125</v>
      </c>
      <c r="F5" s="694"/>
      <c r="G5" s="698" t="s">
        <v>126</v>
      </c>
      <c r="H5" s="694" t="s">
        <v>127</v>
      </c>
      <c r="I5" s="694"/>
      <c r="J5" s="694" t="s">
        <v>128</v>
      </c>
      <c r="K5" s="698" t="s">
        <v>129</v>
      </c>
      <c r="L5" s="692" t="s">
        <v>130</v>
      </c>
    </row>
    <row r="6" spans="1:12" ht="33.75" customHeight="1">
      <c r="A6" s="696"/>
      <c r="B6" s="697"/>
      <c r="C6" s="5" t="s">
        <v>101</v>
      </c>
      <c r="D6" s="5" t="s">
        <v>131</v>
      </c>
      <c r="E6" s="5" t="s">
        <v>101</v>
      </c>
      <c r="F6" s="5" t="s">
        <v>131</v>
      </c>
      <c r="G6" s="699"/>
      <c r="H6" s="5" t="s">
        <v>124</v>
      </c>
      <c r="I6" s="5" t="s">
        <v>125</v>
      </c>
      <c r="J6" s="697"/>
      <c r="K6" s="699"/>
      <c r="L6" s="693"/>
    </row>
    <row r="7" spans="1:12" ht="15.75" thickTop="1">
      <c r="A7" s="6">
        <v>1</v>
      </c>
      <c r="B7" s="7">
        <f>C4</f>
        <v>46054</v>
      </c>
      <c r="C7" s="7">
        <f>C4</f>
        <v>46054</v>
      </c>
      <c r="D7" s="9">
        <v>0</v>
      </c>
      <c r="E7" s="7">
        <f>C7+1</f>
        <v>46055</v>
      </c>
      <c r="F7" s="9">
        <v>0</v>
      </c>
      <c r="G7" s="10">
        <f>IFERROR(((E7-C7)+(F7-D7)),"")</f>
        <v>1</v>
      </c>
      <c r="H7" s="11">
        <v>1414.01</v>
      </c>
      <c r="I7" s="11">
        <v>1414.01</v>
      </c>
      <c r="J7" s="11">
        <f t="shared" ref="J7:J31" si="0">I7-H7</f>
        <v>0</v>
      </c>
      <c r="K7" s="27">
        <f t="shared" ref="K7:K31" si="1">J7/24</f>
        <v>0</v>
      </c>
      <c r="L7" s="577" t="s">
        <v>146</v>
      </c>
    </row>
    <row r="8" spans="1:12">
      <c r="A8" s="12">
        <f>A7+1</f>
        <v>2</v>
      </c>
      <c r="B8" s="8">
        <f>B7+1</f>
        <v>46055</v>
      </c>
      <c r="C8" s="8">
        <f t="shared" ref="C8:C34" si="2">B8</f>
        <v>46055</v>
      </c>
      <c r="D8" s="9">
        <v>0</v>
      </c>
      <c r="E8" s="8">
        <f t="shared" ref="E8:E34" si="3">C8+1</f>
        <v>46056</v>
      </c>
      <c r="F8" s="9">
        <v>0</v>
      </c>
      <c r="G8" s="10">
        <f>IFERROR(((E8-C8)+(F8-D8)),"")</f>
        <v>1</v>
      </c>
      <c r="H8" s="11">
        <f t="shared" ref="H8:H20" si="4">I7</f>
        <v>1414.01</v>
      </c>
      <c r="I8" s="11">
        <v>1532.8</v>
      </c>
      <c r="J8" s="11">
        <f t="shared" si="0"/>
        <v>118.78999999999996</v>
      </c>
      <c r="K8" s="27">
        <f t="shared" si="1"/>
        <v>4.9495833333333321</v>
      </c>
      <c r="L8" s="490"/>
    </row>
    <row r="9" spans="1:12">
      <c r="A9" s="12">
        <f t="shared" ref="A9:B24" si="5">A8+1</f>
        <v>3</v>
      </c>
      <c r="B9" s="8">
        <f t="shared" si="5"/>
        <v>46056</v>
      </c>
      <c r="C9" s="8">
        <f t="shared" si="2"/>
        <v>46056</v>
      </c>
      <c r="D9" s="9">
        <v>0</v>
      </c>
      <c r="E9" s="8">
        <f t="shared" si="3"/>
        <v>46057</v>
      </c>
      <c r="F9" s="9">
        <v>0</v>
      </c>
      <c r="G9" s="10">
        <f>IFERROR(((E9-C9)+(F9-D9)),"")</f>
        <v>1</v>
      </c>
      <c r="H9" s="11">
        <f t="shared" si="4"/>
        <v>1532.8</v>
      </c>
      <c r="I9" s="11">
        <v>1633.44</v>
      </c>
      <c r="J9" s="11">
        <f t="shared" si="0"/>
        <v>100.6400000000001</v>
      </c>
      <c r="K9" s="27">
        <f t="shared" si="1"/>
        <v>4.1933333333333378</v>
      </c>
      <c r="L9" s="490"/>
    </row>
    <row r="10" spans="1:12">
      <c r="A10" s="12">
        <f t="shared" si="5"/>
        <v>4</v>
      </c>
      <c r="B10" s="8">
        <f t="shared" si="5"/>
        <v>46057</v>
      </c>
      <c r="C10" s="8">
        <f t="shared" si="2"/>
        <v>46057</v>
      </c>
      <c r="D10" s="9">
        <v>0</v>
      </c>
      <c r="E10" s="8">
        <f t="shared" si="3"/>
        <v>46058</v>
      </c>
      <c r="F10" s="9">
        <v>0</v>
      </c>
      <c r="G10" s="10">
        <f>IFERROR(((E10-C10)+(F10-D10)),"")</f>
        <v>1</v>
      </c>
      <c r="H10" s="11">
        <f t="shared" si="4"/>
        <v>1633.44</v>
      </c>
      <c r="I10" s="11">
        <v>1633.44</v>
      </c>
      <c r="J10" s="11">
        <f t="shared" ref="J10" si="6">I10-H10</f>
        <v>0</v>
      </c>
      <c r="K10" s="27">
        <f t="shared" ref="K10" si="7">J10/24</f>
        <v>0</v>
      </c>
      <c r="L10" s="595" t="s">
        <v>301</v>
      </c>
    </row>
    <row r="11" spans="1:12">
      <c r="A11" s="12">
        <f t="shared" si="5"/>
        <v>5</v>
      </c>
      <c r="B11" s="8">
        <f t="shared" si="5"/>
        <v>46058</v>
      </c>
      <c r="C11" s="8">
        <f t="shared" si="2"/>
        <v>46058</v>
      </c>
      <c r="D11" s="9">
        <v>0</v>
      </c>
      <c r="E11" s="8">
        <f t="shared" si="3"/>
        <v>46059</v>
      </c>
      <c r="F11" s="9">
        <v>0</v>
      </c>
      <c r="G11" s="10">
        <f t="shared" ref="G11:G34" si="8">IFERROR(((E11-C11)+(F11-D11)),"")</f>
        <v>1</v>
      </c>
      <c r="H11" s="11">
        <f t="shared" si="4"/>
        <v>1633.44</v>
      </c>
      <c r="I11" s="11">
        <v>1947.02</v>
      </c>
      <c r="J11" s="11">
        <f t="shared" si="0"/>
        <v>313.57999999999993</v>
      </c>
      <c r="K11" s="27">
        <f t="shared" si="1"/>
        <v>13.06583333333333</v>
      </c>
      <c r="L11" s="28"/>
    </row>
    <row r="12" spans="1:12">
      <c r="A12" s="12">
        <f t="shared" si="5"/>
        <v>6</v>
      </c>
      <c r="B12" s="8">
        <f t="shared" si="5"/>
        <v>46059</v>
      </c>
      <c r="C12" s="8">
        <f t="shared" si="2"/>
        <v>46059</v>
      </c>
      <c r="D12" s="9">
        <v>0</v>
      </c>
      <c r="E12" s="8">
        <f t="shared" si="3"/>
        <v>46060</v>
      </c>
      <c r="F12" s="9">
        <v>0</v>
      </c>
      <c r="G12" s="10">
        <f t="shared" si="8"/>
        <v>1</v>
      </c>
      <c r="H12" s="11">
        <f t="shared" si="4"/>
        <v>1947.02</v>
      </c>
      <c r="I12" s="11">
        <v>1963.51</v>
      </c>
      <c r="J12" s="11">
        <f t="shared" si="0"/>
        <v>16.490000000000009</v>
      </c>
      <c r="K12" s="27">
        <f t="shared" si="1"/>
        <v>0.68708333333333371</v>
      </c>
      <c r="L12" s="28"/>
    </row>
    <row r="13" spans="1:12">
      <c r="A13" s="12">
        <f t="shared" si="5"/>
        <v>7</v>
      </c>
      <c r="B13" s="8">
        <f t="shared" si="5"/>
        <v>46060</v>
      </c>
      <c r="C13" s="8">
        <f t="shared" si="2"/>
        <v>46060</v>
      </c>
      <c r="D13" s="9">
        <v>0</v>
      </c>
      <c r="E13" s="8">
        <f t="shared" si="3"/>
        <v>46061</v>
      </c>
      <c r="F13" s="9">
        <v>0</v>
      </c>
      <c r="G13" s="10">
        <f t="shared" si="8"/>
        <v>1</v>
      </c>
      <c r="H13" s="11">
        <f t="shared" si="4"/>
        <v>1963.51</v>
      </c>
      <c r="I13" s="11">
        <v>2194.4</v>
      </c>
      <c r="J13" s="11">
        <f t="shared" si="0"/>
        <v>230.8900000000001</v>
      </c>
      <c r="K13" s="27">
        <f t="shared" si="1"/>
        <v>9.6204166666666708</v>
      </c>
      <c r="L13" s="28"/>
    </row>
    <row r="14" spans="1:12">
      <c r="A14" s="12">
        <f t="shared" si="5"/>
        <v>8</v>
      </c>
      <c r="B14" s="8">
        <f t="shared" si="5"/>
        <v>46061</v>
      </c>
      <c r="C14" s="8">
        <f t="shared" si="2"/>
        <v>46061</v>
      </c>
      <c r="D14" s="9">
        <v>0</v>
      </c>
      <c r="E14" s="8">
        <f t="shared" si="3"/>
        <v>46062</v>
      </c>
      <c r="F14" s="9">
        <v>0</v>
      </c>
      <c r="G14" s="10">
        <f t="shared" ref="G14:G17" si="9">IFERROR(((E14-C14)+(F14-D14)),"")</f>
        <v>1</v>
      </c>
      <c r="H14" s="11">
        <f t="shared" si="4"/>
        <v>2194.4</v>
      </c>
      <c r="I14" s="11">
        <v>2516.04</v>
      </c>
      <c r="J14" s="11">
        <f t="shared" si="0"/>
        <v>321.63999999999987</v>
      </c>
      <c r="K14" s="27">
        <f t="shared" si="1"/>
        <v>13.401666666666662</v>
      </c>
      <c r="L14" s="28"/>
    </row>
    <row r="15" spans="1:12">
      <c r="A15" s="12">
        <f t="shared" si="5"/>
        <v>9</v>
      </c>
      <c r="B15" s="8">
        <f t="shared" si="5"/>
        <v>46062</v>
      </c>
      <c r="C15" s="8">
        <f t="shared" si="2"/>
        <v>46062</v>
      </c>
      <c r="D15" s="9">
        <v>0</v>
      </c>
      <c r="E15" s="8">
        <f t="shared" si="3"/>
        <v>46063</v>
      </c>
      <c r="F15" s="9">
        <v>0</v>
      </c>
      <c r="G15" s="10">
        <f t="shared" si="9"/>
        <v>1</v>
      </c>
      <c r="H15" s="11">
        <f t="shared" si="4"/>
        <v>2516.04</v>
      </c>
      <c r="I15" s="11">
        <v>3288.86</v>
      </c>
      <c r="J15" s="11">
        <f t="shared" si="0"/>
        <v>772.82000000000016</v>
      </c>
      <c r="K15" s="27">
        <f t="shared" si="1"/>
        <v>32.200833333333343</v>
      </c>
      <c r="L15" s="524"/>
    </row>
    <row r="16" spans="1:12">
      <c r="A16" s="12">
        <f t="shared" si="5"/>
        <v>10</v>
      </c>
      <c r="B16" s="8">
        <f t="shared" si="5"/>
        <v>46063</v>
      </c>
      <c r="C16" s="8">
        <f t="shared" si="2"/>
        <v>46063</v>
      </c>
      <c r="D16" s="9">
        <v>0</v>
      </c>
      <c r="E16" s="8">
        <f t="shared" si="3"/>
        <v>46064</v>
      </c>
      <c r="F16" s="9">
        <v>0</v>
      </c>
      <c r="G16" s="10">
        <f t="shared" si="9"/>
        <v>1</v>
      </c>
      <c r="H16" s="11">
        <f t="shared" si="4"/>
        <v>3288.86</v>
      </c>
      <c r="I16" s="11">
        <v>4303.6000000000004</v>
      </c>
      <c r="J16" s="11">
        <f t="shared" ref="J16" si="10">I16-H16</f>
        <v>1014.7400000000002</v>
      </c>
      <c r="K16" s="27">
        <f t="shared" ref="K16" si="11">J16/24</f>
        <v>42.280833333333341</v>
      </c>
      <c r="L16" s="524"/>
    </row>
    <row r="17" spans="1:14">
      <c r="A17" s="12">
        <f t="shared" si="5"/>
        <v>11</v>
      </c>
      <c r="B17" s="8">
        <f t="shared" si="5"/>
        <v>46064</v>
      </c>
      <c r="C17" s="8">
        <f t="shared" si="2"/>
        <v>46064</v>
      </c>
      <c r="D17" s="9">
        <v>0</v>
      </c>
      <c r="E17" s="8">
        <f t="shared" si="3"/>
        <v>46065</v>
      </c>
      <c r="F17" s="9">
        <v>0</v>
      </c>
      <c r="G17" s="10">
        <f t="shared" si="9"/>
        <v>1</v>
      </c>
      <c r="H17" s="11">
        <f t="shared" si="4"/>
        <v>4303.6000000000004</v>
      </c>
      <c r="I17" s="11">
        <v>5113.32</v>
      </c>
      <c r="J17" s="11">
        <f t="shared" ref="J17" si="12">I17-H17</f>
        <v>809.71999999999935</v>
      </c>
      <c r="K17" s="27">
        <f t="shared" ref="K17" si="13">J17/24</f>
        <v>33.738333333333308</v>
      </c>
      <c r="L17" s="524"/>
    </row>
    <row r="18" spans="1:14">
      <c r="A18" s="12">
        <f t="shared" si="5"/>
        <v>12</v>
      </c>
      <c r="B18" s="8">
        <f t="shared" si="5"/>
        <v>46065</v>
      </c>
      <c r="C18" s="8">
        <f t="shared" si="2"/>
        <v>46065</v>
      </c>
      <c r="D18" s="9">
        <v>0</v>
      </c>
      <c r="E18" s="8">
        <f t="shared" si="3"/>
        <v>46066</v>
      </c>
      <c r="F18" s="9">
        <v>0</v>
      </c>
      <c r="G18" s="10">
        <f t="shared" si="8"/>
        <v>1</v>
      </c>
      <c r="H18" s="11">
        <f t="shared" si="4"/>
        <v>5113.32</v>
      </c>
      <c r="I18" s="11">
        <v>5443.33</v>
      </c>
      <c r="J18" s="11">
        <f t="shared" ref="J18" si="14">I18-H18</f>
        <v>330.01000000000022</v>
      </c>
      <c r="K18" s="27">
        <f t="shared" ref="K18" si="15">J18/24</f>
        <v>13.750416666666675</v>
      </c>
      <c r="L18" s="524"/>
      <c r="N18" s="29"/>
    </row>
    <row r="19" spans="1:14">
      <c r="A19" s="12">
        <f t="shared" si="5"/>
        <v>13</v>
      </c>
      <c r="B19" s="8">
        <f t="shared" si="5"/>
        <v>46066</v>
      </c>
      <c r="C19" s="8">
        <f t="shared" si="2"/>
        <v>46066</v>
      </c>
      <c r="D19" s="9">
        <v>0</v>
      </c>
      <c r="E19" s="8">
        <f t="shared" si="3"/>
        <v>46067</v>
      </c>
      <c r="F19" s="9">
        <v>0</v>
      </c>
      <c r="G19" s="10">
        <f t="shared" si="8"/>
        <v>1</v>
      </c>
      <c r="H19" s="11">
        <f t="shared" si="4"/>
        <v>5443.33</v>
      </c>
      <c r="I19" s="11">
        <v>5958.72</v>
      </c>
      <c r="J19" s="11">
        <f t="shared" si="0"/>
        <v>515.39000000000033</v>
      </c>
      <c r="K19" s="27">
        <f t="shared" si="1"/>
        <v>21.474583333333346</v>
      </c>
      <c r="L19" s="524"/>
    </row>
    <row r="20" spans="1:14">
      <c r="A20" s="12">
        <f t="shared" si="5"/>
        <v>14</v>
      </c>
      <c r="B20" s="8">
        <f t="shared" si="5"/>
        <v>46067</v>
      </c>
      <c r="C20" s="8">
        <f t="shared" si="2"/>
        <v>46067</v>
      </c>
      <c r="D20" s="9">
        <v>0</v>
      </c>
      <c r="E20" s="8">
        <f t="shared" si="3"/>
        <v>46068</v>
      </c>
      <c r="F20" s="9">
        <v>0</v>
      </c>
      <c r="G20" s="10">
        <f t="shared" si="8"/>
        <v>1</v>
      </c>
      <c r="H20" s="11">
        <f t="shared" si="4"/>
        <v>5958.72</v>
      </c>
      <c r="I20" s="11">
        <v>6074.2</v>
      </c>
      <c r="J20" s="11">
        <f t="shared" si="0"/>
        <v>115.47999999999956</v>
      </c>
      <c r="K20" s="27">
        <f t="shared" si="1"/>
        <v>4.8116666666666488</v>
      </c>
      <c r="L20" s="105"/>
    </row>
    <row r="21" spans="1:14">
      <c r="A21" s="12">
        <f t="shared" si="5"/>
        <v>15</v>
      </c>
      <c r="B21" s="8">
        <f t="shared" si="5"/>
        <v>46068</v>
      </c>
      <c r="C21" s="8">
        <f t="shared" si="2"/>
        <v>46068</v>
      </c>
      <c r="D21" s="9">
        <v>0</v>
      </c>
      <c r="E21" s="8">
        <f t="shared" si="3"/>
        <v>46069</v>
      </c>
      <c r="F21" s="9">
        <v>0</v>
      </c>
      <c r="G21" s="10">
        <f t="shared" si="8"/>
        <v>1</v>
      </c>
      <c r="H21" s="11">
        <f t="shared" ref="H21:H34" si="16">I20</f>
        <v>6074.2</v>
      </c>
      <c r="I21" s="11">
        <v>6074.2</v>
      </c>
      <c r="J21" s="11">
        <f t="shared" ref="J21" si="17">I21-H21</f>
        <v>0</v>
      </c>
      <c r="K21" s="27">
        <f t="shared" ref="K21" si="18">J21/24</f>
        <v>0</v>
      </c>
      <c r="L21" s="595" t="s">
        <v>301</v>
      </c>
    </row>
    <row r="22" spans="1:14">
      <c r="A22" s="12">
        <f t="shared" si="5"/>
        <v>16</v>
      </c>
      <c r="B22" s="8">
        <f t="shared" si="5"/>
        <v>46069</v>
      </c>
      <c r="C22" s="8">
        <f t="shared" si="2"/>
        <v>46069</v>
      </c>
      <c r="D22" s="9">
        <v>0</v>
      </c>
      <c r="E22" s="8">
        <f t="shared" si="3"/>
        <v>46070</v>
      </c>
      <c r="F22" s="9">
        <v>0</v>
      </c>
      <c r="G22" s="10">
        <f t="shared" si="8"/>
        <v>1</v>
      </c>
      <c r="H22" s="11">
        <f t="shared" si="16"/>
        <v>6074.2</v>
      </c>
      <c r="I22" s="11">
        <v>7269</v>
      </c>
      <c r="J22" s="11">
        <f t="shared" ref="J22" si="19">I22-H22</f>
        <v>1194.8000000000002</v>
      </c>
      <c r="K22" s="27">
        <f t="shared" ref="K22" si="20">J22/24</f>
        <v>49.783333333333339</v>
      </c>
      <c r="L22" s="524"/>
    </row>
    <row r="23" spans="1:14">
      <c r="A23" s="12">
        <f t="shared" si="5"/>
        <v>17</v>
      </c>
      <c r="B23" s="8">
        <f t="shared" si="5"/>
        <v>46070</v>
      </c>
      <c r="C23" s="8">
        <f t="shared" si="2"/>
        <v>46070</v>
      </c>
      <c r="D23" s="9">
        <v>0</v>
      </c>
      <c r="E23" s="8">
        <f t="shared" si="3"/>
        <v>46071</v>
      </c>
      <c r="F23" s="9">
        <v>0</v>
      </c>
      <c r="G23" s="10">
        <f t="shared" si="8"/>
        <v>1</v>
      </c>
      <c r="H23" s="11">
        <f t="shared" si="16"/>
        <v>7269</v>
      </c>
      <c r="I23" s="11">
        <v>8153.7</v>
      </c>
      <c r="J23" s="11">
        <f t="shared" ref="J23" si="21">I23-H23</f>
        <v>884.69999999999982</v>
      </c>
      <c r="K23" s="27">
        <f t="shared" ref="K23" si="22">J23/24</f>
        <v>36.86249999999999</v>
      </c>
      <c r="L23" s="524"/>
    </row>
    <row r="24" spans="1:14">
      <c r="A24" s="12">
        <f t="shared" si="5"/>
        <v>18</v>
      </c>
      <c r="B24" s="8">
        <f t="shared" si="5"/>
        <v>46071</v>
      </c>
      <c r="C24" s="8">
        <f t="shared" si="2"/>
        <v>46071</v>
      </c>
      <c r="D24" s="9">
        <v>0</v>
      </c>
      <c r="E24" s="8">
        <f t="shared" si="3"/>
        <v>46072</v>
      </c>
      <c r="F24" s="9">
        <v>0</v>
      </c>
      <c r="G24" s="10">
        <f t="shared" si="8"/>
        <v>1</v>
      </c>
      <c r="H24" s="11">
        <f t="shared" si="16"/>
        <v>8153.7</v>
      </c>
      <c r="I24" s="11">
        <v>8951.0499999999993</v>
      </c>
      <c r="J24" s="11">
        <f t="shared" ref="J24" si="23">I24-H24</f>
        <v>797.34999999999945</v>
      </c>
      <c r="K24" s="27">
        <f t="shared" ref="K24" si="24">J24/24</f>
        <v>33.222916666666642</v>
      </c>
      <c r="L24" s="524"/>
    </row>
    <row r="25" spans="1:14">
      <c r="A25" s="12">
        <f t="shared" ref="A25:B34" si="25">A24+1</f>
        <v>19</v>
      </c>
      <c r="B25" s="8">
        <f t="shared" si="25"/>
        <v>46072</v>
      </c>
      <c r="C25" s="8">
        <f t="shared" si="2"/>
        <v>46072</v>
      </c>
      <c r="D25" s="9">
        <v>0</v>
      </c>
      <c r="E25" s="8">
        <f t="shared" si="3"/>
        <v>46073</v>
      </c>
      <c r="F25" s="9">
        <v>0</v>
      </c>
      <c r="G25" s="10">
        <f t="shared" si="8"/>
        <v>1</v>
      </c>
      <c r="H25" s="11">
        <f t="shared" si="16"/>
        <v>8951.0499999999993</v>
      </c>
      <c r="I25" s="11">
        <v>9505.2099999999991</v>
      </c>
      <c r="J25" s="11">
        <f t="shared" ref="J25" si="26">I25-H25</f>
        <v>554.15999999999985</v>
      </c>
      <c r="K25" s="27">
        <f t="shared" ref="K25" si="27">J25/24</f>
        <v>23.089999999999993</v>
      </c>
      <c r="L25" s="105"/>
    </row>
    <row r="26" spans="1:14">
      <c r="A26" s="12">
        <f t="shared" si="25"/>
        <v>20</v>
      </c>
      <c r="B26" s="8">
        <f t="shared" si="25"/>
        <v>46073</v>
      </c>
      <c r="C26" s="8">
        <f t="shared" si="2"/>
        <v>46073</v>
      </c>
      <c r="D26" s="9">
        <v>0</v>
      </c>
      <c r="E26" s="8">
        <f t="shared" si="3"/>
        <v>46074</v>
      </c>
      <c r="F26" s="9">
        <v>0</v>
      </c>
      <c r="G26" s="10">
        <f t="shared" si="8"/>
        <v>1</v>
      </c>
      <c r="H26" s="11">
        <f t="shared" si="16"/>
        <v>9505.2099999999991</v>
      </c>
      <c r="I26" s="11">
        <v>9768.2099999999991</v>
      </c>
      <c r="J26" s="11">
        <f t="shared" si="0"/>
        <v>263</v>
      </c>
      <c r="K26" s="27">
        <f t="shared" si="1"/>
        <v>10.958333333333334</v>
      </c>
      <c r="L26" s="105"/>
    </row>
    <row r="27" spans="1:14">
      <c r="A27" s="12">
        <f t="shared" si="25"/>
        <v>21</v>
      </c>
      <c r="B27" s="8">
        <f t="shared" si="25"/>
        <v>46074</v>
      </c>
      <c r="C27" s="8">
        <f t="shared" si="2"/>
        <v>46074</v>
      </c>
      <c r="D27" s="9">
        <v>0</v>
      </c>
      <c r="E27" s="8">
        <f t="shared" si="3"/>
        <v>46075</v>
      </c>
      <c r="F27" s="9">
        <v>0</v>
      </c>
      <c r="G27" s="10">
        <f t="shared" si="8"/>
        <v>1</v>
      </c>
      <c r="H27" s="11">
        <f t="shared" si="16"/>
        <v>9768.2099999999991</v>
      </c>
      <c r="I27" s="11">
        <v>9768.2099999999991</v>
      </c>
      <c r="J27" s="11">
        <f t="shared" si="0"/>
        <v>0</v>
      </c>
      <c r="K27" s="27">
        <f t="shared" si="1"/>
        <v>0</v>
      </c>
      <c r="L27" s="595" t="s">
        <v>301</v>
      </c>
    </row>
    <row r="28" spans="1:14">
      <c r="A28" s="12">
        <f t="shared" si="25"/>
        <v>22</v>
      </c>
      <c r="B28" s="8">
        <f t="shared" si="25"/>
        <v>46075</v>
      </c>
      <c r="C28" s="8">
        <f t="shared" si="2"/>
        <v>46075</v>
      </c>
      <c r="D28" s="9">
        <v>0</v>
      </c>
      <c r="E28" s="8">
        <f t="shared" si="3"/>
        <v>46076</v>
      </c>
      <c r="F28" s="9">
        <v>0</v>
      </c>
      <c r="G28" s="10">
        <f t="shared" si="8"/>
        <v>1</v>
      </c>
      <c r="H28" s="11">
        <f t="shared" si="16"/>
        <v>9768.2099999999991</v>
      </c>
      <c r="I28" s="11">
        <v>9768.2099999999991</v>
      </c>
      <c r="J28" s="11">
        <f t="shared" ref="J28" si="28">I28-H28</f>
        <v>0</v>
      </c>
      <c r="K28" s="27">
        <f t="shared" ref="K28" si="29">J28/24</f>
        <v>0</v>
      </c>
      <c r="L28" s="595" t="s">
        <v>301</v>
      </c>
    </row>
    <row r="29" spans="1:14">
      <c r="A29" s="12">
        <f t="shared" si="25"/>
        <v>23</v>
      </c>
      <c r="B29" s="8">
        <f t="shared" si="25"/>
        <v>46076</v>
      </c>
      <c r="C29" s="8">
        <f t="shared" si="2"/>
        <v>46076</v>
      </c>
      <c r="D29" s="9">
        <v>0</v>
      </c>
      <c r="E29" s="8">
        <f t="shared" si="3"/>
        <v>46077</v>
      </c>
      <c r="F29" s="9">
        <v>0</v>
      </c>
      <c r="G29" s="10">
        <f t="shared" si="8"/>
        <v>1</v>
      </c>
      <c r="H29" s="11">
        <f t="shared" si="16"/>
        <v>9768.2099999999991</v>
      </c>
      <c r="I29" s="11">
        <v>9937.9</v>
      </c>
      <c r="J29" s="11">
        <f t="shared" si="0"/>
        <v>169.69000000000051</v>
      </c>
      <c r="K29" s="27">
        <f t="shared" si="1"/>
        <v>7.0704166666666879</v>
      </c>
      <c r="L29" s="105"/>
    </row>
    <row r="30" spans="1:14">
      <c r="A30" s="12">
        <f t="shared" si="25"/>
        <v>24</v>
      </c>
      <c r="B30" s="8">
        <f t="shared" si="25"/>
        <v>46077</v>
      </c>
      <c r="C30" s="8">
        <f t="shared" si="2"/>
        <v>46077</v>
      </c>
      <c r="D30" s="9">
        <v>0</v>
      </c>
      <c r="E30" s="8">
        <f t="shared" si="3"/>
        <v>46078</v>
      </c>
      <c r="F30" s="9">
        <v>0</v>
      </c>
      <c r="G30" s="10">
        <f t="shared" si="8"/>
        <v>1</v>
      </c>
      <c r="H30" s="11">
        <f t="shared" si="16"/>
        <v>9937.9</v>
      </c>
      <c r="I30" s="11">
        <v>10231.07</v>
      </c>
      <c r="J30" s="11">
        <f t="shared" si="0"/>
        <v>293.17000000000007</v>
      </c>
      <c r="K30" s="27">
        <f t="shared" si="1"/>
        <v>12.21541666666667</v>
      </c>
      <c r="L30" s="524"/>
    </row>
    <row r="31" spans="1:14">
      <c r="A31" s="12">
        <f t="shared" si="25"/>
        <v>25</v>
      </c>
      <c r="B31" s="8">
        <f t="shared" si="25"/>
        <v>46078</v>
      </c>
      <c r="C31" s="8">
        <f t="shared" si="2"/>
        <v>46078</v>
      </c>
      <c r="D31" s="9">
        <v>0</v>
      </c>
      <c r="E31" s="8">
        <f t="shared" si="3"/>
        <v>46079</v>
      </c>
      <c r="F31" s="9">
        <v>0</v>
      </c>
      <c r="G31" s="10">
        <f t="shared" si="8"/>
        <v>1</v>
      </c>
      <c r="H31" s="11">
        <f t="shared" si="16"/>
        <v>10231.07</v>
      </c>
      <c r="I31" s="11">
        <v>10640.28</v>
      </c>
      <c r="J31" s="11">
        <f t="shared" si="0"/>
        <v>409.21000000000095</v>
      </c>
      <c r="K31" s="27">
        <f t="shared" si="1"/>
        <v>17.050416666666706</v>
      </c>
      <c r="L31" s="524"/>
    </row>
    <row r="32" spans="1:14">
      <c r="A32" s="12">
        <f t="shared" si="25"/>
        <v>26</v>
      </c>
      <c r="B32" s="8">
        <f t="shared" si="25"/>
        <v>46079</v>
      </c>
      <c r="C32" s="8">
        <f t="shared" si="2"/>
        <v>46079</v>
      </c>
      <c r="D32" s="9">
        <v>0</v>
      </c>
      <c r="E32" s="8">
        <f t="shared" si="3"/>
        <v>46080</v>
      </c>
      <c r="F32" s="9">
        <v>0</v>
      </c>
      <c r="G32" s="10">
        <f t="shared" si="8"/>
        <v>1</v>
      </c>
      <c r="H32" s="11">
        <f t="shared" si="16"/>
        <v>10640.28</v>
      </c>
      <c r="I32" s="11">
        <v>10811.73</v>
      </c>
      <c r="J32" s="11">
        <f t="shared" ref="J32" si="30">I32-H32</f>
        <v>171.44999999999891</v>
      </c>
      <c r="K32" s="27">
        <f t="shared" ref="K32" si="31">J32/24</f>
        <v>7.1437499999999545</v>
      </c>
      <c r="L32" s="524"/>
    </row>
    <row r="33" spans="1:12">
      <c r="A33" s="12">
        <f t="shared" si="25"/>
        <v>27</v>
      </c>
      <c r="B33" s="8">
        <f t="shared" si="25"/>
        <v>46080</v>
      </c>
      <c r="C33" s="8">
        <f t="shared" si="2"/>
        <v>46080</v>
      </c>
      <c r="D33" s="9">
        <v>0</v>
      </c>
      <c r="E33" s="8">
        <f t="shared" si="3"/>
        <v>46081</v>
      </c>
      <c r="F33" s="9">
        <v>0</v>
      </c>
      <c r="G33" s="10">
        <f t="shared" si="8"/>
        <v>1</v>
      </c>
      <c r="H33" s="11">
        <f t="shared" si="16"/>
        <v>10811.73</v>
      </c>
      <c r="I33" s="11">
        <v>10983.51</v>
      </c>
      <c r="J33" s="11">
        <f t="shared" ref="J33" si="32">I33-H33</f>
        <v>171.78000000000065</v>
      </c>
      <c r="K33" s="27">
        <f t="shared" ref="K33" si="33">J33/24</f>
        <v>7.1575000000000273</v>
      </c>
      <c r="L33" s="28"/>
    </row>
    <row r="34" spans="1:12">
      <c r="A34" s="12">
        <f t="shared" si="25"/>
        <v>28</v>
      </c>
      <c r="B34" s="8">
        <f t="shared" si="25"/>
        <v>46081</v>
      </c>
      <c r="C34" s="8">
        <f t="shared" si="2"/>
        <v>46081</v>
      </c>
      <c r="D34" s="9">
        <v>0</v>
      </c>
      <c r="E34" s="8">
        <f t="shared" si="3"/>
        <v>46082</v>
      </c>
      <c r="F34" s="9">
        <v>0</v>
      </c>
      <c r="G34" s="10">
        <f t="shared" si="8"/>
        <v>1</v>
      </c>
      <c r="H34" s="11">
        <f t="shared" si="16"/>
        <v>10983.51</v>
      </c>
      <c r="I34" s="11">
        <v>10986.36</v>
      </c>
      <c r="J34" s="11">
        <f t="shared" ref="J34" si="34">I34-H34</f>
        <v>2.8500000000003638</v>
      </c>
      <c r="K34" s="27">
        <f t="shared" ref="K34" si="35">J34/24</f>
        <v>0.11875000000001516</v>
      </c>
      <c r="L34" s="524"/>
    </row>
    <row r="35" spans="1:12" ht="15.75" thickBot="1">
      <c r="A35" s="13"/>
      <c r="B35" s="14"/>
      <c r="C35" s="14"/>
      <c r="D35" s="15"/>
      <c r="E35" s="14"/>
      <c r="F35" s="15"/>
      <c r="G35" s="15"/>
      <c r="H35" s="16"/>
      <c r="I35" s="16"/>
      <c r="J35" s="16"/>
      <c r="K35" s="30"/>
      <c r="L35" s="31"/>
    </row>
    <row r="36" spans="1:12">
      <c r="A36" s="17" t="s">
        <v>3</v>
      </c>
      <c r="B36" s="18"/>
      <c r="C36" s="18"/>
      <c r="D36" s="18"/>
      <c r="E36" s="18"/>
      <c r="F36" s="18"/>
      <c r="G36" s="19">
        <f>SUM(G7:G34)</f>
        <v>28</v>
      </c>
      <c r="H36" s="20"/>
      <c r="I36" s="20"/>
      <c r="J36" s="32">
        <f>SUM(J7:J35)</f>
        <v>9572.35</v>
      </c>
      <c r="K36" s="32">
        <f>AVERAGE(K7:K34)</f>
        <v>14.244568452380951</v>
      </c>
      <c r="L36" s="33"/>
    </row>
    <row r="37" spans="1:12">
      <c r="A37" s="21" t="s">
        <v>106</v>
      </c>
      <c r="B37" s="22"/>
      <c r="C37" s="22"/>
      <c r="D37" s="22"/>
      <c r="E37" s="22"/>
      <c r="F37" s="22"/>
      <c r="G37" s="23">
        <f>G36/SUMPRODUCT((G7:G34&gt;0)*1)</f>
        <v>1</v>
      </c>
      <c r="H37" s="24"/>
      <c r="I37" s="24"/>
      <c r="J37" s="24"/>
      <c r="K37" s="24">
        <f>K36/SUMPRODUCT((K7:K34&gt;0)*1)</f>
        <v>0.61932906314699787</v>
      </c>
      <c r="L37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pageSetup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7"/>
  <sheetViews>
    <sheetView workbookViewId="0">
      <pane ySplit="6" topLeftCell="A28" activePane="bottomLeft" state="frozen"/>
      <selection pane="bottomLeft" activeCell="J36" sqref="J36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8" width="15.5703125" style="1" customWidth="1"/>
    <col min="9" max="9" width="13.140625" style="1" customWidth="1"/>
    <col min="10" max="10" width="13.42578125" style="1" customWidth="1"/>
    <col min="11" max="11" width="10.5703125" style="1" customWidth="1"/>
    <col min="12" max="12" width="32.140625" style="1" customWidth="1"/>
    <col min="13" max="14" width="9.140625" style="1"/>
    <col min="15" max="15" width="13.42578125" style="1" customWidth="1"/>
    <col min="16" max="16" width="11.140625" style="1" customWidth="1"/>
    <col min="17" max="16384" width="9.140625" style="1"/>
  </cols>
  <sheetData>
    <row r="1" spans="1:12">
      <c r="B1" s="2"/>
      <c r="C1" s="3" t="s">
        <v>120</v>
      </c>
      <c r="D1" s="2"/>
      <c r="E1" s="2"/>
      <c r="F1" s="2"/>
    </row>
    <row r="2" spans="1:12">
      <c r="B2" s="2"/>
      <c r="C2" s="3" t="s">
        <v>64</v>
      </c>
      <c r="D2" s="2"/>
      <c r="E2" s="2"/>
      <c r="F2" s="2"/>
      <c r="L2" s="25" t="s">
        <v>122</v>
      </c>
    </row>
    <row r="3" spans="1:12">
      <c r="B3" s="2"/>
      <c r="C3" s="3" t="str">
        <f>SCI!C3</f>
        <v>Bulan Februari 2026</v>
      </c>
      <c r="D3" s="2"/>
      <c r="E3" s="2"/>
      <c r="F3" s="2"/>
    </row>
    <row r="4" spans="1:12">
      <c r="B4" s="4"/>
      <c r="C4" s="76">
        <f>'Summary sales'!A4</f>
        <v>46054</v>
      </c>
      <c r="D4" s="4"/>
      <c r="E4" s="2"/>
      <c r="F4" s="2"/>
      <c r="J4" s="2" t="s">
        <v>123</v>
      </c>
      <c r="K4" s="26">
        <f>MAX(K7:K35)</f>
        <v>444.93291666666238</v>
      </c>
    </row>
    <row r="5" spans="1:12">
      <c r="A5" s="695" t="s">
        <v>100</v>
      </c>
      <c r="B5" s="694" t="s">
        <v>101</v>
      </c>
      <c r="C5" s="694" t="s">
        <v>124</v>
      </c>
      <c r="D5" s="694"/>
      <c r="E5" s="694" t="s">
        <v>125</v>
      </c>
      <c r="F5" s="694"/>
      <c r="G5" s="698" t="s">
        <v>126</v>
      </c>
      <c r="H5" s="694" t="s">
        <v>127</v>
      </c>
      <c r="I5" s="694"/>
      <c r="J5" s="694" t="s">
        <v>128</v>
      </c>
      <c r="K5" s="698" t="s">
        <v>129</v>
      </c>
      <c r="L5" s="692" t="s">
        <v>130</v>
      </c>
    </row>
    <row r="6" spans="1:12" ht="33.75" customHeight="1">
      <c r="A6" s="696"/>
      <c r="B6" s="697"/>
      <c r="C6" s="5" t="s">
        <v>101</v>
      </c>
      <c r="D6" s="5" t="s">
        <v>131</v>
      </c>
      <c r="E6" s="5" t="s">
        <v>101</v>
      </c>
      <c r="F6" s="5" t="s">
        <v>131</v>
      </c>
      <c r="G6" s="699"/>
      <c r="H6" s="5" t="s">
        <v>124</v>
      </c>
      <c r="I6" s="5" t="s">
        <v>125</v>
      </c>
      <c r="J6" s="697"/>
      <c r="K6" s="699"/>
      <c r="L6" s="693"/>
    </row>
    <row r="7" spans="1:12">
      <c r="A7" s="6">
        <v>1</v>
      </c>
      <c r="B7" s="7">
        <f>C4</f>
        <v>46054</v>
      </c>
      <c r="C7" s="7">
        <f>C4</f>
        <v>46054</v>
      </c>
      <c r="D7" s="9">
        <v>0</v>
      </c>
      <c r="E7" s="7">
        <f>C7+1</f>
        <v>46055</v>
      </c>
      <c r="F7" s="9">
        <v>0</v>
      </c>
      <c r="G7" s="10">
        <f>IFERROR(((E7-C7)+(F7-D7)),"")</f>
        <v>1</v>
      </c>
      <c r="H7" s="11">
        <v>1305674.01</v>
      </c>
      <c r="I7" s="11">
        <v>1309736.19</v>
      </c>
      <c r="J7" s="11">
        <f t="shared" ref="J7:J34" si="0">I7-H7</f>
        <v>4062.1799999999348</v>
      </c>
      <c r="K7" s="27">
        <f t="shared" ref="K7:K34" si="1">J7/24</f>
        <v>169.25749999999729</v>
      </c>
      <c r="L7" s="101"/>
    </row>
    <row r="8" spans="1:12">
      <c r="A8" s="12">
        <f>A7+1</f>
        <v>2</v>
      </c>
      <c r="B8" s="8">
        <f>B7+1</f>
        <v>46055</v>
      </c>
      <c r="C8" s="8">
        <f t="shared" ref="C8:C34" si="2">B8</f>
        <v>46055</v>
      </c>
      <c r="D8" s="9">
        <v>0</v>
      </c>
      <c r="E8" s="8">
        <f t="shared" ref="E8:E34" si="3">C8+1</f>
        <v>46056</v>
      </c>
      <c r="F8" s="9">
        <v>0</v>
      </c>
      <c r="G8" s="10">
        <f>IFERROR(((E8-C8)+(F8-D8)),"")</f>
        <v>1</v>
      </c>
      <c r="H8" s="11">
        <f t="shared" ref="H8:H34" si="4">I7</f>
        <v>1309736.19</v>
      </c>
      <c r="I8" s="11">
        <v>1315592.53</v>
      </c>
      <c r="J8" s="11">
        <f t="shared" si="0"/>
        <v>5856.3400000000838</v>
      </c>
      <c r="K8" s="27">
        <f t="shared" si="1"/>
        <v>244.01416666667015</v>
      </c>
      <c r="L8" s="28"/>
    </row>
    <row r="9" spans="1:12">
      <c r="A9" s="12">
        <f t="shared" ref="A9:B24" si="5">A8+1</f>
        <v>3</v>
      </c>
      <c r="B9" s="8">
        <f t="shared" si="5"/>
        <v>46056</v>
      </c>
      <c r="C9" s="8">
        <f t="shared" si="2"/>
        <v>46056</v>
      </c>
      <c r="D9" s="9">
        <v>0</v>
      </c>
      <c r="E9" s="8">
        <f t="shared" si="3"/>
        <v>46057</v>
      </c>
      <c r="F9" s="9">
        <v>0</v>
      </c>
      <c r="G9" s="10">
        <f>IFERROR(((E9-C9)+(F9-D9)),"")</f>
        <v>1</v>
      </c>
      <c r="H9" s="11">
        <f t="shared" si="4"/>
        <v>1315592.53</v>
      </c>
      <c r="I9" s="11">
        <v>1318946.7</v>
      </c>
      <c r="J9" s="11">
        <f t="shared" si="0"/>
        <v>3354.1699999999255</v>
      </c>
      <c r="K9" s="27">
        <f t="shared" si="1"/>
        <v>139.75708333333023</v>
      </c>
      <c r="L9" s="28"/>
    </row>
    <row r="10" spans="1:12">
      <c r="A10" s="12">
        <f t="shared" si="5"/>
        <v>4</v>
      </c>
      <c r="B10" s="8">
        <f t="shared" si="5"/>
        <v>46057</v>
      </c>
      <c r="C10" s="8">
        <f t="shared" si="2"/>
        <v>46057</v>
      </c>
      <c r="D10" s="9">
        <v>0</v>
      </c>
      <c r="E10" s="8">
        <f t="shared" si="3"/>
        <v>46058</v>
      </c>
      <c r="F10" s="9">
        <v>0</v>
      </c>
      <c r="G10" s="10">
        <f>IFERROR(((E10-C10)+(F10-D10)),"")</f>
        <v>1</v>
      </c>
      <c r="H10" s="11">
        <f t="shared" si="4"/>
        <v>1318946.7</v>
      </c>
      <c r="I10" s="11">
        <v>1323826.1100000001</v>
      </c>
      <c r="J10" s="11">
        <f t="shared" si="0"/>
        <v>4879.410000000149</v>
      </c>
      <c r="K10" s="27">
        <f t="shared" si="1"/>
        <v>203.3087500000062</v>
      </c>
      <c r="L10" s="28"/>
    </row>
    <row r="11" spans="1:12">
      <c r="A11" s="12">
        <f t="shared" si="5"/>
        <v>5</v>
      </c>
      <c r="B11" s="8">
        <f t="shared" si="5"/>
        <v>46058</v>
      </c>
      <c r="C11" s="8">
        <f t="shared" si="2"/>
        <v>46058</v>
      </c>
      <c r="D11" s="9">
        <v>0</v>
      </c>
      <c r="E11" s="8">
        <f t="shared" si="3"/>
        <v>46059</v>
      </c>
      <c r="F11" s="9">
        <v>0</v>
      </c>
      <c r="G11" s="10">
        <f t="shared" ref="G11:G34" si="6">IFERROR(((E11-C11)+(F11-D11)),"")</f>
        <v>1</v>
      </c>
      <c r="H11" s="11">
        <f t="shared" si="4"/>
        <v>1323826.1100000001</v>
      </c>
      <c r="I11" s="11">
        <v>1330108.3500000001</v>
      </c>
      <c r="J11" s="11">
        <f t="shared" si="0"/>
        <v>6282.2399999999907</v>
      </c>
      <c r="K11" s="27">
        <f t="shared" si="1"/>
        <v>261.75999999999959</v>
      </c>
      <c r="L11" s="28"/>
    </row>
    <row r="12" spans="1:12">
      <c r="A12" s="12">
        <f t="shared" si="5"/>
        <v>6</v>
      </c>
      <c r="B12" s="8">
        <f t="shared" si="5"/>
        <v>46059</v>
      </c>
      <c r="C12" s="8">
        <f t="shared" si="2"/>
        <v>46059</v>
      </c>
      <c r="D12" s="9">
        <v>0</v>
      </c>
      <c r="E12" s="8">
        <f t="shared" si="3"/>
        <v>46060</v>
      </c>
      <c r="F12" s="9">
        <v>0</v>
      </c>
      <c r="G12" s="10">
        <f t="shared" si="6"/>
        <v>1</v>
      </c>
      <c r="H12" s="11">
        <f t="shared" si="4"/>
        <v>1330108.3500000001</v>
      </c>
      <c r="I12" s="11">
        <v>1332087.8700000001</v>
      </c>
      <c r="J12" s="11">
        <f t="shared" si="0"/>
        <v>1979.5200000000186</v>
      </c>
      <c r="K12" s="27">
        <f t="shared" si="1"/>
        <v>82.480000000000771</v>
      </c>
      <c r="L12" s="28"/>
    </row>
    <row r="13" spans="1:12">
      <c r="A13" s="12">
        <f t="shared" si="5"/>
        <v>7</v>
      </c>
      <c r="B13" s="8">
        <f t="shared" si="5"/>
        <v>46060</v>
      </c>
      <c r="C13" s="8">
        <f t="shared" si="2"/>
        <v>46060</v>
      </c>
      <c r="D13" s="9">
        <v>0</v>
      </c>
      <c r="E13" s="8">
        <f t="shared" si="3"/>
        <v>46061</v>
      </c>
      <c r="F13" s="9">
        <v>0</v>
      </c>
      <c r="G13" s="10">
        <f t="shared" si="6"/>
        <v>1</v>
      </c>
      <c r="H13" s="11">
        <f t="shared" si="4"/>
        <v>1332087.8700000001</v>
      </c>
      <c r="I13" s="11">
        <v>1335207.95</v>
      </c>
      <c r="J13" s="11">
        <f t="shared" si="0"/>
        <v>3120.0799999998417</v>
      </c>
      <c r="K13" s="27">
        <f t="shared" si="1"/>
        <v>130.00333333332674</v>
      </c>
      <c r="L13" s="28"/>
    </row>
    <row r="14" spans="1:12">
      <c r="A14" s="12">
        <f t="shared" si="5"/>
        <v>8</v>
      </c>
      <c r="B14" s="8">
        <f t="shared" si="5"/>
        <v>46061</v>
      </c>
      <c r="C14" s="8">
        <f t="shared" si="2"/>
        <v>46061</v>
      </c>
      <c r="D14" s="9">
        <v>0</v>
      </c>
      <c r="E14" s="8">
        <f t="shared" si="3"/>
        <v>46062</v>
      </c>
      <c r="F14" s="9">
        <v>0</v>
      </c>
      <c r="G14" s="10">
        <f t="shared" si="6"/>
        <v>1</v>
      </c>
      <c r="H14" s="11">
        <f t="shared" si="4"/>
        <v>1335207.95</v>
      </c>
      <c r="I14" s="304">
        <v>1340793.55</v>
      </c>
      <c r="J14" s="11">
        <f t="shared" si="0"/>
        <v>5585.6000000000931</v>
      </c>
      <c r="K14" s="27">
        <f t="shared" si="1"/>
        <v>232.73333333333721</v>
      </c>
      <c r="L14" s="28"/>
    </row>
    <row r="15" spans="1:12">
      <c r="A15" s="12">
        <f t="shared" si="5"/>
        <v>9</v>
      </c>
      <c r="B15" s="8">
        <f t="shared" si="5"/>
        <v>46062</v>
      </c>
      <c r="C15" s="8">
        <f t="shared" si="2"/>
        <v>46062</v>
      </c>
      <c r="D15" s="9">
        <v>0</v>
      </c>
      <c r="E15" s="8">
        <f t="shared" si="3"/>
        <v>46063</v>
      </c>
      <c r="F15" s="9">
        <v>0</v>
      </c>
      <c r="G15" s="10">
        <f t="shared" si="6"/>
        <v>1</v>
      </c>
      <c r="H15" s="11">
        <f t="shared" si="4"/>
        <v>1340793.55</v>
      </c>
      <c r="I15" s="304">
        <v>1345304.27</v>
      </c>
      <c r="J15" s="11">
        <f t="shared" si="0"/>
        <v>4510.7199999999721</v>
      </c>
      <c r="K15" s="27">
        <f t="shared" si="1"/>
        <v>187.94666666666549</v>
      </c>
      <c r="L15" s="28"/>
    </row>
    <row r="16" spans="1:12">
      <c r="A16" s="12">
        <f t="shared" si="5"/>
        <v>10</v>
      </c>
      <c r="B16" s="8">
        <f t="shared" si="5"/>
        <v>46063</v>
      </c>
      <c r="C16" s="8">
        <f t="shared" si="2"/>
        <v>46063</v>
      </c>
      <c r="D16" s="9">
        <v>0</v>
      </c>
      <c r="E16" s="8">
        <f t="shared" si="3"/>
        <v>46064</v>
      </c>
      <c r="F16" s="9">
        <v>0</v>
      </c>
      <c r="G16" s="10">
        <f t="shared" si="6"/>
        <v>1</v>
      </c>
      <c r="H16" s="11">
        <f t="shared" si="4"/>
        <v>1345304.27</v>
      </c>
      <c r="I16" s="304">
        <v>1351745.85</v>
      </c>
      <c r="J16" s="11">
        <f t="shared" ref="J16:J17" si="7">I16-H16</f>
        <v>6441.5800000000745</v>
      </c>
      <c r="K16" s="27">
        <f t="shared" ref="K16:K17" si="8">J16/24</f>
        <v>268.39916666666977</v>
      </c>
      <c r="L16" s="28"/>
    </row>
    <row r="17" spans="1:14">
      <c r="A17" s="12">
        <f t="shared" si="5"/>
        <v>11</v>
      </c>
      <c r="B17" s="8">
        <f t="shared" si="5"/>
        <v>46064</v>
      </c>
      <c r="C17" s="8">
        <f t="shared" si="2"/>
        <v>46064</v>
      </c>
      <c r="D17" s="9">
        <v>0</v>
      </c>
      <c r="E17" s="8">
        <f t="shared" si="3"/>
        <v>46065</v>
      </c>
      <c r="F17" s="9">
        <v>0</v>
      </c>
      <c r="G17" s="10">
        <f t="shared" si="6"/>
        <v>1</v>
      </c>
      <c r="H17" s="11">
        <f t="shared" si="4"/>
        <v>1351745.85</v>
      </c>
      <c r="I17" s="11">
        <v>1360626.55</v>
      </c>
      <c r="J17" s="11">
        <f t="shared" si="7"/>
        <v>8880.6999999999534</v>
      </c>
      <c r="K17" s="27">
        <f t="shared" si="8"/>
        <v>370.02916666666471</v>
      </c>
      <c r="L17" s="28"/>
    </row>
    <row r="18" spans="1:14">
      <c r="A18" s="12">
        <f t="shared" si="5"/>
        <v>12</v>
      </c>
      <c r="B18" s="8">
        <f t="shared" si="5"/>
        <v>46065</v>
      </c>
      <c r="C18" s="8">
        <f t="shared" si="2"/>
        <v>46065</v>
      </c>
      <c r="D18" s="9">
        <v>0</v>
      </c>
      <c r="E18" s="8">
        <f t="shared" si="3"/>
        <v>46066</v>
      </c>
      <c r="F18" s="9">
        <v>0</v>
      </c>
      <c r="G18" s="10">
        <f t="shared" si="6"/>
        <v>1</v>
      </c>
      <c r="H18" s="11">
        <f t="shared" si="4"/>
        <v>1360626.55</v>
      </c>
      <c r="I18" s="1">
        <v>1370355.25</v>
      </c>
      <c r="J18" s="11">
        <f t="shared" si="0"/>
        <v>9728.6999999999534</v>
      </c>
      <c r="K18" s="27">
        <f t="shared" si="1"/>
        <v>405.36249999999808</v>
      </c>
      <c r="L18" s="28"/>
      <c r="N18" s="29"/>
    </row>
    <row r="19" spans="1:14">
      <c r="A19" s="12">
        <f t="shared" si="5"/>
        <v>13</v>
      </c>
      <c r="B19" s="8">
        <f t="shared" si="5"/>
        <v>46066</v>
      </c>
      <c r="C19" s="8">
        <f t="shared" si="2"/>
        <v>46066</v>
      </c>
      <c r="D19" s="9">
        <v>0</v>
      </c>
      <c r="E19" s="8">
        <f t="shared" si="3"/>
        <v>46067</v>
      </c>
      <c r="F19" s="9">
        <v>0</v>
      </c>
      <c r="G19" s="10">
        <f t="shared" si="6"/>
        <v>1</v>
      </c>
      <c r="H19" s="11">
        <f t="shared" si="4"/>
        <v>1370355.25</v>
      </c>
      <c r="I19" s="1">
        <v>1377142.46</v>
      </c>
      <c r="J19" s="11">
        <f t="shared" si="0"/>
        <v>6787.2099999999627</v>
      </c>
      <c r="K19" s="27">
        <f t="shared" si="1"/>
        <v>282.80041666666511</v>
      </c>
      <c r="L19" s="28"/>
    </row>
    <row r="20" spans="1:14">
      <c r="A20" s="12">
        <f t="shared" si="5"/>
        <v>14</v>
      </c>
      <c r="B20" s="8">
        <f t="shared" si="5"/>
        <v>46067</v>
      </c>
      <c r="C20" s="8">
        <f t="shared" si="2"/>
        <v>46067</v>
      </c>
      <c r="D20" s="9">
        <v>0</v>
      </c>
      <c r="E20" s="8">
        <f t="shared" si="3"/>
        <v>46068</v>
      </c>
      <c r="F20" s="9">
        <v>0</v>
      </c>
      <c r="G20" s="10">
        <f t="shared" si="6"/>
        <v>1</v>
      </c>
      <c r="H20" s="11">
        <f t="shared" si="4"/>
        <v>1377142.46</v>
      </c>
      <c r="I20" s="11">
        <v>1383894.89</v>
      </c>
      <c r="J20" s="11">
        <f t="shared" si="0"/>
        <v>6752.4299999999348</v>
      </c>
      <c r="K20" s="27">
        <f t="shared" si="1"/>
        <v>281.35124999999726</v>
      </c>
      <c r="L20" s="105"/>
    </row>
    <row r="21" spans="1:14">
      <c r="A21" s="12">
        <f t="shared" si="5"/>
        <v>15</v>
      </c>
      <c r="B21" s="8">
        <f t="shared" si="5"/>
        <v>46068</v>
      </c>
      <c r="C21" s="8">
        <f t="shared" si="2"/>
        <v>46068</v>
      </c>
      <c r="D21" s="9">
        <v>0</v>
      </c>
      <c r="E21" s="8">
        <f t="shared" si="3"/>
        <v>46069</v>
      </c>
      <c r="F21" s="9">
        <v>0</v>
      </c>
      <c r="G21" s="10">
        <f t="shared" si="6"/>
        <v>1</v>
      </c>
      <c r="H21" s="11">
        <f t="shared" si="4"/>
        <v>1383894.89</v>
      </c>
      <c r="I21" s="11">
        <v>1391351.08</v>
      </c>
      <c r="J21" s="11">
        <f t="shared" si="0"/>
        <v>7456.190000000177</v>
      </c>
      <c r="K21" s="27">
        <f t="shared" si="1"/>
        <v>310.67458333334071</v>
      </c>
      <c r="L21" s="105"/>
    </row>
    <row r="22" spans="1:14">
      <c r="A22" s="12">
        <f t="shared" si="5"/>
        <v>16</v>
      </c>
      <c r="B22" s="8">
        <f t="shared" si="5"/>
        <v>46069</v>
      </c>
      <c r="C22" s="8">
        <f t="shared" si="2"/>
        <v>46069</v>
      </c>
      <c r="D22" s="9">
        <v>0</v>
      </c>
      <c r="E22" s="8">
        <f t="shared" si="3"/>
        <v>46070</v>
      </c>
      <c r="F22" s="9">
        <v>0</v>
      </c>
      <c r="G22" s="10">
        <f t="shared" si="6"/>
        <v>1</v>
      </c>
      <c r="H22" s="11">
        <f t="shared" si="4"/>
        <v>1391351.08</v>
      </c>
      <c r="I22" s="11">
        <v>1402029.47</v>
      </c>
      <c r="J22" s="11">
        <f t="shared" si="0"/>
        <v>10678.389999999898</v>
      </c>
      <c r="K22" s="27">
        <f t="shared" si="1"/>
        <v>444.93291666666238</v>
      </c>
      <c r="L22" s="105"/>
    </row>
    <row r="23" spans="1:14">
      <c r="A23" s="12">
        <f t="shared" si="5"/>
        <v>17</v>
      </c>
      <c r="B23" s="8">
        <f t="shared" si="5"/>
        <v>46070</v>
      </c>
      <c r="C23" s="8">
        <f t="shared" si="2"/>
        <v>46070</v>
      </c>
      <c r="D23" s="9">
        <v>0</v>
      </c>
      <c r="E23" s="8">
        <f t="shared" si="3"/>
        <v>46071</v>
      </c>
      <c r="F23" s="9">
        <v>0</v>
      </c>
      <c r="G23" s="10">
        <f t="shared" si="6"/>
        <v>1</v>
      </c>
      <c r="H23" s="11">
        <f t="shared" si="4"/>
        <v>1402029.47</v>
      </c>
      <c r="I23" s="1">
        <v>1410235.04</v>
      </c>
      <c r="J23" s="11">
        <f t="shared" si="0"/>
        <v>8205.5700000000652</v>
      </c>
      <c r="K23" s="27">
        <f t="shared" si="1"/>
        <v>341.89875000000274</v>
      </c>
      <c r="L23" s="105"/>
    </row>
    <row r="24" spans="1:14">
      <c r="A24" s="12">
        <f t="shared" si="5"/>
        <v>18</v>
      </c>
      <c r="B24" s="8">
        <f t="shared" si="5"/>
        <v>46071</v>
      </c>
      <c r="C24" s="8">
        <f t="shared" si="2"/>
        <v>46071</v>
      </c>
      <c r="D24" s="9">
        <v>0</v>
      </c>
      <c r="E24" s="8">
        <f t="shared" si="3"/>
        <v>46072</v>
      </c>
      <c r="F24" s="9">
        <v>0</v>
      </c>
      <c r="G24" s="10">
        <f t="shared" si="6"/>
        <v>1</v>
      </c>
      <c r="H24" s="11">
        <f t="shared" si="4"/>
        <v>1410235.04</v>
      </c>
      <c r="I24" s="11">
        <v>1418367.41</v>
      </c>
      <c r="J24" s="11">
        <f t="shared" si="0"/>
        <v>8132.3699999998789</v>
      </c>
      <c r="K24" s="27">
        <f t="shared" si="1"/>
        <v>338.84874999999494</v>
      </c>
      <c r="L24" s="105"/>
    </row>
    <row r="25" spans="1:14">
      <c r="A25" s="12">
        <f t="shared" ref="A25:B34" si="9">A24+1</f>
        <v>19</v>
      </c>
      <c r="B25" s="8">
        <f t="shared" si="9"/>
        <v>46072</v>
      </c>
      <c r="C25" s="8">
        <f t="shared" si="2"/>
        <v>46072</v>
      </c>
      <c r="D25" s="9">
        <v>0</v>
      </c>
      <c r="E25" s="8">
        <f t="shared" si="3"/>
        <v>46073</v>
      </c>
      <c r="F25" s="9">
        <v>0</v>
      </c>
      <c r="G25" s="10">
        <f t="shared" si="6"/>
        <v>1</v>
      </c>
      <c r="H25" s="11">
        <f t="shared" si="4"/>
        <v>1418367.41</v>
      </c>
      <c r="I25" s="11">
        <v>1426698.82</v>
      </c>
      <c r="J25" s="11">
        <f t="shared" si="0"/>
        <v>8331.410000000149</v>
      </c>
      <c r="K25" s="27">
        <f t="shared" si="1"/>
        <v>347.14208333333954</v>
      </c>
      <c r="L25" s="105"/>
    </row>
    <row r="26" spans="1:14">
      <c r="A26" s="12">
        <f t="shared" si="9"/>
        <v>20</v>
      </c>
      <c r="B26" s="8">
        <f t="shared" si="9"/>
        <v>46073</v>
      </c>
      <c r="C26" s="8">
        <f t="shared" si="2"/>
        <v>46073</v>
      </c>
      <c r="D26" s="9">
        <v>0</v>
      </c>
      <c r="E26" s="8">
        <f t="shared" si="3"/>
        <v>46074</v>
      </c>
      <c r="F26" s="9">
        <v>0</v>
      </c>
      <c r="G26" s="10">
        <f t="shared" si="6"/>
        <v>1</v>
      </c>
      <c r="H26" s="11">
        <f t="shared" si="4"/>
        <v>1426698.82</v>
      </c>
      <c r="I26" s="11">
        <v>1431824.36</v>
      </c>
      <c r="J26" s="11">
        <f t="shared" si="0"/>
        <v>5125.5400000000373</v>
      </c>
      <c r="K26" s="27">
        <f t="shared" si="1"/>
        <v>213.56416666666823</v>
      </c>
      <c r="L26" s="105"/>
    </row>
    <row r="27" spans="1:14">
      <c r="A27" s="12">
        <f t="shared" si="9"/>
        <v>21</v>
      </c>
      <c r="B27" s="8">
        <f t="shared" si="9"/>
        <v>46074</v>
      </c>
      <c r="C27" s="8">
        <f t="shared" si="2"/>
        <v>46074</v>
      </c>
      <c r="D27" s="9">
        <v>0</v>
      </c>
      <c r="E27" s="8">
        <f t="shared" si="3"/>
        <v>46075</v>
      </c>
      <c r="F27" s="9">
        <v>0</v>
      </c>
      <c r="G27" s="10">
        <f t="shared" si="6"/>
        <v>1</v>
      </c>
      <c r="H27" s="11">
        <f t="shared" si="4"/>
        <v>1431824.36</v>
      </c>
      <c r="I27" s="11">
        <v>1437419</v>
      </c>
      <c r="J27" s="11">
        <f t="shared" si="0"/>
        <v>5594.6399999998976</v>
      </c>
      <c r="K27" s="27">
        <f t="shared" si="1"/>
        <v>233.10999999999572</v>
      </c>
      <c r="L27" s="105"/>
    </row>
    <row r="28" spans="1:14">
      <c r="A28" s="12">
        <f t="shared" si="9"/>
        <v>22</v>
      </c>
      <c r="B28" s="8">
        <f t="shared" si="9"/>
        <v>46075</v>
      </c>
      <c r="C28" s="8">
        <f t="shared" si="2"/>
        <v>46075</v>
      </c>
      <c r="D28" s="9">
        <v>0</v>
      </c>
      <c r="E28" s="8">
        <f t="shared" si="3"/>
        <v>46076</v>
      </c>
      <c r="F28" s="9">
        <v>0</v>
      </c>
      <c r="G28" s="10">
        <f t="shared" si="6"/>
        <v>1</v>
      </c>
      <c r="H28" s="11">
        <f t="shared" si="4"/>
        <v>1437419</v>
      </c>
      <c r="I28" s="1">
        <v>1443785.89</v>
      </c>
      <c r="J28" s="11">
        <f t="shared" si="0"/>
        <v>6366.8899999998976</v>
      </c>
      <c r="K28" s="27">
        <f t="shared" si="1"/>
        <v>265.28708333332906</v>
      </c>
      <c r="L28" s="105"/>
    </row>
    <row r="29" spans="1:14">
      <c r="A29" s="12">
        <f t="shared" si="9"/>
        <v>23</v>
      </c>
      <c r="B29" s="8">
        <f t="shared" si="9"/>
        <v>46076</v>
      </c>
      <c r="C29" s="8">
        <f t="shared" si="2"/>
        <v>46076</v>
      </c>
      <c r="D29" s="9">
        <v>0</v>
      </c>
      <c r="E29" s="8">
        <f t="shared" si="3"/>
        <v>46077</v>
      </c>
      <c r="F29" s="9">
        <v>0</v>
      </c>
      <c r="G29" s="10">
        <f t="shared" si="6"/>
        <v>1</v>
      </c>
      <c r="H29" s="11">
        <f t="shared" si="4"/>
        <v>1443785.89</v>
      </c>
      <c r="I29" s="11">
        <v>1448334.02</v>
      </c>
      <c r="J29" s="11">
        <f t="shared" si="0"/>
        <v>4548.1300000001211</v>
      </c>
      <c r="K29" s="27">
        <f t="shared" si="1"/>
        <v>189.50541666667172</v>
      </c>
      <c r="L29" s="105"/>
    </row>
    <row r="30" spans="1:14">
      <c r="A30" s="12">
        <f t="shared" si="9"/>
        <v>24</v>
      </c>
      <c r="B30" s="8">
        <f t="shared" si="9"/>
        <v>46077</v>
      </c>
      <c r="C30" s="8">
        <f t="shared" si="2"/>
        <v>46077</v>
      </c>
      <c r="D30" s="9">
        <v>0</v>
      </c>
      <c r="E30" s="8">
        <f t="shared" si="3"/>
        <v>46078</v>
      </c>
      <c r="F30" s="9">
        <v>0</v>
      </c>
      <c r="G30" s="10">
        <f t="shared" si="6"/>
        <v>1</v>
      </c>
      <c r="H30" s="11">
        <f t="shared" si="4"/>
        <v>1448334.02</v>
      </c>
      <c r="I30" s="11">
        <v>1455331.45</v>
      </c>
      <c r="J30" s="11">
        <f t="shared" si="0"/>
        <v>6997.4299999999348</v>
      </c>
      <c r="K30" s="27">
        <f t="shared" si="1"/>
        <v>291.55958333333064</v>
      </c>
      <c r="L30" s="105"/>
    </row>
    <row r="31" spans="1:14">
      <c r="A31" s="12">
        <f t="shared" si="9"/>
        <v>25</v>
      </c>
      <c r="B31" s="8">
        <f t="shared" si="9"/>
        <v>46078</v>
      </c>
      <c r="C31" s="8">
        <f t="shared" si="2"/>
        <v>46078</v>
      </c>
      <c r="D31" s="9">
        <v>0</v>
      </c>
      <c r="E31" s="8">
        <f t="shared" si="3"/>
        <v>46079</v>
      </c>
      <c r="F31" s="9">
        <v>0</v>
      </c>
      <c r="G31" s="10">
        <f t="shared" si="6"/>
        <v>1</v>
      </c>
      <c r="H31" s="11">
        <f t="shared" si="4"/>
        <v>1455331.45</v>
      </c>
      <c r="I31" s="11">
        <v>1462677.99</v>
      </c>
      <c r="J31" s="11">
        <f t="shared" si="0"/>
        <v>7346.5400000000373</v>
      </c>
      <c r="K31" s="27">
        <f t="shared" si="1"/>
        <v>306.10583333333489</v>
      </c>
      <c r="L31" s="105"/>
    </row>
    <row r="32" spans="1:14">
      <c r="A32" s="12">
        <f t="shared" si="9"/>
        <v>26</v>
      </c>
      <c r="B32" s="8">
        <f t="shared" si="9"/>
        <v>46079</v>
      </c>
      <c r="C32" s="8">
        <f t="shared" si="2"/>
        <v>46079</v>
      </c>
      <c r="D32" s="9">
        <v>0</v>
      </c>
      <c r="E32" s="8">
        <f t="shared" si="3"/>
        <v>46080</v>
      </c>
      <c r="F32" s="9">
        <v>0</v>
      </c>
      <c r="G32" s="10">
        <f t="shared" si="6"/>
        <v>1</v>
      </c>
      <c r="H32" s="11">
        <f t="shared" si="4"/>
        <v>1462677.99</v>
      </c>
      <c r="I32" s="11">
        <v>1470074.64</v>
      </c>
      <c r="J32" s="11">
        <f t="shared" si="0"/>
        <v>7396.6499999999069</v>
      </c>
      <c r="K32" s="27">
        <f t="shared" si="1"/>
        <v>308.1937499999961</v>
      </c>
      <c r="L32" s="105"/>
    </row>
    <row r="33" spans="1:12">
      <c r="A33" s="12">
        <f t="shared" si="9"/>
        <v>27</v>
      </c>
      <c r="B33" s="8">
        <f t="shared" si="9"/>
        <v>46080</v>
      </c>
      <c r="C33" s="8">
        <f t="shared" si="2"/>
        <v>46080</v>
      </c>
      <c r="D33" s="9">
        <v>0</v>
      </c>
      <c r="E33" s="8">
        <f t="shared" si="3"/>
        <v>46081</v>
      </c>
      <c r="F33" s="9">
        <v>0</v>
      </c>
      <c r="G33" s="10">
        <f t="shared" si="6"/>
        <v>1</v>
      </c>
      <c r="H33" s="11">
        <f t="shared" si="4"/>
        <v>1470074.64</v>
      </c>
      <c r="I33" s="11">
        <v>1477804.78</v>
      </c>
      <c r="J33" s="11">
        <f t="shared" si="0"/>
        <v>7730.1400000001304</v>
      </c>
      <c r="K33" s="27">
        <f t="shared" si="1"/>
        <v>322.0891666666721</v>
      </c>
      <c r="L33" s="105"/>
    </row>
    <row r="34" spans="1:12">
      <c r="A34" s="12">
        <f t="shared" si="9"/>
        <v>28</v>
      </c>
      <c r="B34" s="8">
        <f t="shared" si="9"/>
        <v>46081</v>
      </c>
      <c r="C34" s="8">
        <f t="shared" si="2"/>
        <v>46081</v>
      </c>
      <c r="D34" s="9">
        <v>0</v>
      </c>
      <c r="E34" s="8">
        <f t="shared" si="3"/>
        <v>46082</v>
      </c>
      <c r="F34" s="9">
        <v>0</v>
      </c>
      <c r="G34" s="10">
        <f t="shared" si="6"/>
        <v>1</v>
      </c>
      <c r="H34" s="11">
        <f t="shared" si="4"/>
        <v>1477804.78</v>
      </c>
      <c r="I34" s="11">
        <v>1484311.19</v>
      </c>
      <c r="J34" s="11">
        <f t="shared" si="0"/>
        <v>6506.4099999999162</v>
      </c>
      <c r="K34" s="27">
        <f t="shared" si="1"/>
        <v>271.10041666666319</v>
      </c>
      <c r="L34" s="28"/>
    </row>
    <row r="35" spans="1:12">
      <c r="A35" s="13"/>
      <c r="B35" s="14"/>
      <c r="C35" s="14"/>
      <c r="D35" s="15"/>
      <c r="E35" s="14"/>
      <c r="F35" s="15"/>
      <c r="G35" s="15"/>
      <c r="H35" s="16"/>
      <c r="I35" s="16"/>
      <c r="J35" s="16"/>
      <c r="K35" s="30"/>
      <c r="L35" s="31"/>
    </row>
    <row r="36" spans="1:12">
      <c r="A36" s="17" t="s">
        <v>3</v>
      </c>
      <c r="B36" s="18"/>
      <c r="C36" s="18"/>
      <c r="D36" s="18"/>
      <c r="E36" s="18"/>
      <c r="F36" s="18"/>
      <c r="G36" s="19">
        <f>SUM(G7:G34)</f>
        <v>28</v>
      </c>
      <c r="H36" s="20"/>
      <c r="I36" s="20"/>
      <c r="J36" s="32">
        <f>SUM(J7:J35)</f>
        <v>178637.17999999993</v>
      </c>
      <c r="K36" s="32">
        <f>AVERAGE(K7:K34)</f>
        <v>265.82913690476181</v>
      </c>
      <c r="L36" s="33"/>
    </row>
    <row r="37" spans="1:12">
      <c r="A37" s="21" t="s">
        <v>106</v>
      </c>
      <c r="B37" s="22"/>
      <c r="C37" s="22"/>
      <c r="D37" s="22"/>
      <c r="E37" s="22"/>
      <c r="F37" s="22"/>
      <c r="G37" s="23">
        <f>G36/SUMPRODUCT((G7:G34&gt;0)*1)</f>
        <v>1</v>
      </c>
      <c r="H37" s="24"/>
      <c r="I37" s="24"/>
      <c r="J37" s="24"/>
      <c r="K37" s="24">
        <f>K36/SUMPRODUCT((K7:K34&gt;0)*1)</f>
        <v>9.4938977465986358</v>
      </c>
      <c r="L37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pageSetup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7"/>
  <sheetViews>
    <sheetView workbookViewId="0">
      <pane ySplit="6" topLeftCell="A25" activePane="bottomLeft" state="frozen"/>
      <selection pane="bottomLeft" activeCell="J36" sqref="J36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8" width="15.5703125" style="1" customWidth="1"/>
    <col min="9" max="9" width="13.140625" style="1" customWidth="1"/>
    <col min="10" max="10" width="13.42578125" style="1" customWidth="1"/>
    <col min="11" max="11" width="10.5703125" style="1" customWidth="1"/>
    <col min="12" max="12" width="32.140625" style="1" customWidth="1"/>
    <col min="13" max="15" width="9.140625" style="1"/>
    <col min="16" max="16" width="11.140625" style="1" customWidth="1"/>
    <col min="17" max="16384" width="9.140625" style="1"/>
  </cols>
  <sheetData>
    <row r="1" spans="1:12">
      <c r="B1" s="2"/>
      <c r="C1" s="3" t="s">
        <v>120</v>
      </c>
      <c r="D1" s="2"/>
      <c r="E1" s="2"/>
      <c r="F1" s="2"/>
    </row>
    <row r="2" spans="1:12">
      <c r="B2" s="2"/>
      <c r="C2" s="3" t="s">
        <v>63</v>
      </c>
      <c r="D2" s="2"/>
      <c r="E2" s="2"/>
      <c r="F2" s="2"/>
      <c r="L2" s="25" t="s">
        <v>122</v>
      </c>
    </row>
    <row r="3" spans="1:12">
      <c r="B3" s="2"/>
      <c r="C3" s="3" t="str">
        <f>SCI!C3</f>
        <v>Bulan Februari 2026</v>
      </c>
      <c r="D3" s="2"/>
      <c r="E3" s="2"/>
      <c r="F3" s="2"/>
    </row>
    <row r="4" spans="1:12">
      <c r="B4" s="4"/>
      <c r="C4" s="76">
        <f>'Summary sales'!A4</f>
        <v>46054</v>
      </c>
      <c r="D4" s="4"/>
      <c r="E4" s="2"/>
      <c r="F4" s="2"/>
      <c r="J4" s="2" t="s">
        <v>123</v>
      </c>
      <c r="K4" s="26">
        <f>MAX(K7:K35)</f>
        <v>1914.4895833333333</v>
      </c>
    </row>
    <row r="5" spans="1:12">
      <c r="A5" s="695" t="s">
        <v>100</v>
      </c>
      <c r="B5" s="694" t="s">
        <v>101</v>
      </c>
      <c r="C5" s="694" t="s">
        <v>124</v>
      </c>
      <c r="D5" s="694"/>
      <c r="E5" s="694" t="s">
        <v>125</v>
      </c>
      <c r="F5" s="694"/>
      <c r="G5" s="698" t="s">
        <v>126</v>
      </c>
      <c r="H5" s="694" t="s">
        <v>127</v>
      </c>
      <c r="I5" s="694"/>
      <c r="J5" s="694" t="s">
        <v>128</v>
      </c>
      <c r="K5" s="698" t="s">
        <v>129</v>
      </c>
      <c r="L5" s="692" t="s">
        <v>130</v>
      </c>
    </row>
    <row r="6" spans="1:12" ht="33.75" customHeight="1">
      <c r="A6" s="696"/>
      <c r="B6" s="697"/>
      <c r="C6" s="5" t="s">
        <v>101</v>
      </c>
      <c r="D6" s="5" t="s">
        <v>131</v>
      </c>
      <c r="E6" s="5" t="s">
        <v>101</v>
      </c>
      <c r="F6" s="5" t="s">
        <v>131</v>
      </c>
      <c r="G6" s="699"/>
      <c r="H6" s="5" t="s">
        <v>124</v>
      </c>
      <c r="I6" s="5" t="s">
        <v>125</v>
      </c>
      <c r="J6" s="697"/>
      <c r="K6" s="699"/>
      <c r="L6" s="693"/>
    </row>
    <row r="7" spans="1:12">
      <c r="A7" s="6">
        <v>1</v>
      </c>
      <c r="B7" s="7">
        <f>C4</f>
        <v>46054</v>
      </c>
      <c r="C7" s="7">
        <f>C4</f>
        <v>46054</v>
      </c>
      <c r="D7" s="9">
        <v>0</v>
      </c>
      <c r="E7" s="7">
        <f>C7+1</f>
        <v>46055</v>
      </c>
      <c r="F7" s="9">
        <v>0</v>
      </c>
      <c r="G7" s="10">
        <f>IFERROR(((E7-C7)+(F7-D7)),"")</f>
        <v>1</v>
      </c>
      <c r="H7" s="11">
        <v>4558658.1900000004</v>
      </c>
      <c r="I7" s="11">
        <v>4565853.68</v>
      </c>
      <c r="J7" s="11">
        <f t="shared" ref="J7:J34" si="0">I7-H7</f>
        <v>7195.4899999992922</v>
      </c>
      <c r="K7" s="27">
        <f t="shared" ref="K7:K34" si="1">J7/24</f>
        <v>299.81208333330386</v>
      </c>
      <c r="L7" s="101"/>
    </row>
    <row r="8" spans="1:12">
      <c r="A8" s="12">
        <f>A7+1</f>
        <v>2</v>
      </c>
      <c r="B8" s="8">
        <f>B7+1</f>
        <v>46055</v>
      </c>
      <c r="C8" s="8">
        <f t="shared" ref="C8:C34" si="2">B8</f>
        <v>46055</v>
      </c>
      <c r="D8" s="9">
        <v>0</v>
      </c>
      <c r="E8" s="8">
        <f t="shared" ref="E8:E34" si="3">C8+1</f>
        <v>46056</v>
      </c>
      <c r="F8" s="9">
        <v>0</v>
      </c>
      <c r="G8" s="10">
        <f>IFERROR(((E8-C8)+(F8-D8)),"")</f>
        <v>1</v>
      </c>
      <c r="H8" s="11">
        <f t="shared" ref="H8:H34" si="4">I7</f>
        <v>4565853.68</v>
      </c>
      <c r="I8" s="11">
        <v>4583198.1100000003</v>
      </c>
      <c r="J8" s="11">
        <f t="shared" si="0"/>
        <v>17344.430000000633</v>
      </c>
      <c r="K8" s="27">
        <f t="shared" si="1"/>
        <v>722.68458333335968</v>
      </c>
      <c r="L8" s="28"/>
    </row>
    <row r="9" spans="1:12">
      <c r="A9" s="12">
        <f t="shared" ref="A9:B24" si="5">A8+1</f>
        <v>3</v>
      </c>
      <c r="B9" s="8">
        <f t="shared" si="5"/>
        <v>46056</v>
      </c>
      <c r="C9" s="8">
        <f t="shared" si="2"/>
        <v>46056</v>
      </c>
      <c r="D9" s="9">
        <v>0</v>
      </c>
      <c r="E9" s="8">
        <f t="shared" si="3"/>
        <v>46057</v>
      </c>
      <c r="F9" s="9">
        <v>0</v>
      </c>
      <c r="G9" s="10">
        <f>IFERROR(((E9-C9)+(F9-D9)),"")</f>
        <v>1</v>
      </c>
      <c r="H9" s="11">
        <f t="shared" si="4"/>
        <v>4583198.1100000003</v>
      </c>
      <c r="I9" s="11">
        <v>4611211.1399999997</v>
      </c>
      <c r="J9" s="11">
        <f t="shared" si="0"/>
        <v>28013.029999999329</v>
      </c>
      <c r="K9" s="27">
        <f t="shared" si="1"/>
        <v>1167.2095833333053</v>
      </c>
      <c r="L9" s="28"/>
    </row>
    <row r="10" spans="1:12">
      <c r="A10" s="12">
        <f t="shared" si="5"/>
        <v>4</v>
      </c>
      <c r="B10" s="8">
        <f t="shared" si="5"/>
        <v>46057</v>
      </c>
      <c r="C10" s="8">
        <f t="shared" si="2"/>
        <v>46057</v>
      </c>
      <c r="D10" s="9">
        <v>0</v>
      </c>
      <c r="E10" s="8">
        <f t="shared" si="3"/>
        <v>46058</v>
      </c>
      <c r="F10" s="9">
        <v>0</v>
      </c>
      <c r="G10" s="10">
        <f>IFERROR(((E10-C10)+(F10-D10)),"")</f>
        <v>1</v>
      </c>
      <c r="H10" s="11">
        <f t="shared" si="4"/>
        <v>4611211.1399999997</v>
      </c>
      <c r="I10" s="11">
        <v>4630259.5199999996</v>
      </c>
      <c r="J10" s="11">
        <f t="shared" si="0"/>
        <v>19048.379999999888</v>
      </c>
      <c r="K10" s="27">
        <f t="shared" si="1"/>
        <v>793.68249999999534</v>
      </c>
      <c r="L10" s="28"/>
    </row>
    <row r="11" spans="1:12">
      <c r="A11" s="12">
        <f t="shared" si="5"/>
        <v>5</v>
      </c>
      <c r="B11" s="8">
        <f t="shared" si="5"/>
        <v>46058</v>
      </c>
      <c r="C11" s="8">
        <f t="shared" si="2"/>
        <v>46058</v>
      </c>
      <c r="D11" s="9">
        <v>0</v>
      </c>
      <c r="E11" s="8">
        <f t="shared" si="3"/>
        <v>46059</v>
      </c>
      <c r="F11" s="9">
        <v>0</v>
      </c>
      <c r="G11" s="10">
        <f t="shared" ref="G11:G34" si="6">IFERROR(((E11-C11)+(F11-D11)),"")</f>
        <v>1</v>
      </c>
      <c r="H11" s="11">
        <f t="shared" si="4"/>
        <v>4630259.5199999996</v>
      </c>
      <c r="I11" s="1">
        <v>4654380.66</v>
      </c>
      <c r="J11" s="11">
        <f t="shared" si="0"/>
        <v>24121.140000000596</v>
      </c>
      <c r="K11" s="27">
        <f t="shared" si="1"/>
        <v>1005.0475000000248</v>
      </c>
      <c r="L11" s="28"/>
    </row>
    <row r="12" spans="1:12">
      <c r="A12" s="12">
        <f t="shared" si="5"/>
        <v>6</v>
      </c>
      <c r="B12" s="8">
        <f t="shared" si="5"/>
        <v>46059</v>
      </c>
      <c r="C12" s="8">
        <f t="shared" si="2"/>
        <v>46059</v>
      </c>
      <c r="D12" s="9">
        <v>0</v>
      </c>
      <c r="E12" s="8">
        <f t="shared" si="3"/>
        <v>46060</v>
      </c>
      <c r="F12" s="9">
        <v>0</v>
      </c>
      <c r="G12" s="10">
        <f t="shared" si="6"/>
        <v>1</v>
      </c>
      <c r="H12" s="11">
        <f t="shared" si="4"/>
        <v>4654380.66</v>
      </c>
      <c r="I12" s="11">
        <v>4679469.74</v>
      </c>
      <c r="J12" s="11">
        <f t="shared" si="0"/>
        <v>25089.080000000075</v>
      </c>
      <c r="K12" s="27">
        <f t="shared" si="1"/>
        <v>1045.3783333333365</v>
      </c>
      <c r="L12" s="28"/>
    </row>
    <row r="13" spans="1:12">
      <c r="A13" s="12">
        <f t="shared" si="5"/>
        <v>7</v>
      </c>
      <c r="B13" s="8">
        <f t="shared" si="5"/>
        <v>46060</v>
      </c>
      <c r="C13" s="8">
        <f t="shared" si="2"/>
        <v>46060</v>
      </c>
      <c r="D13" s="9">
        <v>0</v>
      </c>
      <c r="E13" s="8">
        <f t="shared" si="3"/>
        <v>46061</v>
      </c>
      <c r="F13" s="9">
        <v>0</v>
      </c>
      <c r="G13" s="10">
        <f t="shared" si="6"/>
        <v>1</v>
      </c>
      <c r="H13" s="11">
        <f t="shared" si="4"/>
        <v>4679469.74</v>
      </c>
      <c r="I13" s="302">
        <v>4718834.8099999996</v>
      </c>
      <c r="J13" s="11">
        <f t="shared" si="0"/>
        <v>39365.069999999367</v>
      </c>
      <c r="K13" s="27">
        <f t="shared" si="1"/>
        <v>1640.2112499999737</v>
      </c>
      <c r="L13" s="28"/>
    </row>
    <row r="14" spans="1:12">
      <c r="A14" s="12">
        <f t="shared" si="5"/>
        <v>8</v>
      </c>
      <c r="B14" s="8">
        <f t="shared" si="5"/>
        <v>46061</v>
      </c>
      <c r="C14" s="8">
        <f t="shared" si="2"/>
        <v>46061</v>
      </c>
      <c r="D14" s="9">
        <v>0</v>
      </c>
      <c r="E14" s="8">
        <f t="shared" si="3"/>
        <v>46062</v>
      </c>
      <c r="F14" s="9">
        <v>0</v>
      </c>
      <c r="G14" s="10">
        <f t="shared" si="6"/>
        <v>1</v>
      </c>
      <c r="H14" s="11">
        <f t="shared" si="4"/>
        <v>4718834.8099999996</v>
      </c>
      <c r="I14" s="11">
        <v>4762528.29</v>
      </c>
      <c r="J14" s="11">
        <f t="shared" si="0"/>
        <v>43693.480000000447</v>
      </c>
      <c r="K14" s="27">
        <f t="shared" si="1"/>
        <v>1820.5616666666854</v>
      </c>
      <c r="L14" s="28"/>
    </row>
    <row r="15" spans="1:12">
      <c r="A15" s="12">
        <f t="shared" si="5"/>
        <v>9</v>
      </c>
      <c r="B15" s="8">
        <f t="shared" si="5"/>
        <v>46062</v>
      </c>
      <c r="C15" s="8">
        <f t="shared" si="2"/>
        <v>46062</v>
      </c>
      <c r="D15" s="9">
        <v>0</v>
      </c>
      <c r="E15" s="8">
        <f t="shared" si="3"/>
        <v>46063</v>
      </c>
      <c r="F15" s="9">
        <v>0</v>
      </c>
      <c r="G15" s="10">
        <f t="shared" si="6"/>
        <v>1</v>
      </c>
      <c r="H15" s="11">
        <f t="shared" si="4"/>
        <v>4762528.29</v>
      </c>
      <c r="I15" s="303">
        <v>4808476.04</v>
      </c>
      <c r="J15" s="11">
        <f t="shared" si="0"/>
        <v>45947.75</v>
      </c>
      <c r="K15" s="27">
        <f t="shared" si="1"/>
        <v>1914.4895833333333</v>
      </c>
      <c r="L15" s="28"/>
    </row>
    <row r="16" spans="1:12">
      <c r="A16" s="12">
        <f t="shared" si="5"/>
        <v>10</v>
      </c>
      <c r="B16" s="8">
        <f t="shared" si="5"/>
        <v>46063</v>
      </c>
      <c r="C16" s="8">
        <f t="shared" si="2"/>
        <v>46063</v>
      </c>
      <c r="D16" s="9">
        <v>0</v>
      </c>
      <c r="E16" s="8">
        <f t="shared" si="3"/>
        <v>46064</v>
      </c>
      <c r="F16" s="9">
        <v>0</v>
      </c>
      <c r="G16" s="10">
        <f t="shared" si="6"/>
        <v>1</v>
      </c>
      <c r="H16" s="11">
        <f t="shared" si="4"/>
        <v>4808476.04</v>
      </c>
      <c r="I16" s="11">
        <v>4836658.83</v>
      </c>
      <c r="J16" s="11">
        <f t="shared" si="0"/>
        <v>28182.790000000037</v>
      </c>
      <c r="K16" s="27">
        <f t="shared" si="1"/>
        <v>1174.2829166666681</v>
      </c>
      <c r="L16" s="28"/>
    </row>
    <row r="17" spans="1:14">
      <c r="A17" s="12">
        <f t="shared" si="5"/>
        <v>11</v>
      </c>
      <c r="B17" s="8">
        <f t="shared" si="5"/>
        <v>46064</v>
      </c>
      <c r="C17" s="8">
        <f t="shared" si="2"/>
        <v>46064</v>
      </c>
      <c r="D17" s="9">
        <v>0</v>
      </c>
      <c r="E17" s="8">
        <f t="shared" si="3"/>
        <v>46065</v>
      </c>
      <c r="F17" s="9">
        <v>0</v>
      </c>
      <c r="G17" s="10">
        <f t="shared" si="6"/>
        <v>1</v>
      </c>
      <c r="H17" s="11">
        <f t="shared" si="4"/>
        <v>4836658.83</v>
      </c>
      <c r="I17" s="11">
        <v>4865575.3600000003</v>
      </c>
      <c r="J17" s="11">
        <f t="shared" si="0"/>
        <v>28916.530000000261</v>
      </c>
      <c r="K17" s="27">
        <f t="shared" si="1"/>
        <v>1204.8554166666775</v>
      </c>
      <c r="L17" s="28"/>
    </row>
    <row r="18" spans="1:14">
      <c r="A18" s="12">
        <f t="shared" si="5"/>
        <v>12</v>
      </c>
      <c r="B18" s="8">
        <f t="shared" si="5"/>
        <v>46065</v>
      </c>
      <c r="C18" s="8">
        <f t="shared" si="2"/>
        <v>46065</v>
      </c>
      <c r="D18" s="9">
        <v>0</v>
      </c>
      <c r="E18" s="8">
        <f t="shared" si="3"/>
        <v>46066</v>
      </c>
      <c r="F18" s="9">
        <v>0</v>
      </c>
      <c r="G18" s="10">
        <f t="shared" si="6"/>
        <v>1</v>
      </c>
      <c r="H18" s="11">
        <f t="shared" si="4"/>
        <v>4865575.3600000003</v>
      </c>
      <c r="I18" s="42">
        <v>4891912.17</v>
      </c>
      <c r="J18" s="11">
        <f t="shared" si="0"/>
        <v>26336.80999999959</v>
      </c>
      <c r="K18" s="27">
        <f t="shared" si="1"/>
        <v>1097.3670833333163</v>
      </c>
      <c r="L18" s="28"/>
      <c r="N18" s="29"/>
    </row>
    <row r="19" spans="1:14">
      <c r="A19" s="12">
        <f t="shared" si="5"/>
        <v>13</v>
      </c>
      <c r="B19" s="8">
        <f t="shared" si="5"/>
        <v>46066</v>
      </c>
      <c r="C19" s="8">
        <f t="shared" si="2"/>
        <v>46066</v>
      </c>
      <c r="D19" s="9">
        <v>0</v>
      </c>
      <c r="E19" s="8">
        <f t="shared" si="3"/>
        <v>46067</v>
      </c>
      <c r="F19" s="9">
        <v>0</v>
      </c>
      <c r="G19" s="10">
        <f t="shared" si="6"/>
        <v>1</v>
      </c>
      <c r="H19" s="11">
        <f t="shared" si="4"/>
        <v>4891912.17</v>
      </c>
      <c r="I19" s="42">
        <v>4916080.3099999996</v>
      </c>
      <c r="J19" s="11">
        <f t="shared" si="0"/>
        <v>24168.139999999665</v>
      </c>
      <c r="K19" s="27">
        <f t="shared" si="1"/>
        <v>1007.0058333333194</v>
      </c>
      <c r="L19" s="28"/>
    </row>
    <row r="20" spans="1:14">
      <c r="A20" s="12">
        <f t="shared" si="5"/>
        <v>14</v>
      </c>
      <c r="B20" s="8">
        <f t="shared" si="5"/>
        <v>46067</v>
      </c>
      <c r="C20" s="8">
        <f t="shared" si="2"/>
        <v>46067</v>
      </c>
      <c r="D20" s="9">
        <v>0</v>
      </c>
      <c r="E20" s="8">
        <f t="shared" si="3"/>
        <v>46068</v>
      </c>
      <c r="F20" s="9">
        <v>0</v>
      </c>
      <c r="G20" s="10">
        <f t="shared" si="6"/>
        <v>1</v>
      </c>
      <c r="H20" s="11">
        <f t="shared" si="4"/>
        <v>4916080.3099999996</v>
      </c>
      <c r="I20" s="242">
        <v>4941453.8600000003</v>
      </c>
      <c r="J20" s="11">
        <f t="shared" si="0"/>
        <v>25373.550000000745</v>
      </c>
      <c r="K20" s="27">
        <f t="shared" si="1"/>
        <v>1057.231250000031</v>
      </c>
      <c r="L20" s="105"/>
    </row>
    <row r="21" spans="1:14">
      <c r="A21" s="12">
        <f t="shared" si="5"/>
        <v>15</v>
      </c>
      <c r="B21" s="8">
        <f t="shared" si="5"/>
        <v>46068</v>
      </c>
      <c r="C21" s="8">
        <f t="shared" si="2"/>
        <v>46068</v>
      </c>
      <c r="D21" s="9">
        <v>0</v>
      </c>
      <c r="E21" s="8">
        <f t="shared" si="3"/>
        <v>46069</v>
      </c>
      <c r="F21" s="9">
        <v>0</v>
      </c>
      <c r="G21" s="10">
        <f t="shared" si="6"/>
        <v>1</v>
      </c>
      <c r="H21" s="11">
        <f t="shared" si="4"/>
        <v>4941453.8600000003</v>
      </c>
      <c r="I21" s="539">
        <v>4980215.83</v>
      </c>
      <c r="J21" s="11">
        <f t="shared" si="0"/>
        <v>38761.969999999739</v>
      </c>
      <c r="K21" s="27">
        <f t="shared" si="1"/>
        <v>1615.0820833333225</v>
      </c>
      <c r="L21" s="105"/>
    </row>
    <row r="22" spans="1:14">
      <c r="A22" s="12">
        <f t="shared" si="5"/>
        <v>16</v>
      </c>
      <c r="B22" s="8">
        <f t="shared" si="5"/>
        <v>46069</v>
      </c>
      <c r="C22" s="8">
        <f t="shared" si="2"/>
        <v>46069</v>
      </c>
      <c r="D22" s="9">
        <v>0</v>
      </c>
      <c r="E22" s="8">
        <f t="shared" si="3"/>
        <v>46070</v>
      </c>
      <c r="F22" s="9">
        <v>0</v>
      </c>
      <c r="G22" s="10">
        <f t="shared" si="6"/>
        <v>1</v>
      </c>
      <c r="H22" s="11">
        <f t="shared" si="4"/>
        <v>4980215.83</v>
      </c>
      <c r="I22" s="42">
        <v>5023744.76</v>
      </c>
      <c r="J22" s="11">
        <f t="shared" si="0"/>
        <v>43528.929999999702</v>
      </c>
      <c r="K22" s="27">
        <f t="shared" si="1"/>
        <v>1813.7054166666542</v>
      </c>
      <c r="L22" s="105"/>
    </row>
    <row r="23" spans="1:14">
      <c r="A23" s="12">
        <f t="shared" si="5"/>
        <v>17</v>
      </c>
      <c r="B23" s="8">
        <f t="shared" si="5"/>
        <v>46070</v>
      </c>
      <c r="C23" s="8">
        <f t="shared" si="2"/>
        <v>46070</v>
      </c>
      <c r="D23" s="9">
        <v>0</v>
      </c>
      <c r="E23" s="8">
        <f t="shared" si="3"/>
        <v>46071</v>
      </c>
      <c r="F23" s="9">
        <v>0</v>
      </c>
      <c r="G23" s="10">
        <f t="shared" si="6"/>
        <v>1</v>
      </c>
      <c r="H23" s="11">
        <f t="shared" si="4"/>
        <v>5023744.76</v>
      </c>
      <c r="I23" s="42">
        <v>5065674.24</v>
      </c>
      <c r="J23" s="11">
        <f t="shared" si="0"/>
        <v>41929.480000000447</v>
      </c>
      <c r="K23" s="27">
        <f t="shared" si="1"/>
        <v>1747.0616666666854</v>
      </c>
      <c r="L23" s="105"/>
    </row>
    <row r="24" spans="1:14">
      <c r="A24" s="12">
        <f t="shared" si="5"/>
        <v>18</v>
      </c>
      <c r="B24" s="8">
        <f t="shared" si="5"/>
        <v>46071</v>
      </c>
      <c r="C24" s="8">
        <f t="shared" si="2"/>
        <v>46071</v>
      </c>
      <c r="D24" s="9">
        <v>0</v>
      </c>
      <c r="E24" s="8">
        <f t="shared" si="3"/>
        <v>46072</v>
      </c>
      <c r="F24" s="9">
        <v>0</v>
      </c>
      <c r="G24" s="10">
        <f t="shared" si="6"/>
        <v>1</v>
      </c>
      <c r="H24" s="11">
        <f t="shared" si="4"/>
        <v>5065674.24</v>
      </c>
      <c r="I24" s="42">
        <v>5110006.57</v>
      </c>
      <c r="J24" s="11">
        <f t="shared" si="0"/>
        <v>44332.330000000075</v>
      </c>
      <c r="K24" s="27">
        <f t="shared" si="1"/>
        <v>1847.1804166666698</v>
      </c>
      <c r="L24" s="105"/>
    </row>
    <row r="25" spans="1:14">
      <c r="A25" s="12">
        <f t="shared" ref="A25:B34" si="7">A24+1</f>
        <v>19</v>
      </c>
      <c r="B25" s="8">
        <f t="shared" si="7"/>
        <v>46072</v>
      </c>
      <c r="C25" s="8">
        <f t="shared" si="2"/>
        <v>46072</v>
      </c>
      <c r="D25" s="9">
        <v>0</v>
      </c>
      <c r="E25" s="8">
        <f t="shared" si="3"/>
        <v>46073</v>
      </c>
      <c r="F25" s="9">
        <v>0</v>
      </c>
      <c r="G25" s="10">
        <f t="shared" si="6"/>
        <v>1</v>
      </c>
      <c r="H25" s="11">
        <f t="shared" si="4"/>
        <v>5110006.57</v>
      </c>
      <c r="I25" s="11">
        <v>5138449.59</v>
      </c>
      <c r="J25" s="11">
        <f t="shared" si="0"/>
        <v>28443.019999999553</v>
      </c>
      <c r="K25" s="27">
        <f t="shared" si="1"/>
        <v>1185.1258333333146</v>
      </c>
      <c r="L25" s="105"/>
    </row>
    <row r="26" spans="1:14">
      <c r="A26" s="12">
        <f t="shared" si="7"/>
        <v>20</v>
      </c>
      <c r="B26" s="8">
        <f t="shared" si="7"/>
        <v>46073</v>
      </c>
      <c r="C26" s="8">
        <f t="shared" si="2"/>
        <v>46073</v>
      </c>
      <c r="D26" s="9">
        <v>0</v>
      </c>
      <c r="E26" s="8">
        <f t="shared" si="3"/>
        <v>46074</v>
      </c>
      <c r="F26" s="9">
        <v>0</v>
      </c>
      <c r="G26" s="10">
        <f t="shared" si="6"/>
        <v>1</v>
      </c>
      <c r="H26" s="11">
        <f t="shared" si="4"/>
        <v>5138449.59</v>
      </c>
      <c r="I26" s="11">
        <v>5151259.05</v>
      </c>
      <c r="J26" s="11">
        <f t="shared" si="0"/>
        <v>12809.459999999963</v>
      </c>
      <c r="K26" s="27">
        <f t="shared" si="1"/>
        <v>533.72749999999849</v>
      </c>
      <c r="L26" s="105"/>
    </row>
    <row r="27" spans="1:14">
      <c r="A27" s="12">
        <f t="shared" si="7"/>
        <v>21</v>
      </c>
      <c r="B27" s="8">
        <f t="shared" si="7"/>
        <v>46074</v>
      </c>
      <c r="C27" s="8">
        <f t="shared" si="2"/>
        <v>46074</v>
      </c>
      <c r="D27" s="9">
        <v>0</v>
      </c>
      <c r="E27" s="8">
        <f t="shared" si="3"/>
        <v>46075</v>
      </c>
      <c r="F27" s="9">
        <v>0</v>
      </c>
      <c r="G27" s="10">
        <f t="shared" si="6"/>
        <v>1</v>
      </c>
      <c r="H27" s="11">
        <f t="shared" si="4"/>
        <v>5151259.05</v>
      </c>
      <c r="I27" s="11">
        <v>5170483.2000000002</v>
      </c>
      <c r="J27" s="11">
        <f t="shared" si="0"/>
        <v>19224.150000000373</v>
      </c>
      <c r="K27" s="27">
        <f t="shared" si="1"/>
        <v>801.00625000001548</v>
      </c>
      <c r="L27" s="105"/>
    </row>
    <row r="28" spans="1:14">
      <c r="A28" s="12">
        <f t="shared" si="7"/>
        <v>22</v>
      </c>
      <c r="B28" s="8">
        <f t="shared" si="7"/>
        <v>46075</v>
      </c>
      <c r="C28" s="8">
        <f t="shared" si="2"/>
        <v>46075</v>
      </c>
      <c r="D28" s="9">
        <v>0</v>
      </c>
      <c r="E28" s="8">
        <f t="shared" si="3"/>
        <v>46076</v>
      </c>
      <c r="F28" s="9">
        <v>0</v>
      </c>
      <c r="G28" s="10">
        <f t="shared" si="6"/>
        <v>1</v>
      </c>
      <c r="H28" s="11">
        <f t="shared" si="4"/>
        <v>5170483.2000000002</v>
      </c>
      <c r="I28" s="11">
        <v>5201682.0999999996</v>
      </c>
      <c r="J28" s="11">
        <f t="shared" si="0"/>
        <v>31198.899999999441</v>
      </c>
      <c r="K28" s="27">
        <f t="shared" si="1"/>
        <v>1299.9541666666435</v>
      </c>
      <c r="L28" s="105"/>
    </row>
    <row r="29" spans="1:14">
      <c r="A29" s="12">
        <f t="shared" si="7"/>
        <v>23</v>
      </c>
      <c r="B29" s="8">
        <f t="shared" si="7"/>
        <v>46076</v>
      </c>
      <c r="C29" s="8">
        <f t="shared" si="2"/>
        <v>46076</v>
      </c>
      <c r="D29" s="9">
        <v>0</v>
      </c>
      <c r="E29" s="8">
        <f t="shared" si="3"/>
        <v>46077</v>
      </c>
      <c r="F29" s="9">
        <v>0</v>
      </c>
      <c r="G29" s="10">
        <f t="shared" si="6"/>
        <v>1</v>
      </c>
      <c r="H29" s="11">
        <f t="shared" si="4"/>
        <v>5201682.0999999996</v>
      </c>
      <c r="I29" s="11">
        <v>5236263.08</v>
      </c>
      <c r="J29" s="11">
        <f t="shared" si="0"/>
        <v>34580.980000000447</v>
      </c>
      <c r="K29" s="27">
        <f t="shared" si="1"/>
        <v>1440.8741666666854</v>
      </c>
      <c r="L29" s="105"/>
    </row>
    <row r="30" spans="1:14">
      <c r="A30" s="12">
        <f t="shared" si="7"/>
        <v>24</v>
      </c>
      <c r="B30" s="8">
        <f t="shared" si="7"/>
        <v>46077</v>
      </c>
      <c r="C30" s="8">
        <f t="shared" si="2"/>
        <v>46077</v>
      </c>
      <c r="D30" s="9">
        <v>0</v>
      </c>
      <c r="E30" s="8">
        <f t="shared" si="3"/>
        <v>46078</v>
      </c>
      <c r="F30" s="9">
        <v>0</v>
      </c>
      <c r="G30" s="10">
        <f t="shared" si="6"/>
        <v>1</v>
      </c>
      <c r="H30" s="11">
        <f t="shared" si="4"/>
        <v>5236263.08</v>
      </c>
      <c r="I30" s="11">
        <v>5262028.43</v>
      </c>
      <c r="J30" s="11">
        <f t="shared" si="0"/>
        <v>25765.349999999627</v>
      </c>
      <c r="K30" s="27">
        <f t="shared" si="1"/>
        <v>1073.5562499999844</v>
      </c>
      <c r="L30" s="105"/>
    </row>
    <row r="31" spans="1:14">
      <c r="A31" s="12">
        <f t="shared" si="7"/>
        <v>25</v>
      </c>
      <c r="B31" s="8">
        <f t="shared" si="7"/>
        <v>46078</v>
      </c>
      <c r="C31" s="8">
        <f t="shared" si="2"/>
        <v>46078</v>
      </c>
      <c r="D31" s="9">
        <v>0</v>
      </c>
      <c r="E31" s="8">
        <f t="shared" si="3"/>
        <v>46079</v>
      </c>
      <c r="F31" s="9">
        <v>0</v>
      </c>
      <c r="G31" s="10">
        <f t="shared" si="6"/>
        <v>1</v>
      </c>
      <c r="H31" s="11">
        <f t="shared" si="4"/>
        <v>5262028.43</v>
      </c>
      <c r="I31" s="11">
        <v>5285633.67</v>
      </c>
      <c r="J31" s="11">
        <f t="shared" si="0"/>
        <v>23605.240000000224</v>
      </c>
      <c r="K31" s="27">
        <f t="shared" si="1"/>
        <v>983.55166666667594</v>
      </c>
      <c r="L31" s="105"/>
    </row>
    <row r="32" spans="1:14">
      <c r="A32" s="12">
        <f t="shared" si="7"/>
        <v>26</v>
      </c>
      <c r="B32" s="8">
        <f t="shared" si="7"/>
        <v>46079</v>
      </c>
      <c r="C32" s="8">
        <f t="shared" si="2"/>
        <v>46079</v>
      </c>
      <c r="D32" s="9">
        <v>0</v>
      </c>
      <c r="E32" s="8">
        <f t="shared" si="3"/>
        <v>46080</v>
      </c>
      <c r="F32" s="9">
        <v>0</v>
      </c>
      <c r="G32" s="10">
        <f t="shared" si="6"/>
        <v>1</v>
      </c>
      <c r="H32" s="11">
        <f t="shared" si="4"/>
        <v>5285633.67</v>
      </c>
      <c r="I32" s="11">
        <v>5302696.38</v>
      </c>
      <c r="J32" s="11">
        <f t="shared" si="0"/>
        <v>17062.709999999963</v>
      </c>
      <c r="K32" s="27">
        <f t="shared" si="1"/>
        <v>710.94624999999849</v>
      </c>
      <c r="L32" s="105"/>
    </row>
    <row r="33" spans="1:12">
      <c r="A33" s="12">
        <f t="shared" si="7"/>
        <v>27</v>
      </c>
      <c r="B33" s="8">
        <f t="shared" si="7"/>
        <v>46080</v>
      </c>
      <c r="C33" s="8">
        <f t="shared" si="2"/>
        <v>46080</v>
      </c>
      <c r="D33" s="9">
        <v>0</v>
      </c>
      <c r="E33" s="8">
        <f t="shared" si="3"/>
        <v>46081</v>
      </c>
      <c r="F33" s="9">
        <v>0</v>
      </c>
      <c r="G33" s="10">
        <f t="shared" si="6"/>
        <v>1</v>
      </c>
      <c r="H33" s="11">
        <f t="shared" si="4"/>
        <v>5302696.38</v>
      </c>
      <c r="I33" s="11">
        <v>5322221.71</v>
      </c>
      <c r="J33" s="11">
        <f t="shared" si="0"/>
        <v>19525.330000000075</v>
      </c>
      <c r="K33" s="27">
        <f t="shared" si="1"/>
        <v>813.55541666666977</v>
      </c>
      <c r="L33" s="105"/>
    </row>
    <row r="34" spans="1:12">
      <c r="A34" s="12">
        <f t="shared" si="7"/>
        <v>28</v>
      </c>
      <c r="B34" s="8">
        <f t="shared" si="7"/>
        <v>46081</v>
      </c>
      <c r="C34" s="8">
        <f t="shared" si="2"/>
        <v>46081</v>
      </c>
      <c r="D34" s="9">
        <v>0</v>
      </c>
      <c r="E34" s="8">
        <f t="shared" si="3"/>
        <v>46082</v>
      </c>
      <c r="F34" s="9">
        <v>0</v>
      </c>
      <c r="G34" s="10">
        <f t="shared" si="6"/>
        <v>1</v>
      </c>
      <c r="H34" s="11">
        <f t="shared" si="4"/>
        <v>5322221.71</v>
      </c>
      <c r="I34" s="11">
        <v>5340502.3099999996</v>
      </c>
      <c r="J34" s="11">
        <f t="shared" si="0"/>
        <v>18280.599999999627</v>
      </c>
      <c r="K34" s="27">
        <f t="shared" si="1"/>
        <v>761.69166666665114</v>
      </c>
      <c r="L34" s="28"/>
    </row>
    <row r="35" spans="1:12">
      <c r="A35" s="13"/>
      <c r="B35" s="14"/>
      <c r="C35" s="14"/>
      <c r="D35" s="15"/>
      <c r="E35" s="14"/>
      <c r="F35" s="15"/>
      <c r="G35" s="15"/>
      <c r="H35" s="16"/>
      <c r="I35" s="16"/>
      <c r="J35" s="16"/>
      <c r="K35" s="30"/>
      <c r="L35" s="31"/>
    </row>
    <row r="36" spans="1:12">
      <c r="A36" s="17" t="s">
        <v>3</v>
      </c>
      <c r="B36" s="18"/>
      <c r="C36" s="18"/>
      <c r="D36" s="18"/>
      <c r="E36" s="18"/>
      <c r="F36" s="18"/>
      <c r="G36" s="19">
        <f>SUM(G7:G34)</f>
        <v>28</v>
      </c>
      <c r="H36" s="20"/>
      <c r="I36" s="20"/>
      <c r="J36" s="32">
        <f>SUM(J7:J35)</f>
        <v>781844.11999999918</v>
      </c>
      <c r="K36" s="32">
        <f>AVERAGE(K7:K34)</f>
        <v>1163.4585119047608</v>
      </c>
      <c r="L36" s="33"/>
    </row>
    <row r="37" spans="1:12">
      <c r="A37" s="21" t="s">
        <v>106</v>
      </c>
      <c r="B37" s="22"/>
      <c r="C37" s="22"/>
      <c r="D37" s="22"/>
      <c r="E37" s="22"/>
      <c r="F37" s="22"/>
      <c r="G37" s="23">
        <f>G36/SUMPRODUCT((G7:G34&gt;0)*1)</f>
        <v>1</v>
      </c>
      <c r="H37" s="24"/>
      <c r="I37" s="24"/>
      <c r="J37" s="24"/>
      <c r="K37" s="24">
        <f>K36/SUMPRODUCT((K7:K34&gt;0)*1)</f>
        <v>41.552089710884317</v>
      </c>
      <c r="L37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pageSetup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7"/>
  <sheetViews>
    <sheetView workbookViewId="0">
      <pane ySplit="6" topLeftCell="A22" activePane="bottomLeft" state="frozen"/>
      <selection pane="bottomLeft" activeCell="J36" sqref="J36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8" width="15.5703125" style="1" customWidth="1"/>
    <col min="9" max="9" width="13.140625" style="1" customWidth="1"/>
    <col min="10" max="10" width="13.42578125" style="1" customWidth="1"/>
    <col min="11" max="11" width="10.5703125" style="1" customWidth="1"/>
    <col min="12" max="12" width="32.140625" style="1" customWidth="1"/>
    <col min="13" max="13" width="9.140625" style="1"/>
    <col min="14" max="14" width="11.7109375" style="1" customWidth="1"/>
    <col min="15" max="15" width="9.140625" style="1"/>
    <col min="16" max="16" width="11.140625" style="1" customWidth="1"/>
    <col min="17" max="16384" width="9.140625" style="1"/>
  </cols>
  <sheetData>
    <row r="1" spans="1:12">
      <c r="B1" s="2"/>
      <c r="C1" s="3" t="s">
        <v>120</v>
      </c>
      <c r="D1" s="2"/>
      <c r="E1" s="2"/>
      <c r="F1" s="2"/>
    </row>
    <row r="2" spans="1:12">
      <c r="B2" s="2"/>
      <c r="C2" s="3" t="s">
        <v>135</v>
      </c>
      <c r="D2" s="2"/>
      <c r="E2" s="2"/>
      <c r="F2" s="2"/>
      <c r="L2" s="25" t="s">
        <v>122</v>
      </c>
    </row>
    <row r="3" spans="1:12">
      <c r="B3" s="2"/>
      <c r="C3" s="3" t="str">
        <f>SCI!C3</f>
        <v>Bulan Februari 2026</v>
      </c>
      <c r="D3" s="2"/>
      <c r="E3" s="2"/>
      <c r="F3" s="2"/>
    </row>
    <row r="4" spans="1:12">
      <c r="B4" s="4"/>
      <c r="C4" s="76">
        <f>'Summary sales'!A4</f>
        <v>46054</v>
      </c>
      <c r="D4" s="4"/>
      <c r="E4" s="2"/>
      <c r="F4" s="2"/>
      <c r="J4" s="2" t="s">
        <v>123</v>
      </c>
      <c r="K4" s="26">
        <f>MAX(K7:K35)</f>
        <v>56.889999999994565</v>
      </c>
    </row>
    <row r="5" spans="1:12">
      <c r="A5" s="695" t="s">
        <v>100</v>
      </c>
      <c r="B5" s="694" t="s">
        <v>101</v>
      </c>
      <c r="C5" s="694" t="s">
        <v>124</v>
      </c>
      <c r="D5" s="694"/>
      <c r="E5" s="694" t="s">
        <v>125</v>
      </c>
      <c r="F5" s="694"/>
      <c r="G5" s="698" t="s">
        <v>126</v>
      </c>
      <c r="H5" s="694" t="s">
        <v>127</v>
      </c>
      <c r="I5" s="694"/>
      <c r="J5" s="694" t="s">
        <v>128</v>
      </c>
      <c r="K5" s="698" t="s">
        <v>129</v>
      </c>
      <c r="L5" s="692" t="s">
        <v>130</v>
      </c>
    </row>
    <row r="6" spans="1:12" ht="33.75" customHeight="1">
      <c r="A6" s="696"/>
      <c r="B6" s="697"/>
      <c r="C6" s="5" t="s">
        <v>101</v>
      </c>
      <c r="D6" s="5" t="s">
        <v>131</v>
      </c>
      <c r="E6" s="5" t="s">
        <v>101</v>
      </c>
      <c r="F6" s="5" t="s">
        <v>131</v>
      </c>
      <c r="G6" s="699"/>
      <c r="H6" s="5" t="s">
        <v>124</v>
      </c>
      <c r="I6" s="5" t="s">
        <v>125</v>
      </c>
      <c r="J6" s="697"/>
      <c r="K6" s="699"/>
      <c r="L6" s="693"/>
    </row>
    <row r="7" spans="1:12">
      <c r="A7" s="6">
        <v>1</v>
      </c>
      <c r="B7" s="7">
        <f>C4</f>
        <v>46054</v>
      </c>
      <c r="C7" s="7">
        <f>C4</f>
        <v>46054</v>
      </c>
      <c r="D7" s="286">
        <v>0</v>
      </c>
      <c r="E7" s="7">
        <f t="shared" ref="E7:E13" si="0">C7+1</f>
        <v>46055</v>
      </c>
      <c r="F7" s="286">
        <v>0</v>
      </c>
      <c r="G7" s="10">
        <f>IFERROR(((E7-C7)+(F7-D7)),"")</f>
        <v>1</v>
      </c>
      <c r="H7" s="11">
        <v>1074832.74</v>
      </c>
      <c r="I7" s="11">
        <v>1076162.3500000001</v>
      </c>
      <c r="J7" s="11">
        <f t="shared" ref="J7:J34" si="1">I7-H7</f>
        <v>1329.6100000001024</v>
      </c>
      <c r="K7" s="27">
        <f t="shared" ref="K7:K34" si="2">J7/24</f>
        <v>55.400416666670935</v>
      </c>
      <c r="L7" s="101"/>
    </row>
    <row r="8" spans="1:12">
      <c r="A8" s="12">
        <f>A7+1</f>
        <v>2</v>
      </c>
      <c r="B8" s="8">
        <f>B7+1</f>
        <v>46055</v>
      </c>
      <c r="C8" s="8">
        <f t="shared" ref="C8:C34" si="3">B8</f>
        <v>46055</v>
      </c>
      <c r="D8" s="9">
        <v>0</v>
      </c>
      <c r="E8" s="8">
        <f t="shared" si="0"/>
        <v>46056</v>
      </c>
      <c r="F8" s="9">
        <v>0</v>
      </c>
      <c r="G8" s="10">
        <f>IFERROR(((E8-C8)+(F8-D8)),"")</f>
        <v>1</v>
      </c>
      <c r="H8" s="11">
        <f t="shared" ref="H8:H15" si="4">I7</f>
        <v>1076162.3500000001</v>
      </c>
      <c r="I8" s="11">
        <v>1077481.3400000001</v>
      </c>
      <c r="J8" s="11">
        <f t="shared" si="1"/>
        <v>1318.9899999999907</v>
      </c>
      <c r="K8" s="27">
        <f t="shared" si="2"/>
        <v>54.957916666666279</v>
      </c>
      <c r="L8" s="28"/>
    </row>
    <row r="9" spans="1:12">
      <c r="A9" s="12">
        <f t="shared" ref="A9:B24" si="5">A8+1</f>
        <v>3</v>
      </c>
      <c r="B9" s="8">
        <f t="shared" si="5"/>
        <v>46056</v>
      </c>
      <c r="C9" s="8">
        <f t="shared" si="3"/>
        <v>46056</v>
      </c>
      <c r="D9" s="9">
        <v>0</v>
      </c>
      <c r="E9" s="8">
        <f t="shared" si="0"/>
        <v>46057</v>
      </c>
      <c r="F9" s="9">
        <v>0</v>
      </c>
      <c r="G9" s="10">
        <f>IFERROR(((E9-C9)+(F9-D9)),"")</f>
        <v>1</v>
      </c>
      <c r="H9" s="11">
        <f t="shared" si="4"/>
        <v>1077481.3400000001</v>
      </c>
      <c r="I9" s="11">
        <v>1078754.3799999999</v>
      </c>
      <c r="J9" s="11">
        <f t="shared" si="1"/>
        <v>1273.0399999998044</v>
      </c>
      <c r="K9" s="27">
        <f t="shared" si="2"/>
        <v>53.043333333325187</v>
      </c>
      <c r="L9" s="28"/>
    </row>
    <row r="10" spans="1:12">
      <c r="A10" s="12">
        <f t="shared" si="5"/>
        <v>4</v>
      </c>
      <c r="B10" s="8">
        <f t="shared" si="5"/>
        <v>46057</v>
      </c>
      <c r="C10" s="8">
        <f t="shared" si="3"/>
        <v>46057</v>
      </c>
      <c r="D10" s="9">
        <v>0</v>
      </c>
      <c r="E10" s="8">
        <f t="shared" si="0"/>
        <v>46058</v>
      </c>
      <c r="F10" s="9">
        <v>0</v>
      </c>
      <c r="G10" s="10">
        <f>IFERROR(((E10-C10)+(F10-D10)),"")</f>
        <v>1</v>
      </c>
      <c r="H10" s="11">
        <f t="shared" si="4"/>
        <v>1078754.3799999999</v>
      </c>
      <c r="I10" s="11">
        <v>1080008.22</v>
      </c>
      <c r="J10" s="11">
        <f t="shared" si="1"/>
        <v>1253.8400000000838</v>
      </c>
      <c r="K10" s="27">
        <f t="shared" si="2"/>
        <v>52.243333333336828</v>
      </c>
      <c r="L10" s="28"/>
    </row>
    <row r="11" spans="1:12">
      <c r="A11" s="12">
        <f t="shared" si="5"/>
        <v>5</v>
      </c>
      <c r="B11" s="8">
        <f t="shared" si="5"/>
        <v>46058</v>
      </c>
      <c r="C11" s="8">
        <f t="shared" si="3"/>
        <v>46058</v>
      </c>
      <c r="D11" s="9">
        <v>0</v>
      </c>
      <c r="E11" s="8">
        <f t="shared" si="0"/>
        <v>46059</v>
      </c>
      <c r="F11" s="9">
        <v>0</v>
      </c>
      <c r="G11" s="10">
        <f t="shared" ref="G11:G34" si="6">IFERROR(((E11-C11)+(F11-D11)),"")</f>
        <v>1</v>
      </c>
      <c r="H11" s="11">
        <f t="shared" si="4"/>
        <v>1080008.22</v>
      </c>
      <c r="I11" s="11">
        <v>1081256.29</v>
      </c>
      <c r="J11" s="11">
        <f t="shared" si="1"/>
        <v>1248.0700000000652</v>
      </c>
      <c r="K11" s="27">
        <f t="shared" si="2"/>
        <v>52.002916666669385</v>
      </c>
      <c r="L11" s="28"/>
    </row>
    <row r="12" spans="1:12">
      <c r="A12" s="12">
        <f t="shared" si="5"/>
        <v>6</v>
      </c>
      <c r="B12" s="8">
        <f t="shared" si="5"/>
        <v>46059</v>
      </c>
      <c r="C12" s="8">
        <f t="shared" si="3"/>
        <v>46059</v>
      </c>
      <c r="D12" s="9">
        <v>0</v>
      </c>
      <c r="E12" s="8">
        <f t="shared" si="0"/>
        <v>46060</v>
      </c>
      <c r="F12" s="9">
        <v>0</v>
      </c>
      <c r="G12" s="10">
        <f t="shared" si="6"/>
        <v>1</v>
      </c>
      <c r="H12" s="11">
        <f t="shared" si="4"/>
        <v>1081256.29</v>
      </c>
      <c r="I12" s="11">
        <v>1082550.1499999999</v>
      </c>
      <c r="J12" s="11">
        <f t="shared" si="1"/>
        <v>1293.8599999998696</v>
      </c>
      <c r="K12" s="27">
        <f t="shared" si="2"/>
        <v>53.910833333327901</v>
      </c>
      <c r="L12" s="28"/>
    </row>
    <row r="13" spans="1:12">
      <c r="A13" s="12">
        <f t="shared" si="5"/>
        <v>7</v>
      </c>
      <c r="B13" s="8">
        <f t="shared" si="5"/>
        <v>46060</v>
      </c>
      <c r="C13" s="8">
        <f t="shared" si="3"/>
        <v>46060</v>
      </c>
      <c r="D13" s="9">
        <v>0</v>
      </c>
      <c r="E13" s="8">
        <f t="shared" si="0"/>
        <v>46061</v>
      </c>
      <c r="F13" s="9">
        <v>0</v>
      </c>
      <c r="G13" s="10">
        <f t="shared" si="6"/>
        <v>1</v>
      </c>
      <c r="H13" s="11">
        <f t="shared" si="4"/>
        <v>1082550.1499999999</v>
      </c>
      <c r="I13" s="11">
        <v>1083860.8400000001</v>
      </c>
      <c r="J13" s="11">
        <f t="shared" si="1"/>
        <v>1310.690000000177</v>
      </c>
      <c r="K13" s="27">
        <f t="shared" si="2"/>
        <v>54.612083333340706</v>
      </c>
      <c r="L13" s="28"/>
    </row>
    <row r="14" spans="1:12">
      <c r="A14" s="12">
        <f t="shared" si="5"/>
        <v>8</v>
      </c>
      <c r="B14" s="8">
        <f t="shared" si="5"/>
        <v>46061</v>
      </c>
      <c r="C14" s="8">
        <f t="shared" si="3"/>
        <v>46061</v>
      </c>
      <c r="D14" s="9">
        <v>0</v>
      </c>
      <c r="E14" s="8">
        <f t="shared" ref="E14" si="7">C14+1</f>
        <v>46062</v>
      </c>
      <c r="F14" s="9">
        <v>0</v>
      </c>
      <c r="G14" s="10">
        <f t="shared" si="6"/>
        <v>1</v>
      </c>
      <c r="H14" s="11">
        <f t="shared" si="4"/>
        <v>1083860.8400000001</v>
      </c>
      <c r="I14" s="11">
        <v>1085133.28</v>
      </c>
      <c r="J14" s="11">
        <f t="shared" si="1"/>
        <v>1272.4399999999441</v>
      </c>
      <c r="K14" s="27">
        <f t="shared" si="2"/>
        <v>53.018333333331007</v>
      </c>
      <c r="L14" s="28"/>
    </row>
    <row r="15" spans="1:12">
      <c r="A15" s="12">
        <f t="shared" si="5"/>
        <v>9</v>
      </c>
      <c r="B15" s="8">
        <f t="shared" si="5"/>
        <v>46062</v>
      </c>
      <c r="C15" s="8">
        <f t="shared" si="3"/>
        <v>46062</v>
      </c>
      <c r="D15" s="9">
        <v>0</v>
      </c>
      <c r="E15" s="8">
        <f t="shared" ref="E15" si="8">C15+1</f>
        <v>46063</v>
      </c>
      <c r="F15" s="9">
        <v>0</v>
      </c>
      <c r="G15" s="10">
        <f t="shared" si="6"/>
        <v>1</v>
      </c>
      <c r="H15" s="11">
        <f t="shared" si="4"/>
        <v>1085133.28</v>
      </c>
      <c r="I15" s="11">
        <v>1086429.47</v>
      </c>
      <c r="J15" s="11">
        <f t="shared" si="1"/>
        <v>1296.1899999999441</v>
      </c>
      <c r="K15" s="27">
        <f t="shared" si="2"/>
        <v>54.007916666664336</v>
      </c>
      <c r="L15" s="105"/>
    </row>
    <row r="16" spans="1:12">
      <c r="A16" s="12">
        <f t="shared" si="5"/>
        <v>10</v>
      </c>
      <c r="B16" s="8">
        <f t="shared" si="5"/>
        <v>46063</v>
      </c>
      <c r="C16" s="8">
        <f t="shared" si="3"/>
        <v>46063</v>
      </c>
      <c r="D16" s="9">
        <v>0</v>
      </c>
      <c r="E16" s="8">
        <f t="shared" ref="E16:E34" si="9">C16+1</f>
        <v>46064</v>
      </c>
      <c r="F16" s="9">
        <v>0</v>
      </c>
      <c r="G16" s="10">
        <f t="shared" si="6"/>
        <v>1</v>
      </c>
      <c r="H16" s="11">
        <f t="shared" ref="H16:H34" si="10">I15</f>
        <v>1086429.47</v>
      </c>
      <c r="I16" s="11">
        <v>1087682.69</v>
      </c>
      <c r="J16" s="11">
        <f t="shared" ref="J16" si="11">I16-H16</f>
        <v>1253.2199999999721</v>
      </c>
      <c r="K16" s="27">
        <f t="shared" ref="K16" si="12">J16/24</f>
        <v>52.217499999998836</v>
      </c>
      <c r="L16" s="105"/>
    </row>
    <row r="17" spans="1:14">
      <c r="A17" s="12">
        <f t="shared" si="5"/>
        <v>11</v>
      </c>
      <c r="B17" s="8">
        <f t="shared" si="5"/>
        <v>46064</v>
      </c>
      <c r="C17" s="8">
        <f t="shared" si="3"/>
        <v>46064</v>
      </c>
      <c r="D17" s="9">
        <v>0</v>
      </c>
      <c r="E17" s="8">
        <f t="shared" si="9"/>
        <v>46065</v>
      </c>
      <c r="F17" s="9">
        <v>0</v>
      </c>
      <c r="G17" s="10">
        <f t="shared" si="6"/>
        <v>1</v>
      </c>
      <c r="H17" s="11">
        <f t="shared" si="10"/>
        <v>1087682.69</v>
      </c>
      <c r="I17" s="11">
        <v>1089002.04</v>
      </c>
      <c r="J17" s="11">
        <f t="shared" si="1"/>
        <v>1319.3500000000931</v>
      </c>
      <c r="K17" s="27">
        <f t="shared" si="2"/>
        <v>54.97291666667055</v>
      </c>
      <c r="L17" s="105"/>
    </row>
    <row r="18" spans="1:14">
      <c r="A18" s="12">
        <f t="shared" si="5"/>
        <v>12</v>
      </c>
      <c r="B18" s="8">
        <f t="shared" si="5"/>
        <v>46065</v>
      </c>
      <c r="C18" s="8">
        <f t="shared" si="3"/>
        <v>46065</v>
      </c>
      <c r="D18" s="9">
        <v>0</v>
      </c>
      <c r="E18" s="8">
        <f t="shared" si="9"/>
        <v>46066</v>
      </c>
      <c r="F18" s="9">
        <v>0</v>
      </c>
      <c r="G18" s="10">
        <f t="shared" si="6"/>
        <v>1</v>
      </c>
      <c r="H18" s="11">
        <f t="shared" si="10"/>
        <v>1089002.04</v>
      </c>
      <c r="I18" s="11">
        <v>1090367.3999999999</v>
      </c>
      <c r="J18" s="11">
        <f t="shared" si="1"/>
        <v>1365.3599999998696</v>
      </c>
      <c r="K18" s="27">
        <f t="shared" si="2"/>
        <v>56.889999999994565</v>
      </c>
      <c r="L18" s="105"/>
      <c r="N18" s="29"/>
    </row>
    <row r="19" spans="1:14">
      <c r="A19" s="12">
        <f t="shared" si="5"/>
        <v>13</v>
      </c>
      <c r="B19" s="8">
        <f t="shared" si="5"/>
        <v>46066</v>
      </c>
      <c r="C19" s="8">
        <f t="shared" si="3"/>
        <v>46066</v>
      </c>
      <c r="D19" s="9">
        <v>0</v>
      </c>
      <c r="E19" s="8">
        <f t="shared" si="9"/>
        <v>46067</v>
      </c>
      <c r="F19" s="9">
        <v>0</v>
      </c>
      <c r="G19" s="10">
        <f t="shared" si="6"/>
        <v>1</v>
      </c>
      <c r="H19" s="11">
        <f t="shared" si="10"/>
        <v>1090367.3999999999</v>
      </c>
      <c r="I19" s="11">
        <v>1091658.8500000001</v>
      </c>
      <c r="J19" s="11">
        <f t="shared" si="1"/>
        <v>1291.4500000001863</v>
      </c>
      <c r="K19" s="27">
        <f t="shared" si="2"/>
        <v>53.810416666674428</v>
      </c>
      <c r="L19" s="105"/>
    </row>
    <row r="20" spans="1:14">
      <c r="A20" s="12">
        <f t="shared" si="5"/>
        <v>14</v>
      </c>
      <c r="B20" s="8">
        <f t="shared" si="5"/>
        <v>46067</v>
      </c>
      <c r="C20" s="8">
        <f t="shared" si="3"/>
        <v>46067</v>
      </c>
      <c r="D20" s="9">
        <v>0</v>
      </c>
      <c r="E20" s="8">
        <f t="shared" si="9"/>
        <v>46068</v>
      </c>
      <c r="F20" s="9">
        <v>0</v>
      </c>
      <c r="G20" s="10">
        <f t="shared" si="6"/>
        <v>1</v>
      </c>
      <c r="H20" s="11">
        <f t="shared" si="10"/>
        <v>1091658.8500000001</v>
      </c>
      <c r="I20" s="11">
        <v>1092937.8899999999</v>
      </c>
      <c r="J20" s="11">
        <f t="shared" si="1"/>
        <v>1279.0399999998044</v>
      </c>
      <c r="K20" s="27">
        <f t="shared" si="2"/>
        <v>53.293333333325187</v>
      </c>
      <c r="L20" s="105"/>
    </row>
    <row r="21" spans="1:14">
      <c r="A21" s="12">
        <f t="shared" si="5"/>
        <v>15</v>
      </c>
      <c r="B21" s="8">
        <f t="shared" si="5"/>
        <v>46068</v>
      </c>
      <c r="C21" s="8">
        <f t="shared" si="3"/>
        <v>46068</v>
      </c>
      <c r="D21" s="9">
        <v>0</v>
      </c>
      <c r="E21" s="8">
        <f t="shared" si="9"/>
        <v>46069</v>
      </c>
      <c r="F21" s="9">
        <v>0</v>
      </c>
      <c r="G21" s="10">
        <f t="shared" si="6"/>
        <v>1</v>
      </c>
      <c r="H21" s="11">
        <f t="shared" si="10"/>
        <v>1092937.8899999999</v>
      </c>
      <c r="I21" s="242">
        <v>1094229.75</v>
      </c>
      <c r="J21" s="11">
        <f t="shared" si="1"/>
        <v>1291.8600000001024</v>
      </c>
      <c r="K21" s="27">
        <f t="shared" si="2"/>
        <v>53.827500000004271</v>
      </c>
      <c r="L21" s="105"/>
      <c r="N21" s="11"/>
    </row>
    <row r="22" spans="1:14">
      <c r="A22" s="12">
        <f t="shared" si="5"/>
        <v>16</v>
      </c>
      <c r="B22" s="8">
        <f t="shared" si="5"/>
        <v>46069</v>
      </c>
      <c r="C22" s="8">
        <f t="shared" si="3"/>
        <v>46069</v>
      </c>
      <c r="D22" s="9">
        <v>0</v>
      </c>
      <c r="E22" s="8">
        <f t="shared" si="9"/>
        <v>46070</v>
      </c>
      <c r="F22" s="9">
        <v>0</v>
      </c>
      <c r="G22" s="10">
        <f t="shared" si="6"/>
        <v>1</v>
      </c>
      <c r="H22" s="11">
        <f t="shared" si="10"/>
        <v>1094229.75</v>
      </c>
      <c r="I22" s="11">
        <v>1095520.77</v>
      </c>
      <c r="J22" s="11">
        <f t="shared" si="1"/>
        <v>1291.0200000000186</v>
      </c>
      <c r="K22" s="27">
        <f t="shared" si="2"/>
        <v>53.792500000000778</v>
      </c>
      <c r="L22" s="28"/>
    </row>
    <row r="23" spans="1:14">
      <c r="A23" s="12">
        <f t="shared" si="5"/>
        <v>17</v>
      </c>
      <c r="B23" s="8">
        <f t="shared" si="5"/>
        <v>46070</v>
      </c>
      <c r="C23" s="8">
        <f t="shared" si="3"/>
        <v>46070</v>
      </c>
      <c r="D23" s="9">
        <v>0</v>
      </c>
      <c r="E23" s="8">
        <f t="shared" si="9"/>
        <v>46071</v>
      </c>
      <c r="F23" s="9">
        <v>0</v>
      </c>
      <c r="G23" s="10">
        <f t="shared" si="6"/>
        <v>1</v>
      </c>
      <c r="H23" s="11">
        <f t="shared" si="10"/>
        <v>1095520.77</v>
      </c>
      <c r="I23" s="11">
        <v>1096761.55</v>
      </c>
      <c r="J23" s="11">
        <f t="shared" si="1"/>
        <v>1240.7800000000279</v>
      </c>
      <c r="K23" s="27">
        <f t="shared" si="2"/>
        <v>51.699166666667828</v>
      </c>
      <c r="L23" s="105"/>
    </row>
    <row r="24" spans="1:14">
      <c r="A24" s="12">
        <f t="shared" si="5"/>
        <v>18</v>
      </c>
      <c r="B24" s="8">
        <f t="shared" si="5"/>
        <v>46071</v>
      </c>
      <c r="C24" s="8">
        <f t="shared" si="3"/>
        <v>46071</v>
      </c>
      <c r="D24" s="9">
        <v>0</v>
      </c>
      <c r="E24" s="8">
        <f t="shared" si="9"/>
        <v>46072</v>
      </c>
      <c r="F24" s="9">
        <v>0</v>
      </c>
      <c r="G24" s="10">
        <f t="shared" si="6"/>
        <v>1</v>
      </c>
      <c r="H24" s="11">
        <f t="shared" si="10"/>
        <v>1096761.55</v>
      </c>
      <c r="I24" s="11">
        <v>1097861.94</v>
      </c>
      <c r="J24" s="11">
        <f t="shared" si="1"/>
        <v>1100.3899999998976</v>
      </c>
      <c r="K24" s="27">
        <f t="shared" si="2"/>
        <v>45.849583333329065</v>
      </c>
      <c r="L24" s="105"/>
    </row>
    <row r="25" spans="1:14">
      <c r="A25" s="12">
        <f t="shared" ref="A25:B34" si="13">A24+1</f>
        <v>19</v>
      </c>
      <c r="B25" s="8">
        <f t="shared" si="13"/>
        <v>46072</v>
      </c>
      <c r="C25" s="8">
        <f t="shared" si="3"/>
        <v>46072</v>
      </c>
      <c r="D25" s="9">
        <v>0</v>
      </c>
      <c r="E25" s="8">
        <f t="shared" si="9"/>
        <v>46073</v>
      </c>
      <c r="F25" s="9">
        <v>0</v>
      </c>
      <c r="G25" s="10">
        <f t="shared" si="6"/>
        <v>1</v>
      </c>
      <c r="H25" s="11">
        <f t="shared" si="10"/>
        <v>1097861.94</v>
      </c>
      <c r="I25" s="11">
        <v>1098626.2</v>
      </c>
      <c r="J25" s="11">
        <f t="shared" si="1"/>
        <v>764.26000000000931</v>
      </c>
      <c r="K25" s="27">
        <f t="shared" si="2"/>
        <v>31.844166666667054</v>
      </c>
      <c r="L25" s="105"/>
    </row>
    <row r="26" spans="1:14">
      <c r="A26" s="12">
        <f t="shared" si="13"/>
        <v>20</v>
      </c>
      <c r="B26" s="8">
        <f t="shared" si="13"/>
        <v>46073</v>
      </c>
      <c r="C26" s="8">
        <f t="shared" si="3"/>
        <v>46073</v>
      </c>
      <c r="D26" s="9">
        <v>0</v>
      </c>
      <c r="E26" s="8">
        <f t="shared" si="9"/>
        <v>46074</v>
      </c>
      <c r="F26" s="9">
        <v>0</v>
      </c>
      <c r="G26" s="10">
        <f t="shared" si="6"/>
        <v>1</v>
      </c>
      <c r="H26" s="11">
        <f t="shared" si="10"/>
        <v>1098626.2</v>
      </c>
      <c r="I26" s="11">
        <v>1099402.5</v>
      </c>
      <c r="J26" s="11">
        <f t="shared" si="1"/>
        <v>776.30000000004657</v>
      </c>
      <c r="K26" s="27">
        <f t="shared" si="2"/>
        <v>32.345833333335271</v>
      </c>
      <c r="L26" s="105"/>
    </row>
    <row r="27" spans="1:14">
      <c r="A27" s="12">
        <f t="shared" si="13"/>
        <v>21</v>
      </c>
      <c r="B27" s="8">
        <f t="shared" si="13"/>
        <v>46074</v>
      </c>
      <c r="C27" s="8">
        <f t="shared" si="3"/>
        <v>46074</v>
      </c>
      <c r="D27" s="9">
        <v>0</v>
      </c>
      <c r="E27" s="8">
        <f t="shared" si="9"/>
        <v>46075</v>
      </c>
      <c r="F27" s="9">
        <v>0</v>
      </c>
      <c r="G27" s="10">
        <f t="shared" si="6"/>
        <v>1</v>
      </c>
      <c r="H27" s="11">
        <f t="shared" si="10"/>
        <v>1099402.5</v>
      </c>
      <c r="I27" s="11">
        <v>1100155.33</v>
      </c>
      <c r="J27" s="11">
        <f t="shared" si="1"/>
        <v>752.83000000007451</v>
      </c>
      <c r="K27" s="27">
        <f t="shared" si="2"/>
        <v>31.367916666669771</v>
      </c>
      <c r="L27" s="105"/>
    </row>
    <row r="28" spans="1:14">
      <c r="A28" s="12">
        <f t="shared" si="13"/>
        <v>22</v>
      </c>
      <c r="B28" s="8">
        <f t="shared" si="13"/>
        <v>46075</v>
      </c>
      <c r="C28" s="8">
        <f t="shared" si="3"/>
        <v>46075</v>
      </c>
      <c r="D28" s="9">
        <v>0</v>
      </c>
      <c r="E28" s="8">
        <f t="shared" si="9"/>
        <v>46076</v>
      </c>
      <c r="F28" s="9">
        <v>0</v>
      </c>
      <c r="G28" s="10">
        <f t="shared" si="6"/>
        <v>1</v>
      </c>
      <c r="H28" s="11">
        <f t="shared" si="10"/>
        <v>1100155.33</v>
      </c>
      <c r="I28" s="11">
        <v>1100930.8999999999</v>
      </c>
      <c r="J28" s="11">
        <f t="shared" si="1"/>
        <v>775.56999999983236</v>
      </c>
      <c r="K28" s="27">
        <f t="shared" si="2"/>
        <v>32.315416666659679</v>
      </c>
      <c r="L28" s="105"/>
    </row>
    <row r="29" spans="1:14">
      <c r="A29" s="12">
        <f t="shared" si="13"/>
        <v>23</v>
      </c>
      <c r="B29" s="8">
        <f t="shared" si="13"/>
        <v>46076</v>
      </c>
      <c r="C29" s="8">
        <f t="shared" si="3"/>
        <v>46076</v>
      </c>
      <c r="D29" s="9">
        <v>0</v>
      </c>
      <c r="E29" s="8">
        <f t="shared" si="9"/>
        <v>46077</v>
      </c>
      <c r="F29" s="9">
        <v>0</v>
      </c>
      <c r="G29" s="10">
        <f t="shared" si="6"/>
        <v>1</v>
      </c>
      <c r="H29" s="11">
        <f t="shared" si="10"/>
        <v>1100930.8999999999</v>
      </c>
      <c r="I29" s="11">
        <v>1101729.76</v>
      </c>
      <c r="J29" s="11">
        <f t="shared" si="1"/>
        <v>798.86000000010245</v>
      </c>
      <c r="K29" s="27">
        <f t="shared" si="2"/>
        <v>33.2858333333376</v>
      </c>
      <c r="L29" s="105"/>
    </row>
    <row r="30" spans="1:14">
      <c r="A30" s="12">
        <f t="shared" si="13"/>
        <v>24</v>
      </c>
      <c r="B30" s="8">
        <f t="shared" si="13"/>
        <v>46077</v>
      </c>
      <c r="C30" s="8">
        <f t="shared" si="3"/>
        <v>46077</v>
      </c>
      <c r="D30" s="9">
        <v>0</v>
      </c>
      <c r="E30" s="8">
        <f t="shared" si="9"/>
        <v>46078</v>
      </c>
      <c r="F30" s="9">
        <v>0</v>
      </c>
      <c r="G30" s="10">
        <f t="shared" si="6"/>
        <v>1</v>
      </c>
      <c r="H30" s="11">
        <f t="shared" si="10"/>
        <v>1101729.76</v>
      </c>
      <c r="I30" s="42">
        <v>1102503.06</v>
      </c>
      <c r="J30" s="11">
        <f t="shared" si="1"/>
        <v>773.30000000004657</v>
      </c>
      <c r="K30" s="27">
        <f t="shared" si="2"/>
        <v>32.220833333335271</v>
      </c>
      <c r="L30" s="105"/>
    </row>
    <row r="31" spans="1:14">
      <c r="A31" s="12">
        <f t="shared" si="13"/>
        <v>25</v>
      </c>
      <c r="B31" s="8">
        <f t="shared" si="13"/>
        <v>46078</v>
      </c>
      <c r="C31" s="8">
        <f t="shared" si="3"/>
        <v>46078</v>
      </c>
      <c r="D31" s="9">
        <v>0</v>
      </c>
      <c r="E31" s="8">
        <f t="shared" si="9"/>
        <v>46079</v>
      </c>
      <c r="F31" s="9">
        <v>0</v>
      </c>
      <c r="G31" s="10">
        <f t="shared" si="6"/>
        <v>1</v>
      </c>
      <c r="H31" s="11">
        <f t="shared" si="10"/>
        <v>1102503.06</v>
      </c>
      <c r="I31" s="11">
        <v>1103276.1299999999</v>
      </c>
      <c r="J31" s="11">
        <f t="shared" si="1"/>
        <v>773.06999999983236</v>
      </c>
      <c r="K31" s="27">
        <f t="shared" si="2"/>
        <v>32.211249999993015</v>
      </c>
      <c r="L31" s="105"/>
    </row>
    <row r="32" spans="1:14">
      <c r="A32" s="12">
        <f t="shared" si="13"/>
        <v>26</v>
      </c>
      <c r="B32" s="8">
        <f t="shared" si="13"/>
        <v>46079</v>
      </c>
      <c r="C32" s="8">
        <f t="shared" si="3"/>
        <v>46079</v>
      </c>
      <c r="D32" s="9">
        <v>0</v>
      </c>
      <c r="E32" s="8">
        <f t="shared" si="9"/>
        <v>46080</v>
      </c>
      <c r="F32" s="9">
        <v>0</v>
      </c>
      <c r="G32" s="10">
        <f t="shared" si="6"/>
        <v>1</v>
      </c>
      <c r="H32" s="11">
        <f t="shared" si="10"/>
        <v>1103276.1299999999</v>
      </c>
      <c r="I32" s="11">
        <v>1104051.28</v>
      </c>
      <c r="J32" s="11">
        <f t="shared" si="1"/>
        <v>775.1500000001397</v>
      </c>
      <c r="K32" s="27">
        <f t="shared" si="2"/>
        <v>32.297916666672485</v>
      </c>
      <c r="L32" s="105"/>
    </row>
    <row r="33" spans="1:12">
      <c r="A33" s="12">
        <f t="shared" si="13"/>
        <v>27</v>
      </c>
      <c r="B33" s="8">
        <f t="shared" si="13"/>
        <v>46080</v>
      </c>
      <c r="C33" s="8">
        <f t="shared" si="3"/>
        <v>46080</v>
      </c>
      <c r="D33" s="9">
        <v>0</v>
      </c>
      <c r="E33" s="8">
        <f t="shared" si="9"/>
        <v>46081</v>
      </c>
      <c r="F33" s="9">
        <v>0</v>
      </c>
      <c r="G33" s="10">
        <f t="shared" si="6"/>
        <v>1</v>
      </c>
      <c r="H33" s="11">
        <f t="shared" si="10"/>
        <v>1104051.28</v>
      </c>
      <c r="I33" s="11">
        <v>1104843.3</v>
      </c>
      <c r="J33" s="11">
        <f t="shared" si="1"/>
        <v>792.02000000001863</v>
      </c>
      <c r="K33" s="27">
        <f t="shared" si="2"/>
        <v>33.000833333334107</v>
      </c>
      <c r="L33" s="105"/>
    </row>
    <row r="34" spans="1:12">
      <c r="A34" s="12">
        <f t="shared" si="13"/>
        <v>28</v>
      </c>
      <c r="B34" s="8">
        <f t="shared" si="13"/>
        <v>46081</v>
      </c>
      <c r="C34" s="8">
        <f t="shared" si="3"/>
        <v>46081</v>
      </c>
      <c r="D34" s="9">
        <v>0</v>
      </c>
      <c r="E34" s="8">
        <f t="shared" si="9"/>
        <v>46082</v>
      </c>
      <c r="F34" s="9">
        <v>0</v>
      </c>
      <c r="G34" s="10">
        <f t="shared" si="6"/>
        <v>1</v>
      </c>
      <c r="H34" s="11">
        <f t="shared" si="10"/>
        <v>1104843.3</v>
      </c>
      <c r="I34" s="11">
        <v>1105660.3700000001</v>
      </c>
      <c r="J34" s="11">
        <f t="shared" si="1"/>
        <v>817.07000000006519</v>
      </c>
      <c r="K34" s="27">
        <f t="shared" si="2"/>
        <v>34.04458333333605</v>
      </c>
      <c r="L34" s="28"/>
    </row>
    <row r="35" spans="1:12">
      <c r="A35" s="13"/>
      <c r="B35" s="14"/>
      <c r="C35" s="14"/>
      <c r="D35" s="15"/>
      <c r="E35" s="14"/>
      <c r="F35" s="15"/>
      <c r="G35" s="15"/>
      <c r="H35" s="16"/>
      <c r="I35" s="16"/>
      <c r="J35" s="16"/>
      <c r="K35" s="30"/>
      <c r="L35" s="31"/>
    </row>
    <row r="36" spans="1:12">
      <c r="A36" s="17" t="s">
        <v>3</v>
      </c>
      <c r="B36" s="18"/>
      <c r="C36" s="18"/>
      <c r="D36" s="18"/>
      <c r="E36" s="18"/>
      <c r="F36" s="18"/>
      <c r="G36" s="19">
        <f>SUM(G7:G34)</f>
        <v>28</v>
      </c>
      <c r="H36" s="20"/>
      <c r="I36" s="20"/>
      <c r="J36" s="32">
        <f>SUM(J7:J35)</f>
        <v>30827.630000000121</v>
      </c>
      <c r="K36" s="32">
        <f>AVERAGE(K7:K34)</f>
        <v>45.874449404762103</v>
      </c>
      <c r="L36" s="33"/>
    </row>
    <row r="37" spans="1:12">
      <c r="A37" s="21" t="s">
        <v>106</v>
      </c>
      <c r="B37" s="22"/>
      <c r="C37" s="22"/>
      <c r="D37" s="22"/>
      <c r="E37" s="22"/>
      <c r="F37" s="22"/>
      <c r="G37" s="23" cm="1">
        <f t="array" ref="G37">G36/SUMPRODUCT((G7:G34&gt;0)*1)</f>
        <v>1</v>
      </c>
      <c r="H37" s="24"/>
      <c r="I37" s="24"/>
      <c r="J37" s="24"/>
      <c r="K37" s="24" cm="1">
        <f t="array" ref="K37">K36/SUMPRODUCT((K7:K34&gt;0)*1)</f>
        <v>1.6383731930272181</v>
      </c>
      <c r="L37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pageSetup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7"/>
  <sheetViews>
    <sheetView workbookViewId="0">
      <pane ySplit="6" topLeftCell="A27" activePane="bottomLeft" state="frozen"/>
      <selection pane="bottomLeft" activeCell="J36" sqref="J36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8" width="15.5703125" style="1" customWidth="1"/>
    <col min="9" max="9" width="13.140625" style="1" customWidth="1"/>
    <col min="10" max="10" width="13.42578125" style="1" customWidth="1"/>
    <col min="11" max="11" width="10.5703125" style="1" customWidth="1"/>
    <col min="12" max="12" width="32.140625" style="1" customWidth="1"/>
    <col min="13" max="15" width="9.140625" style="1"/>
    <col min="16" max="16" width="11.140625" style="1" customWidth="1"/>
    <col min="17" max="16384" width="9.140625" style="1"/>
  </cols>
  <sheetData>
    <row r="1" spans="1:12">
      <c r="B1" s="2"/>
      <c r="C1" s="3" t="s">
        <v>120</v>
      </c>
      <c r="D1" s="2"/>
      <c r="E1" s="2"/>
      <c r="F1" s="2"/>
    </row>
    <row r="2" spans="1:12">
      <c r="B2" s="2"/>
      <c r="C2" s="3" t="s">
        <v>136</v>
      </c>
      <c r="D2" s="2"/>
      <c r="E2" s="2"/>
      <c r="F2" s="2"/>
      <c r="L2" s="25" t="s">
        <v>122</v>
      </c>
    </row>
    <row r="3" spans="1:12">
      <c r="B3" s="2"/>
      <c r="C3" s="3" t="str">
        <f>SCI!C3</f>
        <v>Bulan Februari 2026</v>
      </c>
      <c r="D3" s="2"/>
      <c r="E3" s="2"/>
      <c r="F3" s="2"/>
    </row>
    <row r="4" spans="1:12">
      <c r="B4" s="4"/>
      <c r="C4" s="76">
        <f>'Summary sales'!A4</f>
        <v>46054</v>
      </c>
      <c r="D4" s="4"/>
      <c r="E4" s="2"/>
      <c r="F4" s="2"/>
      <c r="J4" s="2" t="s">
        <v>123</v>
      </c>
      <c r="K4" s="26">
        <f>MAX(K7:K35)</f>
        <v>204.82208333333256</v>
      </c>
    </row>
    <row r="5" spans="1:12">
      <c r="A5" s="695" t="s">
        <v>100</v>
      </c>
      <c r="B5" s="694" t="s">
        <v>101</v>
      </c>
      <c r="C5" s="694" t="s">
        <v>124</v>
      </c>
      <c r="D5" s="694"/>
      <c r="E5" s="694" t="s">
        <v>125</v>
      </c>
      <c r="F5" s="694"/>
      <c r="G5" s="698" t="s">
        <v>126</v>
      </c>
      <c r="H5" s="694" t="s">
        <v>127</v>
      </c>
      <c r="I5" s="694"/>
      <c r="J5" s="694" t="s">
        <v>128</v>
      </c>
      <c r="K5" s="698" t="s">
        <v>129</v>
      </c>
      <c r="L5" s="692" t="s">
        <v>130</v>
      </c>
    </row>
    <row r="6" spans="1:12" ht="33.75" customHeight="1">
      <c r="A6" s="696"/>
      <c r="B6" s="697"/>
      <c r="C6" s="5" t="s">
        <v>101</v>
      </c>
      <c r="D6" s="5" t="s">
        <v>131</v>
      </c>
      <c r="E6" s="5" t="s">
        <v>101</v>
      </c>
      <c r="F6" s="5" t="s">
        <v>131</v>
      </c>
      <c r="G6" s="699"/>
      <c r="H6" s="5" t="s">
        <v>124</v>
      </c>
      <c r="I6" s="5" t="s">
        <v>125</v>
      </c>
      <c r="J6" s="697"/>
      <c r="K6" s="699"/>
      <c r="L6" s="693"/>
    </row>
    <row r="7" spans="1:12">
      <c r="A7" s="6">
        <v>1</v>
      </c>
      <c r="B7" s="7">
        <f>C4</f>
        <v>46054</v>
      </c>
      <c r="C7" s="7">
        <f>C4</f>
        <v>46054</v>
      </c>
      <c r="D7" s="9">
        <v>0</v>
      </c>
      <c r="E7" s="7">
        <f>C7+1</f>
        <v>46055</v>
      </c>
      <c r="F7" s="9">
        <v>0</v>
      </c>
      <c r="G7" s="10">
        <f>IFERROR(((E7-C7)+(F7-D7)),"")</f>
        <v>1</v>
      </c>
      <c r="H7" s="11">
        <v>1353033.16</v>
      </c>
      <c r="I7" s="11">
        <v>1357170.65</v>
      </c>
      <c r="J7" s="11">
        <f t="shared" ref="J7" si="0">I7-H7</f>
        <v>4137.4899999999907</v>
      </c>
      <c r="K7" s="27">
        <f t="shared" ref="K7" si="1">J7/24</f>
        <v>172.39541666666628</v>
      </c>
      <c r="L7" s="487"/>
    </row>
    <row r="8" spans="1:12">
      <c r="A8" s="12">
        <f>A7+1</f>
        <v>2</v>
      </c>
      <c r="B8" s="8">
        <f>B7+1</f>
        <v>46055</v>
      </c>
      <c r="C8" s="8">
        <f t="shared" ref="C8:C34" si="2">B8</f>
        <v>46055</v>
      </c>
      <c r="D8" s="9">
        <v>0</v>
      </c>
      <c r="E8" s="8">
        <f t="shared" ref="E8:E15" si="3">C8+1</f>
        <v>46056</v>
      </c>
      <c r="F8" s="9">
        <v>0</v>
      </c>
      <c r="G8" s="10">
        <f>IFERROR(((E8-C8)+(F8-D8)),"")</f>
        <v>1</v>
      </c>
      <c r="H8" s="11">
        <f t="shared" ref="H8:H16" si="4">I7</f>
        <v>1357170.65</v>
      </c>
      <c r="I8" s="11">
        <v>1360959.77</v>
      </c>
      <c r="J8" s="11">
        <f t="shared" ref="J8" si="5">I8-H8</f>
        <v>3789.1200000001118</v>
      </c>
      <c r="K8" s="27">
        <f t="shared" ref="K8" si="6">J8/24</f>
        <v>157.88000000000466</v>
      </c>
      <c r="L8" s="490"/>
    </row>
    <row r="9" spans="1:12">
      <c r="A9" s="12">
        <f t="shared" ref="A9:B24" si="7">A8+1</f>
        <v>3</v>
      </c>
      <c r="B9" s="8">
        <f t="shared" si="7"/>
        <v>46056</v>
      </c>
      <c r="C9" s="8">
        <f t="shared" si="2"/>
        <v>46056</v>
      </c>
      <c r="D9" s="9">
        <v>0</v>
      </c>
      <c r="E9" s="8">
        <f t="shared" si="3"/>
        <v>46057</v>
      </c>
      <c r="F9" s="9">
        <v>0</v>
      </c>
      <c r="G9" s="10">
        <f>IFERROR(((E9-C9)+(F9-D9)),"")</f>
        <v>1</v>
      </c>
      <c r="H9" s="11">
        <f t="shared" si="4"/>
        <v>1360959.77</v>
      </c>
      <c r="I9" s="11">
        <v>1364715.36</v>
      </c>
      <c r="J9" s="11">
        <f t="shared" ref="J9" si="8">I9-H9</f>
        <v>3755.5900000000838</v>
      </c>
      <c r="K9" s="27">
        <f t="shared" ref="K9" si="9">J9/24</f>
        <v>156.48291666667015</v>
      </c>
      <c r="L9" s="490"/>
    </row>
    <row r="10" spans="1:12">
      <c r="A10" s="12">
        <f t="shared" si="7"/>
        <v>4</v>
      </c>
      <c r="B10" s="8">
        <f t="shared" si="7"/>
        <v>46057</v>
      </c>
      <c r="C10" s="8">
        <f t="shared" si="2"/>
        <v>46057</v>
      </c>
      <c r="D10" s="9">
        <v>0</v>
      </c>
      <c r="E10" s="8">
        <f t="shared" si="3"/>
        <v>46058</v>
      </c>
      <c r="F10" s="9">
        <v>0</v>
      </c>
      <c r="G10" s="10">
        <f>IFERROR(((E10-C10)+(F10-D10)),"")</f>
        <v>1</v>
      </c>
      <c r="H10" s="11">
        <f t="shared" si="4"/>
        <v>1364715.36</v>
      </c>
      <c r="I10" s="11">
        <v>1368348.14</v>
      </c>
      <c r="J10" s="11">
        <f t="shared" ref="J10" si="10">I10-H10</f>
        <v>3632.7799999997951</v>
      </c>
      <c r="K10" s="27">
        <f t="shared" ref="K10" si="11">J10/24</f>
        <v>151.36583333332479</v>
      </c>
      <c r="L10" s="490"/>
    </row>
    <row r="11" spans="1:12">
      <c r="A11" s="12">
        <f t="shared" si="7"/>
        <v>5</v>
      </c>
      <c r="B11" s="8">
        <f t="shared" si="7"/>
        <v>46058</v>
      </c>
      <c r="C11" s="8">
        <f t="shared" si="2"/>
        <v>46058</v>
      </c>
      <c r="D11" s="9">
        <v>0</v>
      </c>
      <c r="E11" s="8">
        <f t="shared" si="3"/>
        <v>46059</v>
      </c>
      <c r="F11" s="9">
        <v>0</v>
      </c>
      <c r="G11" s="10">
        <f t="shared" ref="G11:G34" si="12">IFERROR(((E11-C11)+(F11-D11)),"")</f>
        <v>1</v>
      </c>
      <c r="H11" s="11">
        <f t="shared" si="4"/>
        <v>1368348.14</v>
      </c>
      <c r="I11" s="11">
        <v>1372176.53</v>
      </c>
      <c r="J11" s="11">
        <f t="shared" ref="J11:J23" si="13">I11-H11</f>
        <v>3828.3900000001304</v>
      </c>
      <c r="K11" s="27">
        <f t="shared" ref="K11:K23" si="14">J11/24</f>
        <v>159.51625000000544</v>
      </c>
      <c r="L11" s="490"/>
    </row>
    <row r="12" spans="1:12">
      <c r="A12" s="12">
        <f t="shared" si="7"/>
        <v>6</v>
      </c>
      <c r="B12" s="8">
        <f t="shared" si="7"/>
        <v>46059</v>
      </c>
      <c r="C12" s="8">
        <f t="shared" si="2"/>
        <v>46059</v>
      </c>
      <c r="D12" s="9">
        <v>0</v>
      </c>
      <c r="E12" s="8">
        <f t="shared" si="3"/>
        <v>46060</v>
      </c>
      <c r="F12" s="9">
        <v>0</v>
      </c>
      <c r="G12" s="10">
        <f t="shared" si="12"/>
        <v>1</v>
      </c>
      <c r="H12" s="11">
        <f t="shared" si="4"/>
        <v>1372176.53</v>
      </c>
      <c r="I12" s="11">
        <v>1376151.93</v>
      </c>
      <c r="J12" s="11">
        <f t="shared" si="13"/>
        <v>3975.3999999999069</v>
      </c>
      <c r="K12" s="27">
        <f t="shared" si="14"/>
        <v>165.64166666666279</v>
      </c>
      <c r="L12" s="28"/>
    </row>
    <row r="13" spans="1:12">
      <c r="A13" s="12">
        <f t="shared" si="7"/>
        <v>7</v>
      </c>
      <c r="B13" s="8">
        <f t="shared" si="7"/>
        <v>46060</v>
      </c>
      <c r="C13" s="8">
        <f t="shared" si="2"/>
        <v>46060</v>
      </c>
      <c r="D13" s="9">
        <v>0</v>
      </c>
      <c r="E13" s="8">
        <f t="shared" si="3"/>
        <v>46061</v>
      </c>
      <c r="F13" s="9">
        <v>0</v>
      </c>
      <c r="G13" s="10">
        <f t="shared" si="12"/>
        <v>1</v>
      </c>
      <c r="H13" s="11">
        <f t="shared" si="4"/>
        <v>1376151.93</v>
      </c>
      <c r="I13" s="11">
        <v>1380398.14</v>
      </c>
      <c r="J13" s="11">
        <f t="shared" ref="J13" si="15">I13-H13</f>
        <v>4246.2099999999627</v>
      </c>
      <c r="K13" s="27">
        <f t="shared" ref="K13" si="16">J13/24</f>
        <v>176.92541666666511</v>
      </c>
      <c r="L13" s="28"/>
    </row>
    <row r="14" spans="1:12">
      <c r="A14" s="12">
        <f t="shared" si="7"/>
        <v>8</v>
      </c>
      <c r="B14" s="8">
        <f t="shared" si="7"/>
        <v>46061</v>
      </c>
      <c r="C14" s="8">
        <f t="shared" si="2"/>
        <v>46061</v>
      </c>
      <c r="D14" s="9">
        <v>0</v>
      </c>
      <c r="E14" s="8">
        <f t="shared" si="3"/>
        <v>46062</v>
      </c>
      <c r="F14" s="9">
        <v>0</v>
      </c>
      <c r="G14" s="10">
        <f t="shared" si="12"/>
        <v>1</v>
      </c>
      <c r="H14" s="11">
        <f t="shared" si="4"/>
        <v>1380398.14</v>
      </c>
      <c r="I14" s="11">
        <v>1384857.16</v>
      </c>
      <c r="J14" s="11">
        <f t="shared" si="13"/>
        <v>4459.0200000000186</v>
      </c>
      <c r="K14" s="27">
        <f t="shared" si="14"/>
        <v>185.79250000000079</v>
      </c>
      <c r="L14" s="28"/>
    </row>
    <row r="15" spans="1:12">
      <c r="A15" s="12">
        <f t="shared" si="7"/>
        <v>9</v>
      </c>
      <c r="B15" s="8">
        <f t="shared" si="7"/>
        <v>46062</v>
      </c>
      <c r="C15" s="8">
        <f t="shared" si="2"/>
        <v>46062</v>
      </c>
      <c r="D15" s="9">
        <v>0</v>
      </c>
      <c r="E15" s="8">
        <f t="shared" si="3"/>
        <v>46063</v>
      </c>
      <c r="F15" s="9">
        <v>0</v>
      </c>
      <c r="G15" s="10">
        <f t="shared" si="12"/>
        <v>1</v>
      </c>
      <c r="H15" s="11">
        <f t="shared" si="4"/>
        <v>1384857.16</v>
      </c>
      <c r="I15" s="11">
        <v>1389494.23</v>
      </c>
      <c r="J15" s="11">
        <f t="shared" si="13"/>
        <v>4637.0700000000652</v>
      </c>
      <c r="K15" s="27">
        <f t="shared" si="14"/>
        <v>193.21125000000271</v>
      </c>
      <c r="L15" s="28"/>
    </row>
    <row r="16" spans="1:12">
      <c r="A16" s="12">
        <f t="shared" si="7"/>
        <v>10</v>
      </c>
      <c r="B16" s="8">
        <f t="shared" si="7"/>
        <v>46063</v>
      </c>
      <c r="C16" s="8">
        <f t="shared" si="2"/>
        <v>46063</v>
      </c>
      <c r="D16" s="9">
        <v>0</v>
      </c>
      <c r="E16" s="8">
        <f t="shared" ref="E16:E17" si="17">C16+1</f>
        <v>46064</v>
      </c>
      <c r="F16" s="9">
        <v>0</v>
      </c>
      <c r="G16" s="10">
        <f t="shared" ref="G16:G17" si="18">IFERROR(((E16-C16)+(F16-D16)),"")</f>
        <v>1</v>
      </c>
      <c r="H16" s="11">
        <f t="shared" si="4"/>
        <v>1389494.23</v>
      </c>
      <c r="I16" s="11">
        <v>1394047.22</v>
      </c>
      <c r="J16" s="11">
        <f t="shared" si="13"/>
        <v>4552.9899999999907</v>
      </c>
      <c r="K16" s="27">
        <f t="shared" si="14"/>
        <v>189.70791666666628</v>
      </c>
      <c r="L16" s="28"/>
    </row>
    <row r="17" spans="1:14">
      <c r="A17" s="12">
        <f t="shared" si="7"/>
        <v>11</v>
      </c>
      <c r="B17" s="8">
        <f t="shared" si="7"/>
        <v>46064</v>
      </c>
      <c r="C17" s="8">
        <f t="shared" si="2"/>
        <v>46064</v>
      </c>
      <c r="D17" s="9">
        <v>0</v>
      </c>
      <c r="E17" s="8">
        <f t="shared" si="17"/>
        <v>46065</v>
      </c>
      <c r="F17" s="9">
        <v>0</v>
      </c>
      <c r="G17" s="10">
        <f t="shared" si="18"/>
        <v>1</v>
      </c>
      <c r="H17" s="11">
        <f t="shared" ref="H17:H34" si="19">I16</f>
        <v>1394047.22</v>
      </c>
      <c r="I17" s="11">
        <v>1398867.07</v>
      </c>
      <c r="J17" s="11">
        <f t="shared" si="13"/>
        <v>4819.8500000000931</v>
      </c>
      <c r="K17" s="27">
        <f t="shared" si="14"/>
        <v>200.82708333333721</v>
      </c>
      <c r="L17" s="28"/>
    </row>
    <row r="18" spans="1:14">
      <c r="A18" s="12">
        <f t="shared" si="7"/>
        <v>12</v>
      </c>
      <c r="B18" s="8">
        <f t="shared" si="7"/>
        <v>46065</v>
      </c>
      <c r="C18" s="8">
        <f t="shared" si="2"/>
        <v>46065</v>
      </c>
      <c r="D18" s="9">
        <v>0</v>
      </c>
      <c r="E18" s="8">
        <f t="shared" ref="E18:E22" si="20">C18+1</f>
        <v>46066</v>
      </c>
      <c r="F18" s="9">
        <v>0</v>
      </c>
      <c r="G18" s="10">
        <f t="shared" si="12"/>
        <v>1</v>
      </c>
      <c r="H18" s="11">
        <f t="shared" si="19"/>
        <v>1398867.07</v>
      </c>
      <c r="I18" s="11">
        <v>1403513.47</v>
      </c>
      <c r="J18" s="11">
        <f t="shared" si="13"/>
        <v>4646.3999999999069</v>
      </c>
      <c r="K18" s="27">
        <f t="shared" si="14"/>
        <v>193.59999999999613</v>
      </c>
      <c r="L18" s="28"/>
      <c r="N18" s="29"/>
    </row>
    <row r="19" spans="1:14">
      <c r="A19" s="12">
        <f t="shared" si="7"/>
        <v>13</v>
      </c>
      <c r="B19" s="8">
        <f t="shared" si="7"/>
        <v>46066</v>
      </c>
      <c r="C19" s="8">
        <f t="shared" si="2"/>
        <v>46066</v>
      </c>
      <c r="D19" s="9">
        <v>0</v>
      </c>
      <c r="E19" s="8">
        <f t="shared" si="20"/>
        <v>46067</v>
      </c>
      <c r="F19" s="9">
        <v>0</v>
      </c>
      <c r="G19" s="10">
        <f t="shared" si="12"/>
        <v>1</v>
      </c>
      <c r="H19" s="11">
        <f t="shared" si="19"/>
        <v>1403513.47</v>
      </c>
      <c r="I19" s="11">
        <v>1407889.3</v>
      </c>
      <c r="J19" s="11">
        <f t="shared" si="13"/>
        <v>4375.8300000000745</v>
      </c>
      <c r="K19" s="27">
        <f t="shared" si="14"/>
        <v>182.32625000000311</v>
      </c>
      <c r="L19" s="28"/>
    </row>
    <row r="20" spans="1:14">
      <c r="A20" s="12">
        <f t="shared" si="7"/>
        <v>14</v>
      </c>
      <c r="B20" s="8">
        <f t="shared" si="7"/>
        <v>46067</v>
      </c>
      <c r="C20" s="8">
        <f t="shared" si="2"/>
        <v>46067</v>
      </c>
      <c r="D20" s="9">
        <v>0</v>
      </c>
      <c r="E20" s="8">
        <f t="shared" ref="E20:E21" si="21">C20+1</f>
        <v>46068</v>
      </c>
      <c r="F20" s="9">
        <v>0</v>
      </c>
      <c r="G20" s="10">
        <f t="shared" si="12"/>
        <v>1</v>
      </c>
      <c r="H20" s="11">
        <f t="shared" si="19"/>
        <v>1407889.3</v>
      </c>
      <c r="I20" s="11">
        <v>1411948.44</v>
      </c>
      <c r="J20" s="11">
        <f t="shared" si="13"/>
        <v>4059.1399999998976</v>
      </c>
      <c r="K20" s="27">
        <f t="shared" si="14"/>
        <v>169.13083333332906</v>
      </c>
      <c r="L20" s="105"/>
    </row>
    <row r="21" spans="1:14">
      <c r="A21" s="12">
        <f t="shared" si="7"/>
        <v>15</v>
      </c>
      <c r="B21" s="8">
        <f t="shared" si="7"/>
        <v>46068</v>
      </c>
      <c r="C21" s="8">
        <f t="shared" si="2"/>
        <v>46068</v>
      </c>
      <c r="D21" s="9">
        <v>0</v>
      </c>
      <c r="E21" s="8">
        <f t="shared" si="21"/>
        <v>46069</v>
      </c>
      <c r="F21" s="9">
        <v>0</v>
      </c>
      <c r="G21" s="10">
        <f t="shared" si="12"/>
        <v>1</v>
      </c>
      <c r="H21" s="11">
        <f t="shared" si="19"/>
        <v>1411948.44</v>
      </c>
      <c r="I21" s="11">
        <v>1416165.82</v>
      </c>
      <c r="J21" s="11">
        <f t="shared" si="13"/>
        <v>4217.3800000001211</v>
      </c>
      <c r="K21" s="27">
        <f t="shared" si="14"/>
        <v>175.72416666667172</v>
      </c>
      <c r="L21" s="105"/>
    </row>
    <row r="22" spans="1:14">
      <c r="A22" s="12">
        <f t="shared" si="7"/>
        <v>16</v>
      </c>
      <c r="B22" s="8">
        <f t="shared" si="7"/>
        <v>46069</v>
      </c>
      <c r="C22" s="8">
        <f t="shared" si="2"/>
        <v>46069</v>
      </c>
      <c r="D22" s="9">
        <v>0</v>
      </c>
      <c r="E22" s="8">
        <f t="shared" si="20"/>
        <v>46070</v>
      </c>
      <c r="F22" s="9">
        <v>0</v>
      </c>
      <c r="G22" s="10">
        <f t="shared" si="12"/>
        <v>1</v>
      </c>
      <c r="H22" s="11">
        <f t="shared" si="19"/>
        <v>1416165.82</v>
      </c>
      <c r="I22" s="11">
        <v>1420573.18</v>
      </c>
      <c r="J22" s="11">
        <f t="shared" si="13"/>
        <v>4407.3599999998696</v>
      </c>
      <c r="K22" s="27">
        <f t="shared" si="14"/>
        <v>183.63999999999456</v>
      </c>
      <c r="L22" s="105"/>
    </row>
    <row r="23" spans="1:14">
      <c r="A23" s="12">
        <f t="shared" si="7"/>
        <v>17</v>
      </c>
      <c r="B23" s="8">
        <f t="shared" si="7"/>
        <v>46070</v>
      </c>
      <c r="C23" s="8">
        <f t="shared" si="2"/>
        <v>46070</v>
      </c>
      <c r="D23" s="9">
        <v>0</v>
      </c>
      <c r="E23" s="8">
        <f t="shared" ref="E23" si="22">C23+1</f>
        <v>46071</v>
      </c>
      <c r="F23" s="9">
        <v>0</v>
      </c>
      <c r="G23" s="10">
        <f t="shared" si="12"/>
        <v>1</v>
      </c>
      <c r="H23" s="11">
        <f t="shared" si="19"/>
        <v>1420573.18</v>
      </c>
      <c r="I23" s="11">
        <v>1425253.85</v>
      </c>
      <c r="J23" s="11">
        <f t="shared" si="13"/>
        <v>4680.6700000001583</v>
      </c>
      <c r="K23" s="27">
        <f t="shared" si="14"/>
        <v>195.02791666667326</v>
      </c>
      <c r="L23" s="105"/>
    </row>
    <row r="24" spans="1:14">
      <c r="A24" s="12">
        <f t="shared" si="7"/>
        <v>18</v>
      </c>
      <c r="B24" s="8">
        <f t="shared" si="7"/>
        <v>46071</v>
      </c>
      <c r="C24" s="8">
        <f t="shared" si="2"/>
        <v>46071</v>
      </c>
      <c r="D24" s="9">
        <v>0</v>
      </c>
      <c r="E24" s="8">
        <f t="shared" ref="E24" si="23">C24+1</f>
        <v>46072</v>
      </c>
      <c r="F24" s="9">
        <v>0</v>
      </c>
      <c r="G24" s="10">
        <f t="shared" si="12"/>
        <v>1</v>
      </c>
      <c r="H24" s="11">
        <f t="shared" si="19"/>
        <v>1425253.85</v>
      </c>
      <c r="I24" s="11">
        <v>1429714.8</v>
      </c>
      <c r="J24" s="11">
        <f t="shared" ref="J24" si="24">I24-H24</f>
        <v>4460.9499999999534</v>
      </c>
      <c r="K24" s="27">
        <f t="shared" ref="K24" si="25">J24/24</f>
        <v>185.87291666666474</v>
      </c>
      <c r="L24" s="105"/>
    </row>
    <row r="25" spans="1:14">
      <c r="A25" s="12">
        <f t="shared" ref="A25:B34" si="26">A24+1</f>
        <v>19</v>
      </c>
      <c r="B25" s="8">
        <f t="shared" si="26"/>
        <v>46072</v>
      </c>
      <c r="C25" s="8">
        <f t="shared" si="2"/>
        <v>46072</v>
      </c>
      <c r="D25" s="9">
        <v>0</v>
      </c>
      <c r="E25" s="8">
        <f t="shared" ref="E25" si="27">C25+1</f>
        <v>46073</v>
      </c>
      <c r="F25" s="9">
        <v>0</v>
      </c>
      <c r="G25" s="10">
        <f t="shared" si="12"/>
        <v>1</v>
      </c>
      <c r="H25" s="11">
        <f t="shared" si="19"/>
        <v>1429714.8</v>
      </c>
      <c r="I25" s="11">
        <v>1434270.06</v>
      </c>
      <c r="J25" s="11">
        <f t="shared" ref="J25" si="28">I25-H25</f>
        <v>4555.2600000000093</v>
      </c>
      <c r="K25" s="27">
        <f t="shared" ref="K25" si="29">J25/24</f>
        <v>189.80250000000038</v>
      </c>
      <c r="L25" s="105"/>
    </row>
    <row r="26" spans="1:14">
      <c r="A26" s="12">
        <f t="shared" si="26"/>
        <v>20</v>
      </c>
      <c r="B26" s="8">
        <f t="shared" si="26"/>
        <v>46073</v>
      </c>
      <c r="C26" s="8">
        <f t="shared" si="2"/>
        <v>46073</v>
      </c>
      <c r="D26" s="9">
        <v>0</v>
      </c>
      <c r="E26" s="8">
        <f t="shared" ref="E26" si="30">C26+1</f>
        <v>46074</v>
      </c>
      <c r="F26" s="9">
        <v>0</v>
      </c>
      <c r="G26" s="10">
        <f t="shared" si="12"/>
        <v>1</v>
      </c>
      <c r="H26" s="11">
        <f t="shared" si="19"/>
        <v>1434270.06</v>
      </c>
      <c r="I26" s="11">
        <v>1437972.78</v>
      </c>
      <c r="J26" s="11">
        <f t="shared" ref="J26" si="31">I26-H26</f>
        <v>3702.7199999999721</v>
      </c>
      <c r="K26" s="27">
        <f t="shared" ref="K26" si="32">J26/24</f>
        <v>154.27999999999884</v>
      </c>
      <c r="L26" s="105"/>
    </row>
    <row r="27" spans="1:14">
      <c r="A27" s="12">
        <f t="shared" si="26"/>
        <v>21</v>
      </c>
      <c r="B27" s="8">
        <f t="shared" si="26"/>
        <v>46074</v>
      </c>
      <c r="C27" s="8">
        <f t="shared" si="2"/>
        <v>46074</v>
      </c>
      <c r="D27" s="9">
        <v>0</v>
      </c>
      <c r="E27" s="8">
        <f t="shared" ref="E27:E34" si="33">C27+1</f>
        <v>46075</v>
      </c>
      <c r="F27" s="9">
        <v>0</v>
      </c>
      <c r="G27" s="10">
        <f t="shared" si="12"/>
        <v>1</v>
      </c>
      <c r="H27" s="11">
        <f t="shared" si="19"/>
        <v>1437972.78</v>
      </c>
      <c r="I27" s="11">
        <v>1442554.75</v>
      </c>
      <c r="J27" s="11">
        <f t="shared" ref="J27" si="34">I27-H27</f>
        <v>4581.9699999999721</v>
      </c>
      <c r="K27" s="27">
        <f t="shared" ref="K27" si="35">J27/24</f>
        <v>190.91541666666549</v>
      </c>
      <c r="L27" s="105"/>
    </row>
    <row r="28" spans="1:14">
      <c r="A28" s="12">
        <f t="shared" si="26"/>
        <v>22</v>
      </c>
      <c r="B28" s="8">
        <f t="shared" si="26"/>
        <v>46075</v>
      </c>
      <c r="C28" s="8">
        <f t="shared" si="2"/>
        <v>46075</v>
      </c>
      <c r="D28" s="9">
        <v>0</v>
      </c>
      <c r="E28" s="8">
        <f t="shared" si="33"/>
        <v>46076</v>
      </c>
      <c r="F28" s="9">
        <v>0</v>
      </c>
      <c r="G28" s="10">
        <f t="shared" si="12"/>
        <v>1</v>
      </c>
      <c r="H28" s="11">
        <f t="shared" si="19"/>
        <v>1442554.75</v>
      </c>
      <c r="I28" s="11">
        <v>1447256.17</v>
      </c>
      <c r="J28" s="11">
        <f t="shared" ref="J28" si="36">I28-H28</f>
        <v>4701.4199999999255</v>
      </c>
      <c r="K28" s="27">
        <f t="shared" ref="K28" si="37">J28/24</f>
        <v>195.89249999999689</v>
      </c>
      <c r="L28" s="105"/>
    </row>
    <row r="29" spans="1:14">
      <c r="A29" s="12">
        <f t="shared" si="26"/>
        <v>23</v>
      </c>
      <c r="B29" s="8">
        <f t="shared" si="26"/>
        <v>46076</v>
      </c>
      <c r="C29" s="8">
        <f t="shared" si="2"/>
        <v>46076</v>
      </c>
      <c r="D29" s="9">
        <v>0</v>
      </c>
      <c r="E29" s="8">
        <f t="shared" si="33"/>
        <v>46077</v>
      </c>
      <c r="F29" s="9">
        <v>0</v>
      </c>
      <c r="G29" s="10">
        <f t="shared" si="12"/>
        <v>1</v>
      </c>
      <c r="H29" s="11">
        <f t="shared" si="19"/>
        <v>1447256.17</v>
      </c>
      <c r="I29" s="11">
        <v>1452171.9</v>
      </c>
      <c r="J29" s="11">
        <f t="shared" ref="J29" si="38">I29-H29</f>
        <v>4915.7299999999814</v>
      </c>
      <c r="K29" s="27">
        <f t="shared" ref="K29" si="39">J29/24</f>
        <v>204.82208333333256</v>
      </c>
      <c r="L29" s="105"/>
    </row>
    <row r="30" spans="1:14">
      <c r="A30" s="12">
        <f t="shared" si="26"/>
        <v>24</v>
      </c>
      <c r="B30" s="8">
        <f t="shared" si="26"/>
        <v>46077</v>
      </c>
      <c r="C30" s="8">
        <f t="shared" si="2"/>
        <v>46077</v>
      </c>
      <c r="D30" s="9">
        <v>0</v>
      </c>
      <c r="E30" s="8">
        <f t="shared" si="33"/>
        <v>46078</v>
      </c>
      <c r="F30" s="9">
        <v>0</v>
      </c>
      <c r="G30" s="10">
        <f t="shared" si="12"/>
        <v>1</v>
      </c>
      <c r="H30" s="11">
        <f t="shared" si="19"/>
        <v>1452171.9</v>
      </c>
      <c r="I30" s="11">
        <v>1457020.69</v>
      </c>
      <c r="J30" s="11">
        <f t="shared" ref="J30:J31" si="40">I30-H30</f>
        <v>4848.7900000000373</v>
      </c>
      <c r="K30" s="27">
        <f t="shared" ref="K30:K31" si="41">J30/24</f>
        <v>202.03291666666823</v>
      </c>
      <c r="L30" s="105"/>
    </row>
    <row r="31" spans="1:14">
      <c r="A31" s="12">
        <f t="shared" si="26"/>
        <v>25</v>
      </c>
      <c r="B31" s="8">
        <f t="shared" si="26"/>
        <v>46078</v>
      </c>
      <c r="C31" s="8">
        <f t="shared" si="2"/>
        <v>46078</v>
      </c>
      <c r="D31" s="9">
        <v>0</v>
      </c>
      <c r="E31" s="8">
        <f t="shared" si="33"/>
        <v>46079</v>
      </c>
      <c r="F31" s="9">
        <v>0</v>
      </c>
      <c r="G31" s="10">
        <f t="shared" si="12"/>
        <v>1</v>
      </c>
      <c r="H31" s="11">
        <f t="shared" si="19"/>
        <v>1457020.69</v>
      </c>
      <c r="I31" s="11">
        <v>1461699.12</v>
      </c>
      <c r="J31" s="11">
        <f t="shared" si="40"/>
        <v>4678.4300000001676</v>
      </c>
      <c r="K31" s="27">
        <f t="shared" si="41"/>
        <v>194.93458333334033</v>
      </c>
      <c r="L31" s="105"/>
    </row>
    <row r="32" spans="1:14">
      <c r="A32" s="12">
        <f t="shared" si="26"/>
        <v>26</v>
      </c>
      <c r="B32" s="8">
        <f t="shared" si="26"/>
        <v>46079</v>
      </c>
      <c r="C32" s="8">
        <f t="shared" si="2"/>
        <v>46079</v>
      </c>
      <c r="D32" s="9">
        <v>0</v>
      </c>
      <c r="E32" s="8">
        <f t="shared" si="33"/>
        <v>46080</v>
      </c>
      <c r="F32" s="9">
        <v>0</v>
      </c>
      <c r="G32" s="10">
        <f t="shared" si="12"/>
        <v>1</v>
      </c>
      <c r="H32" s="11">
        <f t="shared" si="19"/>
        <v>1461699.12</v>
      </c>
      <c r="I32" s="11">
        <v>1466104.3</v>
      </c>
      <c r="J32" s="11">
        <f t="shared" ref="J32" si="42">I32-H32</f>
        <v>4405.1799999999348</v>
      </c>
      <c r="K32" s="27">
        <f t="shared" ref="K32" si="43">J32/24</f>
        <v>183.54916666666395</v>
      </c>
      <c r="L32" s="105"/>
    </row>
    <row r="33" spans="1:12">
      <c r="A33" s="12">
        <f t="shared" si="26"/>
        <v>27</v>
      </c>
      <c r="B33" s="8">
        <f t="shared" si="26"/>
        <v>46080</v>
      </c>
      <c r="C33" s="8">
        <f t="shared" si="2"/>
        <v>46080</v>
      </c>
      <c r="D33" s="9">
        <v>0</v>
      </c>
      <c r="E33" s="8">
        <f t="shared" si="33"/>
        <v>46081</v>
      </c>
      <c r="F33" s="9">
        <v>0</v>
      </c>
      <c r="G33" s="10">
        <f t="shared" si="12"/>
        <v>1</v>
      </c>
      <c r="H33" s="11">
        <f t="shared" si="19"/>
        <v>1466104.3</v>
      </c>
      <c r="I33" s="11">
        <v>1470563.84</v>
      </c>
      <c r="J33" s="11">
        <f t="shared" ref="J33" si="44">I33-H33</f>
        <v>4459.5400000000373</v>
      </c>
      <c r="K33" s="27">
        <f t="shared" ref="K33" si="45">J33/24</f>
        <v>185.81416666666823</v>
      </c>
      <c r="L33" s="105"/>
    </row>
    <row r="34" spans="1:12">
      <c r="A34" s="12">
        <f t="shared" si="26"/>
        <v>28</v>
      </c>
      <c r="B34" s="8">
        <f t="shared" si="26"/>
        <v>46081</v>
      </c>
      <c r="C34" s="8">
        <f t="shared" si="2"/>
        <v>46081</v>
      </c>
      <c r="D34" s="9">
        <v>0</v>
      </c>
      <c r="E34" s="8">
        <f t="shared" si="33"/>
        <v>46082</v>
      </c>
      <c r="F34" s="9">
        <v>0</v>
      </c>
      <c r="G34" s="10">
        <f t="shared" si="12"/>
        <v>1</v>
      </c>
      <c r="H34" s="11">
        <f t="shared" si="19"/>
        <v>1470563.84</v>
      </c>
      <c r="I34" s="11">
        <v>1475170.35</v>
      </c>
      <c r="J34" s="11">
        <f t="shared" ref="J34" si="46">I34-H34</f>
        <v>4606.5100000000093</v>
      </c>
      <c r="K34" s="27">
        <f t="shared" ref="K34" si="47">J34/24</f>
        <v>191.93791666666706</v>
      </c>
      <c r="L34" s="105"/>
    </row>
    <row r="35" spans="1:12">
      <c r="A35" s="13"/>
      <c r="B35" s="14"/>
      <c r="C35" s="14"/>
      <c r="D35" s="15"/>
      <c r="E35" s="14"/>
      <c r="F35" s="15"/>
      <c r="G35" s="15"/>
      <c r="H35" s="16"/>
      <c r="I35" s="16"/>
      <c r="J35" s="16"/>
      <c r="K35" s="30"/>
      <c r="L35" s="31"/>
    </row>
    <row r="36" spans="1:12">
      <c r="A36" s="17" t="s">
        <v>3</v>
      </c>
      <c r="B36" s="18"/>
      <c r="C36" s="18"/>
      <c r="D36" s="18"/>
      <c r="E36" s="18"/>
      <c r="F36" s="18"/>
      <c r="G36" s="19">
        <f>SUM(G7:G34)</f>
        <v>28</v>
      </c>
      <c r="H36" s="20"/>
      <c r="I36" s="20"/>
      <c r="J36" s="32">
        <f>SUM(J7:J35)</f>
        <v>122137.19000000018</v>
      </c>
      <c r="K36" s="32">
        <f>AVERAGE(K7:K34)</f>
        <v>181.75177083333352</v>
      </c>
      <c r="L36" s="33"/>
    </row>
    <row r="37" spans="1:12">
      <c r="A37" s="21" t="s">
        <v>106</v>
      </c>
      <c r="B37" s="22"/>
      <c r="C37" s="22"/>
      <c r="D37" s="22"/>
      <c r="E37" s="22"/>
      <c r="F37" s="22"/>
      <c r="G37" s="23">
        <f>G36/SUMPRODUCT((G7:G34&gt;0)*1)</f>
        <v>1</v>
      </c>
      <c r="H37" s="24"/>
      <c r="I37" s="24"/>
      <c r="J37" s="24"/>
      <c r="K37" s="24">
        <f>K36/SUMPRODUCT((K7:K34&gt;0)*1)</f>
        <v>6.4911346726190544</v>
      </c>
      <c r="L37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pageSetup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7"/>
  <sheetViews>
    <sheetView zoomScale="90" zoomScaleNormal="90" workbookViewId="0">
      <pane ySplit="6" topLeftCell="A25" activePane="bottomLeft" state="frozen"/>
      <selection pane="bottomLeft" activeCell="J36" sqref="J36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8" width="12.140625" style="1" customWidth="1"/>
    <col min="9" max="9" width="14.28515625" style="1" customWidth="1"/>
    <col min="10" max="10" width="11.5703125" style="1" customWidth="1"/>
    <col min="11" max="11" width="9.140625" style="1"/>
    <col min="12" max="12" width="28.42578125" style="1" customWidth="1"/>
    <col min="13" max="16384" width="9.140625" style="1"/>
  </cols>
  <sheetData>
    <row r="1" spans="1:12">
      <c r="C1" s="3" t="s">
        <v>120</v>
      </c>
      <c r="D1" s="2"/>
      <c r="E1" s="2"/>
      <c r="F1" s="2"/>
      <c r="G1" s="2"/>
      <c r="H1" s="2"/>
      <c r="I1" s="2"/>
      <c r="J1" s="2"/>
      <c r="K1" s="2"/>
      <c r="L1" s="2"/>
    </row>
    <row r="2" spans="1:12">
      <c r="C2" s="3" t="s">
        <v>139</v>
      </c>
      <c r="D2" s="2"/>
      <c r="E2" s="2"/>
      <c r="F2" s="2"/>
      <c r="G2" s="2"/>
      <c r="H2" s="2"/>
      <c r="I2" s="2"/>
      <c r="J2" s="2"/>
      <c r="K2" s="2"/>
      <c r="L2" s="25" t="s">
        <v>122</v>
      </c>
    </row>
    <row r="3" spans="1:12">
      <c r="C3" s="3" t="str">
        <f>'Summary sales'!A3</f>
        <v>Bulan Februari 2026</v>
      </c>
      <c r="D3" s="2"/>
      <c r="E3" s="2"/>
      <c r="F3" s="2"/>
      <c r="G3" s="2"/>
      <c r="H3" s="2"/>
      <c r="I3" s="2"/>
      <c r="J3" s="2"/>
      <c r="K3" s="2"/>
      <c r="L3" s="2"/>
    </row>
    <row r="4" spans="1:12">
      <c r="C4" s="76">
        <f>'Summary sales'!A4</f>
        <v>46054</v>
      </c>
      <c r="D4" s="4"/>
      <c r="E4" s="2"/>
      <c r="F4" s="2"/>
      <c r="G4" s="2"/>
      <c r="H4" s="2"/>
      <c r="I4" s="2"/>
      <c r="J4" s="2" t="s">
        <v>123</v>
      </c>
      <c r="K4" s="26">
        <f>MAX(K7:K34)</f>
        <v>30.68291666666725</v>
      </c>
      <c r="L4" s="2"/>
    </row>
    <row r="5" spans="1:12">
      <c r="A5" s="695" t="s">
        <v>100</v>
      </c>
      <c r="B5" s="694" t="s">
        <v>101</v>
      </c>
      <c r="C5" s="694" t="s">
        <v>124</v>
      </c>
      <c r="D5" s="694"/>
      <c r="E5" s="694" t="s">
        <v>125</v>
      </c>
      <c r="F5" s="694"/>
      <c r="G5" s="698" t="s">
        <v>126</v>
      </c>
      <c r="H5" s="694" t="s">
        <v>127</v>
      </c>
      <c r="I5" s="694"/>
      <c r="J5" s="694" t="s">
        <v>128</v>
      </c>
      <c r="K5" s="698" t="s">
        <v>129</v>
      </c>
      <c r="L5" s="692" t="s">
        <v>130</v>
      </c>
    </row>
    <row r="6" spans="1:12" ht="33.75" customHeight="1">
      <c r="A6" s="696"/>
      <c r="B6" s="697"/>
      <c r="C6" s="5" t="s">
        <v>101</v>
      </c>
      <c r="D6" s="5" t="s">
        <v>131</v>
      </c>
      <c r="E6" s="5" t="s">
        <v>101</v>
      </c>
      <c r="F6" s="5" t="s">
        <v>131</v>
      </c>
      <c r="G6" s="699"/>
      <c r="H6" s="5" t="s">
        <v>124</v>
      </c>
      <c r="I6" s="5" t="s">
        <v>125</v>
      </c>
      <c r="J6" s="697"/>
      <c r="K6" s="699"/>
      <c r="L6" s="693"/>
    </row>
    <row r="7" spans="1:12">
      <c r="A7" s="6">
        <v>1</v>
      </c>
      <c r="B7" s="7">
        <f>C4</f>
        <v>46054</v>
      </c>
      <c r="C7" s="7">
        <f>B7</f>
        <v>46054</v>
      </c>
      <c r="D7" s="286">
        <v>0</v>
      </c>
      <c r="E7" s="7">
        <f>C7+1</f>
        <v>46055</v>
      </c>
      <c r="F7" s="286">
        <v>0</v>
      </c>
      <c r="G7" s="10">
        <f>IFERROR(((E7-C7)+(F7-D7)),"")</f>
        <v>1</v>
      </c>
      <c r="H7" s="242">
        <v>602035.4</v>
      </c>
      <c r="I7" s="242">
        <v>602389.68000000005</v>
      </c>
      <c r="J7" s="11">
        <f t="shared" ref="J7" si="0">I7-H7</f>
        <v>354.28000000002794</v>
      </c>
      <c r="K7" s="299">
        <f t="shared" ref="K7" si="1">J7/24</f>
        <v>14.76166666666783</v>
      </c>
      <c r="L7" s="101"/>
    </row>
    <row r="8" spans="1:12">
      <c r="A8" s="12">
        <f>A7+1</f>
        <v>2</v>
      </c>
      <c r="B8" s="8">
        <f>B7+1</f>
        <v>46055</v>
      </c>
      <c r="C8" s="8">
        <f>B8</f>
        <v>46055</v>
      </c>
      <c r="D8" s="9">
        <v>0</v>
      </c>
      <c r="E8" s="8">
        <f>C8+1</f>
        <v>46056</v>
      </c>
      <c r="F8" s="9">
        <v>0</v>
      </c>
      <c r="G8" s="10">
        <f>IFERROR(((E8-C8)+(F8-D8)),"")</f>
        <v>1</v>
      </c>
      <c r="H8" s="11">
        <f t="shared" ref="H8:H15" si="2">I7</f>
        <v>602389.68000000005</v>
      </c>
      <c r="I8" s="11">
        <v>603062.46</v>
      </c>
      <c r="J8" s="11">
        <f t="shared" ref="J8:J31" si="3">I8-H8</f>
        <v>672.77999999991152</v>
      </c>
      <c r="K8" s="299">
        <f t="shared" ref="K8:K31" si="4">J8/24</f>
        <v>28.032499999996315</v>
      </c>
      <c r="L8" s="105"/>
    </row>
    <row r="9" spans="1:12">
      <c r="A9" s="12">
        <f t="shared" ref="A9:B20" si="5">A8+1</f>
        <v>3</v>
      </c>
      <c r="B9" s="8">
        <f t="shared" si="5"/>
        <v>46056</v>
      </c>
      <c r="C9" s="8">
        <f t="shared" ref="C9:C31" si="6">B9</f>
        <v>46056</v>
      </c>
      <c r="D9" s="9">
        <v>0</v>
      </c>
      <c r="E9" s="8">
        <f t="shared" ref="E9:E31" si="7">C9+1</f>
        <v>46057</v>
      </c>
      <c r="F9" s="9">
        <v>0</v>
      </c>
      <c r="G9" s="10">
        <f t="shared" ref="G9:G31" si="8">IFERROR(((E9-C9)+(F9-D9)),"")</f>
        <v>1</v>
      </c>
      <c r="H9" s="11">
        <f t="shared" si="2"/>
        <v>603062.46</v>
      </c>
      <c r="I9" s="11">
        <v>603739.27</v>
      </c>
      <c r="J9" s="11">
        <f t="shared" ref="J9" si="9">I9-H9</f>
        <v>676.81000000005588</v>
      </c>
      <c r="K9" s="299">
        <f t="shared" ref="K9" si="10">J9/24</f>
        <v>28.200416666668996</v>
      </c>
      <c r="L9" s="105"/>
    </row>
    <row r="10" spans="1:12">
      <c r="A10" s="12">
        <f t="shared" si="5"/>
        <v>4</v>
      </c>
      <c r="B10" s="8">
        <f t="shared" si="5"/>
        <v>46057</v>
      </c>
      <c r="C10" s="8">
        <f t="shared" si="6"/>
        <v>46057</v>
      </c>
      <c r="D10" s="9">
        <v>0</v>
      </c>
      <c r="E10" s="8">
        <f t="shared" si="7"/>
        <v>46058</v>
      </c>
      <c r="F10" s="9">
        <v>0</v>
      </c>
      <c r="G10" s="10">
        <f t="shared" si="8"/>
        <v>1</v>
      </c>
      <c r="H10" s="11">
        <f t="shared" si="2"/>
        <v>603739.27</v>
      </c>
      <c r="I10" s="11">
        <v>604438.56000000006</v>
      </c>
      <c r="J10" s="11">
        <f t="shared" ref="J10" si="11">I10-H10</f>
        <v>699.29000000003725</v>
      </c>
      <c r="K10" s="299">
        <f t="shared" ref="K10" si="12">J10/24</f>
        <v>29.137083333334886</v>
      </c>
      <c r="L10" s="105"/>
    </row>
    <row r="11" spans="1:12">
      <c r="A11" s="12">
        <f t="shared" si="5"/>
        <v>5</v>
      </c>
      <c r="B11" s="8">
        <f t="shared" si="5"/>
        <v>46058</v>
      </c>
      <c r="C11" s="8">
        <f t="shared" si="6"/>
        <v>46058</v>
      </c>
      <c r="D11" s="9">
        <v>0</v>
      </c>
      <c r="E11" s="8">
        <f t="shared" si="7"/>
        <v>46059</v>
      </c>
      <c r="F11" s="9">
        <v>0</v>
      </c>
      <c r="G11" s="10">
        <f t="shared" si="8"/>
        <v>1</v>
      </c>
      <c r="H11" s="11">
        <f t="shared" si="2"/>
        <v>604438.56000000006</v>
      </c>
      <c r="I11" s="11">
        <v>605116.82999999996</v>
      </c>
      <c r="J11" s="11">
        <f t="shared" ref="J11" si="13">I11-H11</f>
        <v>678.26999999990221</v>
      </c>
      <c r="K11" s="299">
        <f t="shared" ref="K11" si="14">J11/24</f>
        <v>28.261249999995925</v>
      </c>
      <c r="L11" s="105"/>
    </row>
    <row r="12" spans="1:12">
      <c r="A12" s="12">
        <f t="shared" si="5"/>
        <v>6</v>
      </c>
      <c r="B12" s="8">
        <f t="shared" si="5"/>
        <v>46059</v>
      </c>
      <c r="C12" s="8">
        <f t="shared" si="6"/>
        <v>46059</v>
      </c>
      <c r="D12" s="9">
        <v>0</v>
      </c>
      <c r="E12" s="8">
        <f t="shared" si="7"/>
        <v>46060</v>
      </c>
      <c r="F12" s="9">
        <v>0</v>
      </c>
      <c r="G12" s="10">
        <f t="shared" si="8"/>
        <v>1</v>
      </c>
      <c r="H12" s="11">
        <f t="shared" si="2"/>
        <v>605116.82999999996</v>
      </c>
      <c r="I12" s="11">
        <v>605788.06999999995</v>
      </c>
      <c r="J12" s="11">
        <f t="shared" ref="J12" si="15">I12-H12</f>
        <v>671.23999999999069</v>
      </c>
      <c r="K12" s="299">
        <f t="shared" ref="K12" si="16">J12/24</f>
        <v>27.968333333332946</v>
      </c>
      <c r="L12" s="105"/>
    </row>
    <row r="13" spans="1:12">
      <c r="A13" s="12">
        <f t="shared" si="5"/>
        <v>7</v>
      </c>
      <c r="B13" s="8">
        <f t="shared" si="5"/>
        <v>46060</v>
      </c>
      <c r="C13" s="8">
        <f t="shared" si="6"/>
        <v>46060</v>
      </c>
      <c r="D13" s="9">
        <v>0</v>
      </c>
      <c r="E13" s="8">
        <f t="shared" si="7"/>
        <v>46061</v>
      </c>
      <c r="F13" s="9">
        <v>0</v>
      </c>
      <c r="G13" s="10">
        <f t="shared" si="8"/>
        <v>1</v>
      </c>
      <c r="H13" s="11">
        <f t="shared" si="2"/>
        <v>605788.06999999995</v>
      </c>
      <c r="I13" s="11">
        <v>606371.47</v>
      </c>
      <c r="J13" s="11">
        <f t="shared" si="3"/>
        <v>583.40000000002328</v>
      </c>
      <c r="K13" s="299">
        <f t="shared" si="4"/>
        <v>24.308333333334303</v>
      </c>
      <c r="L13" s="28"/>
    </row>
    <row r="14" spans="1:12">
      <c r="A14" s="12">
        <f t="shared" si="5"/>
        <v>8</v>
      </c>
      <c r="B14" s="8">
        <f t="shared" si="5"/>
        <v>46061</v>
      </c>
      <c r="C14" s="8">
        <f t="shared" si="6"/>
        <v>46061</v>
      </c>
      <c r="D14" s="9">
        <v>0</v>
      </c>
      <c r="E14" s="8">
        <f t="shared" si="7"/>
        <v>46062</v>
      </c>
      <c r="F14" s="9">
        <v>0</v>
      </c>
      <c r="G14" s="10">
        <f t="shared" si="8"/>
        <v>1</v>
      </c>
      <c r="H14" s="11">
        <f t="shared" si="2"/>
        <v>606371.47</v>
      </c>
      <c r="I14" s="11">
        <v>606805.16</v>
      </c>
      <c r="J14" s="11">
        <f t="shared" si="3"/>
        <v>433.69000000006054</v>
      </c>
      <c r="K14" s="299">
        <f t="shared" si="4"/>
        <v>18.070416666669189</v>
      </c>
      <c r="L14" s="28"/>
    </row>
    <row r="15" spans="1:12">
      <c r="A15" s="12">
        <f t="shared" si="5"/>
        <v>9</v>
      </c>
      <c r="B15" s="8">
        <f t="shared" si="5"/>
        <v>46062</v>
      </c>
      <c r="C15" s="8">
        <f t="shared" si="6"/>
        <v>46062</v>
      </c>
      <c r="D15" s="9">
        <v>0</v>
      </c>
      <c r="E15" s="8">
        <f t="shared" si="7"/>
        <v>46063</v>
      </c>
      <c r="F15" s="9">
        <v>0</v>
      </c>
      <c r="G15" s="10">
        <f t="shared" si="8"/>
        <v>1</v>
      </c>
      <c r="H15" s="11">
        <f t="shared" si="2"/>
        <v>606805.16</v>
      </c>
      <c r="I15" s="11">
        <v>607541.55000000005</v>
      </c>
      <c r="J15" s="11">
        <f t="shared" ref="J15" si="17">I15-H15</f>
        <v>736.39000000001397</v>
      </c>
      <c r="K15" s="299">
        <f t="shared" ref="K15" si="18">J15/24</f>
        <v>30.68291666666725</v>
      </c>
      <c r="L15" s="28"/>
    </row>
    <row r="16" spans="1:12">
      <c r="A16" s="12">
        <f t="shared" si="5"/>
        <v>10</v>
      </c>
      <c r="B16" s="8">
        <f t="shared" si="5"/>
        <v>46063</v>
      </c>
      <c r="C16" s="8">
        <f t="shared" si="6"/>
        <v>46063</v>
      </c>
      <c r="D16" s="9">
        <v>0</v>
      </c>
      <c r="E16" s="8">
        <f t="shared" si="7"/>
        <v>46064</v>
      </c>
      <c r="F16" s="9">
        <v>0</v>
      </c>
      <c r="G16" s="10">
        <f t="shared" si="8"/>
        <v>1</v>
      </c>
      <c r="H16" s="11">
        <f t="shared" ref="H16:H34" si="19">I15</f>
        <v>607541.55000000005</v>
      </c>
      <c r="I16" s="11">
        <v>608198.07999999996</v>
      </c>
      <c r="J16" s="11">
        <f t="shared" ref="J16" si="20">I16-H16</f>
        <v>656.52999999991152</v>
      </c>
      <c r="K16" s="299">
        <f t="shared" ref="K16" si="21">J16/24</f>
        <v>27.355416666662979</v>
      </c>
      <c r="L16" s="28"/>
    </row>
    <row r="17" spans="1:14">
      <c r="A17" s="12">
        <f t="shared" si="5"/>
        <v>11</v>
      </c>
      <c r="B17" s="8">
        <f t="shared" si="5"/>
        <v>46064</v>
      </c>
      <c r="C17" s="8">
        <f t="shared" si="6"/>
        <v>46064</v>
      </c>
      <c r="D17" s="9">
        <v>0</v>
      </c>
      <c r="E17" s="8">
        <f t="shared" si="7"/>
        <v>46065</v>
      </c>
      <c r="F17" s="9">
        <v>0</v>
      </c>
      <c r="G17" s="10">
        <f t="shared" si="8"/>
        <v>1</v>
      </c>
      <c r="H17" s="11">
        <f t="shared" si="19"/>
        <v>608198.07999999996</v>
      </c>
      <c r="I17" s="11">
        <v>608862.04</v>
      </c>
      <c r="J17" s="11">
        <f t="shared" ref="J17" si="22">I17-H17</f>
        <v>663.96000000007916</v>
      </c>
      <c r="K17" s="299">
        <f t="shared" ref="K17" si="23">J17/24</f>
        <v>27.6650000000033</v>
      </c>
      <c r="L17" s="28"/>
    </row>
    <row r="18" spans="1:14">
      <c r="A18" s="12">
        <f t="shared" si="5"/>
        <v>12</v>
      </c>
      <c r="B18" s="8">
        <f t="shared" si="5"/>
        <v>46065</v>
      </c>
      <c r="C18" s="8">
        <f t="shared" si="6"/>
        <v>46065</v>
      </c>
      <c r="D18" s="9">
        <v>0</v>
      </c>
      <c r="E18" s="8">
        <f t="shared" si="7"/>
        <v>46066</v>
      </c>
      <c r="F18" s="9">
        <v>0</v>
      </c>
      <c r="G18" s="10">
        <f t="shared" si="8"/>
        <v>1</v>
      </c>
      <c r="H18" s="11">
        <f t="shared" si="19"/>
        <v>608862.04</v>
      </c>
      <c r="I18" s="11">
        <v>609554.5</v>
      </c>
      <c r="J18" s="11">
        <f t="shared" ref="J18" si="24">I18-H18</f>
        <v>692.45999999996275</v>
      </c>
      <c r="K18" s="299">
        <f t="shared" ref="K18" si="25">J18/24</f>
        <v>28.852499999998447</v>
      </c>
      <c r="L18" s="28"/>
      <c r="N18" s="29"/>
    </row>
    <row r="19" spans="1:14">
      <c r="A19" s="12">
        <f t="shared" si="5"/>
        <v>13</v>
      </c>
      <c r="B19" s="8">
        <f t="shared" si="5"/>
        <v>46066</v>
      </c>
      <c r="C19" s="8">
        <f t="shared" si="6"/>
        <v>46066</v>
      </c>
      <c r="D19" s="9">
        <v>0</v>
      </c>
      <c r="E19" s="8">
        <f t="shared" si="7"/>
        <v>46067</v>
      </c>
      <c r="F19" s="9">
        <v>0</v>
      </c>
      <c r="G19" s="10">
        <f t="shared" si="8"/>
        <v>1</v>
      </c>
      <c r="H19" s="11">
        <f t="shared" si="19"/>
        <v>609554.5</v>
      </c>
      <c r="I19" s="11">
        <v>610243.36</v>
      </c>
      <c r="J19" s="11">
        <f t="shared" si="3"/>
        <v>688.85999999998603</v>
      </c>
      <c r="K19" s="299">
        <f t="shared" si="4"/>
        <v>28.702499999999418</v>
      </c>
      <c r="L19" s="28"/>
    </row>
    <row r="20" spans="1:14">
      <c r="A20" s="12">
        <f t="shared" si="5"/>
        <v>14</v>
      </c>
      <c r="B20" s="8">
        <f t="shared" si="5"/>
        <v>46067</v>
      </c>
      <c r="C20" s="8">
        <f t="shared" si="6"/>
        <v>46067</v>
      </c>
      <c r="D20" s="9">
        <v>0</v>
      </c>
      <c r="E20" s="8">
        <f t="shared" si="7"/>
        <v>46068</v>
      </c>
      <c r="F20" s="9">
        <v>0</v>
      </c>
      <c r="G20" s="10">
        <f t="shared" si="8"/>
        <v>1</v>
      </c>
      <c r="H20" s="11">
        <f t="shared" si="19"/>
        <v>610243.36</v>
      </c>
      <c r="I20" s="11">
        <v>610701.93000000005</v>
      </c>
      <c r="J20" s="11">
        <f t="shared" si="3"/>
        <v>458.57000000006519</v>
      </c>
      <c r="K20" s="299">
        <f t="shared" si="4"/>
        <v>19.10708333333605</v>
      </c>
      <c r="L20" s="105"/>
    </row>
    <row r="21" spans="1:14">
      <c r="A21" s="12">
        <f t="shared" ref="A21:B25" si="26">A20+1</f>
        <v>15</v>
      </c>
      <c r="B21" s="8">
        <f t="shared" si="26"/>
        <v>46068</v>
      </c>
      <c r="C21" s="8">
        <f t="shared" si="6"/>
        <v>46068</v>
      </c>
      <c r="D21" s="9">
        <v>0</v>
      </c>
      <c r="E21" s="8">
        <f t="shared" si="7"/>
        <v>46069</v>
      </c>
      <c r="F21" s="9">
        <v>0</v>
      </c>
      <c r="G21" s="10">
        <f t="shared" si="8"/>
        <v>1</v>
      </c>
      <c r="H21" s="11">
        <f t="shared" si="19"/>
        <v>610701.93000000005</v>
      </c>
      <c r="I21" s="11">
        <v>611095.39</v>
      </c>
      <c r="J21" s="11">
        <f t="shared" ref="J21:J30" si="27">I21-H21</f>
        <v>393.45999999996275</v>
      </c>
      <c r="K21" s="299">
        <f t="shared" ref="K21:K30" si="28">J21/24</f>
        <v>16.394166666665114</v>
      </c>
      <c r="L21" s="105"/>
    </row>
    <row r="22" spans="1:14">
      <c r="A22" s="12">
        <f t="shared" si="26"/>
        <v>16</v>
      </c>
      <c r="B22" s="8">
        <f t="shared" si="26"/>
        <v>46069</v>
      </c>
      <c r="C22" s="8">
        <f t="shared" si="6"/>
        <v>46069</v>
      </c>
      <c r="D22" s="9">
        <v>0</v>
      </c>
      <c r="E22" s="8">
        <f t="shared" si="7"/>
        <v>46070</v>
      </c>
      <c r="F22" s="9">
        <v>0</v>
      </c>
      <c r="G22" s="10">
        <f t="shared" si="8"/>
        <v>1</v>
      </c>
      <c r="H22" s="11">
        <f t="shared" si="19"/>
        <v>611095.39</v>
      </c>
      <c r="I22" s="11">
        <v>611542.55000000005</v>
      </c>
      <c r="J22" s="11">
        <f t="shared" ref="J22" si="29">I22-H22</f>
        <v>447.1600000000326</v>
      </c>
      <c r="K22" s="299">
        <f t="shared" ref="K22" si="30">J22/24</f>
        <v>18.631666666668025</v>
      </c>
      <c r="L22" s="105"/>
    </row>
    <row r="23" spans="1:14">
      <c r="A23" s="12">
        <f t="shared" si="26"/>
        <v>17</v>
      </c>
      <c r="B23" s="8">
        <f t="shared" si="26"/>
        <v>46070</v>
      </c>
      <c r="C23" s="8">
        <f t="shared" si="6"/>
        <v>46070</v>
      </c>
      <c r="D23" s="9">
        <v>0</v>
      </c>
      <c r="E23" s="8">
        <f t="shared" si="7"/>
        <v>46071</v>
      </c>
      <c r="F23" s="9">
        <v>0</v>
      </c>
      <c r="G23" s="10">
        <f t="shared" si="8"/>
        <v>1</v>
      </c>
      <c r="H23" s="11">
        <f t="shared" si="19"/>
        <v>611542.55000000005</v>
      </c>
      <c r="I23" s="11">
        <v>611894.18000000005</v>
      </c>
      <c r="J23" s="11">
        <f t="shared" si="27"/>
        <v>351.63000000000466</v>
      </c>
      <c r="K23" s="299">
        <f t="shared" si="28"/>
        <v>14.651250000000195</v>
      </c>
      <c r="L23" s="105"/>
    </row>
    <row r="24" spans="1:14">
      <c r="A24" s="12">
        <f t="shared" si="26"/>
        <v>18</v>
      </c>
      <c r="B24" s="8">
        <f t="shared" si="26"/>
        <v>46071</v>
      </c>
      <c r="C24" s="8">
        <f t="shared" si="6"/>
        <v>46071</v>
      </c>
      <c r="D24" s="9">
        <v>0</v>
      </c>
      <c r="E24" s="8">
        <f t="shared" si="7"/>
        <v>46072</v>
      </c>
      <c r="F24" s="9">
        <v>0</v>
      </c>
      <c r="G24" s="10">
        <f t="shared" si="8"/>
        <v>1</v>
      </c>
      <c r="H24" s="11">
        <f t="shared" si="19"/>
        <v>611894.18000000005</v>
      </c>
      <c r="I24" s="11">
        <v>612343.48</v>
      </c>
      <c r="J24" s="11">
        <f t="shared" si="27"/>
        <v>449.29999999993015</v>
      </c>
      <c r="K24" s="299">
        <f t="shared" si="28"/>
        <v>18.720833333330422</v>
      </c>
      <c r="L24" s="105"/>
    </row>
    <row r="25" spans="1:14">
      <c r="A25" s="12">
        <f t="shared" si="26"/>
        <v>19</v>
      </c>
      <c r="B25" s="8">
        <f t="shared" si="26"/>
        <v>46072</v>
      </c>
      <c r="C25" s="8">
        <f t="shared" si="6"/>
        <v>46072</v>
      </c>
      <c r="D25" s="9">
        <v>0</v>
      </c>
      <c r="E25" s="8">
        <f t="shared" si="7"/>
        <v>46073</v>
      </c>
      <c r="F25" s="9">
        <v>0</v>
      </c>
      <c r="G25" s="10">
        <f t="shared" si="8"/>
        <v>1</v>
      </c>
      <c r="H25" s="11">
        <f t="shared" si="19"/>
        <v>612343.48</v>
      </c>
      <c r="I25" s="11">
        <v>612775.91</v>
      </c>
      <c r="J25" s="11">
        <f t="shared" si="27"/>
        <v>432.43000000005122</v>
      </c>
      <c r="K25" s="299">
        <f t="shared" si="28"/>
        <v>18.0179166666688</v>
      </c>
      <c r="L25" s="105"/>
    </row>
    <row r="26" spans="1:14">
      <c r="A26" s="12">
        <f t="shared" ref="A26:B28" si="31">A25+1</f>
        <v>20</v>
      </c>
      <c r="B26" s="8">
        <f t="shared" si="31"/>
        <v>46073</v>
      </c>
      <c r="C26" s="8">
        <f t="shared" si="6"/>
        <v>46073</v>
      </c>
      <c r="D26" s="9">
        <v>0</v>
      </c>
      <c r="E26" s="8">
        <f t="shared" si="7"/>
        <v>46074</v>
      </c>
      <c r="F26" s="9">
        <v>0</v>
      </c>
      <c r="G26" s="10">
        <f t="shared" si="8"/>
        <v>1</v>
      </c>
      <c r="H26" s="11">
        <f t="shared" si="19"/>
        <v>612775.91</v>
      </c>
      <c r="I26" s="11">
        <v>613177.82999999996</v>
      </c>
      <c r="J26" s="11">
        <f t="shared" si="27"/>
        <v>401.91999999992549</v>
      </c>
      <c r="K26" s="299">
        <f t="shared" si="28"/>
        <v>16.746666666663561</v>
      </c>
      <c r="L26" s="28"/>
    </row>
    <row r="27" spans="1:14">
      <c r="A27" s="12">
        <f t="shared" si="31"/>
        <v>21</v>
      </c>
      <c r="B27" s="8">
        <f t="shared" si="31"/>
        <v>46074</v>
      </c>
      <c r="C27" s="8">
        <f t="shared" si="6"/>
        <v>46074</v>
      </c>
      <c r="D27" s="9">
        <v>0</v>
      </c>
      <c r="E27" s="8">
        <f t="shared" si="7"/>
        <v>46075</v>
      </c>
      <c r="F27" s="9">
        <v>0</v>
      </c>
      <c r="G27" s="10">
        <f t="shared" si="8"/>
        <v>1</v>
      </c>
      <c r="H27" s="11">
        <f t="shared" si="19"/>
        <v>613177.82999999996</v>
      </c>
      <c r="I27" s="11">
        <v>613474.59</v>
      </c>
      <c r="J27" s="11">
        <f t="shared" si="27"/>
        <v>296.76000000000931</v>
      </c>
      <c r="K27" s="299">
        <f t="shared" si="28"/>
        <v>12.365000000000387</v>
      </c>
      <c r="L27" s="28"/>
    </row>
    <row r="28" spans="1:14">
      <c r="A28" s="12">
        <f t="shared" si="31"/>
        <v>22</v>
      </c>
      <c r="B28" s="8">
        <f t="shared" si="31"/>
        <v>46075</v>
      </c>
      <c r="C28" s="8">
        <f t="shared" si="6"/>
        <v>46075</v>
      </c>
      <c r="D28" s="9">
        <v>0</v>
      </c>
      <c r="E28" s="8">
        <f t="shared" si="7"/>
        <v>46076</v>
      </c>
      <c r="F28" s="9">
        <v>0</v>
      </c>
      <c r="G28" s="10">
        <f t="shared" si="8"/>
        <v>1</v>
      </c>
      <c r="H28" s="11">
        <f t="shared" si="19"/>
        <v>613474.59</v>
      </c>
      <c r="I28" s="11">
        <v>613659.49</v>
      </c>
      <c r="J28" s="11">
        <f t="shared" si="27"/>
        <v>184.90000000002328</v>
      </c>
      <c r="K28" s="299">
        <f t="shared" si="28"/>
        <v>7.7041666666676365</v>
      </c>
      <c r="L28" s="28"/>
    </row>
    <row r="29" spans="1:14">
      <c r="A29" s="12">
        <f t="shared" ref="A29:A34" si="32">A28+1</f>
        <v>23</v>
      </c>
      <c r="B29" s="8">
        <f t="shared" ref="B29:B34" si="33">B28+1</f>
        <v>46076</v>
      </c>
      <c r="C29" s="8">
        <f t="shared" si="6"/>
        <v>46076</v>
      </c>
      <c r="D29" s="9">
        <v>0</v>
      </c>
      <c r="E29" s="8">
        <f t="shared" si="7"/>
        <v>46077</v>
      </c>
      <c r="F29" s="9">
        <v>0</v>
      </c>
      <c r="G29" s="10">
        <f t="shared" si="8"/>
        <v>1</v>
      </c>
      <c r="H29" s="11">
        <f t="shared" si="19"/>
        <v>613659.49</v>
      </c>
      <c r="I29" s="11">
        <v>614094.02</v>
      </c>
      <c r="J29" s="11">
        <f t="shared" si="27"/>
        <v>434.53000000002794</v>
      </c>
      <c r="K29" s="299">
        <f t="shared" si="28"/>
        <v>18.105416666667832</v>
      </c>
      <c r="L29" s="28"/>
    </row>
    <row r="30" spans="1:14">
      <c r="A30" s="12">
        <f t="shared" si="32"/>
        <v>24</v>
      </c>
      <c r="B30" s="8">
        <f t="shared" si="33"/>
        <v>46077</v>
      </c>
      <c r="C30" s="8">
        <f t="shared" si="6"/>
        <v>46077</v>
      </c>
      <c r="D30" s="9">
        <v>0</v>
      </c>
      <c r="E30" s="8">
        <f t="shared" si="7"/>
        <v>46078</v>
      </c>
      <c r="F30" s="9">
        <v>0</v>
      </c>
      <c r="G30" s="10">
        <f t="shared" si="8"/>
        <v>1</v>
      </c>
      <c r="H30" s="11">
        <f t="shared" si="19"/>
        <v>614094.02</v>
      </c>
      <c r="I30" s="11">
        <v>614487.23</v>
      </c>
      <c r="J30" s="11">
        <f t="shared" si="27"/>
        <v>393.20999999996275</v>
      </c>
      <c r="K30" s="299">
        <f t="shared" si="28"/>
        <v>16.383749999998447</v>
      </c>
      <c r="L30" s="105"/>
    </row>
    <row r="31" spans="1:14">
      <c r="A31" s="12">
        <f t="shared" si="32"/>
        <v>25</v>
      </c>
      <c r="B31" s="8">
        <f t="shared" si="33"/>
        <v>46078</v>
      </c>
      <c r="C31" s="8">
        <f t="shared" si="6"/>
        <v>46078</v>
      </c>
      <c r="D31" s="9">
        <v>0</v>
      </c>
      <c r="E31" s="8">
        <f t="shared" si="7"/>
        <v>46079</v>
      </c>
      <c r="F31" s="9">
        <v>0</v>
      </c>
      <c r="G31" s="10">
        <f t="shared" si="8"/>
        <v>1</v>
      </c>
      <c r="H31" s="11">
        <f t="shared" si="19"/>
        <v>614487.23</v>
      </c>
      <c r="I31" s="11">
        <v>614893.66</v>
      </c>
      <c r="J31" s="11">
        <f t="shared" si="3"/>
        <v>406.43000000005122</v>
      </c>
      <c r="K31" s="299">
        <f t="shared" si="4"/>
        <v>16.934583333335468</v>
      </c>
      <c r="L31" s="105"/>
    </row>
    <row r="32" spans="1:14">
      <c r="A32" s="12">
        <f t="shared" si="32"/>
        <v>26</v>
      </c>
      <c r="B32" s="8">
        <f t="shared" si="33"/>
        <v>46079</v>
      </c>
      <c r="C32" s="8">
        <f t="shared" ref="C32:C34" si="34">B32</f>
        <v>46079</v>
      </c>
      <c r="D32" s="9">
        <v>0</v>
      </c>
      <c r="E32" s="8">
        <f t="shared" ref="E32:E34" si="35">C32+1</f>
        <v>46080</v>
      </c>
      <c r="F32" s="9">
        <v>0</v>
      </c>
      <c r="G32" s="10">
        <f t="shared" ref="G32:G34" si="36">IFERROR(((E32-C32)+(F32-D32)),"")</f>
        <v>1</v>
      </c>
      <c r="H32" s="11">
        <f t="shared" si="19"/>
        <v>614893.66</v>
      </c>
      <c r="I32" s="11">
        <v>615310.97</v>
      </c>
      <c r="J32" s="11">
        <f t="shared" ref="J32:J34" si="37">I32-H32</f>
        <v>417.30999999993946</v>
      </c>
      <c r="K32" s="299">
        <f t="shared" ref="K32:K34" si="38">J32/24</f>
        <v>17.387916666664143</v>
      </c>
      <c r="L32" s="105"/>
    </row>
    <row r="33" spans="1:12">
      <c r="A33" s="12">
        <f t="shared" si="32"/>
        <v>27</v>
      </c>
      <c r="B33" s="8">
        <f t="shared" si="33"/>
        <v>46080</v>
      </c>
      <c r="C33" s="8">
        <f t="shared" si="34"/>
        <v>46080</v>
      </c>
      <c r="D33" s="9">
        <v>0</v>
      </c>
      <c r="E33" s="8">
        <f t="shared" si="35"/>
        <v>46081</v>
      </c>
      <c r="F33" s="9">
        <v>0</v>
      </c>
      <c r="G33" s="10">
        <f t="shared" si="36"/>
        <v>1</v>
      </c>
      <c r="H33" s="11">
        <f t="shared" si="19"/>
        <v>615310.97</v>
      </c>
      <c r="I33" s="11">
        <v>615716.44999999995</v>
      </c>
      <c r="J33" s="11">
        <f t="shared" si="37"/>
        <v>405.47999999998137</v>
      </c>
      <c r="K33" s="299">
        <f t="shared" si="38"/>
        <v>16.894999999999225</v>
      </c>
      <c r="L33" s="105"/>
    </row>
    <row r="34" spans="1:12">
      <c r="A34" s="12">
        <f t="shared" si="32"/>
        <v>28</v>
      </c>
      <c r="B34" s="8">
        <f t="shared" si="33"/>
        <v>46081</v>
      </c>
      <c r="C34" s="8">
        <f t="shared" si="34"/>
        <v>46081</v>
      </c>
      <c r="D34" s="9">
        <v>0</v>
      </c>
      <c r="E34" s="8">
        <f t="shared" si="35"/>
        <v>46082</v>
      </c>
      <c r="F34" s="9">
        <v>0</v>
      </c>
      <c r="G34" s="10">
        <f t="shared" si="36"/>
        <v>1</v>
      </c>
      <c r="H34" s="11">
        <f t="shared" si="19"/>
        <v>615716.44999999995</v>
      </c>
      <c r="I34" s="242">
        <v>615963</v>
      </c>
      <c r="J34" s="11">
        <f t="shared" si="37"/>
        <v>246.55000000004657</v>
      </c>
      <c r="K34" s="299">
        <f t="shared" si="38"/>
        <v>10.272916666668607</v>
      </c>
      <c r="L34" s="28"/>
    </row>
    <row r="35" spans="1:12">
      <c r="A35" s="12"/>
      <c r="B35" s="8"/>
      <c r="C35" s="8"/>
      <c r="D35" s="9"/>
      <c r="E35" s="8"/>
      <c r="F35" s="9"/>
      <c r="G35" s="10"/>
      <c r="H35" s="11"/>
      <c r="I35" s="11"/>
      <c r="J35" s="11"/>
      <c r="K35" s="299"/>
      <c r="L35" s="28"/>
    </row>
    <row r="36" spans="1:12">
      <c r="A36" s="17" t="s">
        <v>3</v>
      </c>
      <c r="B36" s="18"/>
      <c r="C36" s="18"/>
      <c r="D36" s="18"/>
      <c r="E36" s="18"/>
      <c r="F36" s="18"/>
      <c r="G36" s="19">
        <f>SUM(G7:G35)</f>
        <v>28</v>
      </c>
      <c r="H36" s="20"/>
      <c r="I36" s="20"/>
      <c r="J36" s="32">
        <f>SUM(J7:J35)</f>
        <v>13927.599999999977</v>
      </c>
      <c r="K36" s="32">
        <f>AVERAGE(K7:K35)</f>
        <v>20.725595238095199</v>
      </c>
      <c r="L36" s="33"/>
    </row>
    <row r="37" spans="1:12">
      <c r="A37" s="21" t="s">
        <v>106</v>
      </c>
      <c r="B37" s="22"/>
      <c r="C37" s="22"/>
      <c r="D37" s="22"/>
      <c r="E37" s="22"/>
      <c r="F37" s="22"/>
      <c r="G37" s="23">
        <f>G36/SUMPRODUCT((G7:G35&gt;0)*1)</f>
        <v>1</v>
      </c>
      <c r="H37" s="24"/>
      <c r="I37" s="24"/>
      <c r="J37" s="24"/>
      <c r="K37" s="24">
        <f>K36/SUMPRODUCT((K7:K35&gt;0)*1)</f>
        <v>0.74019982993197142</v>
      </c>
      <c r="L37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pageSetup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7"/>
  <sheetViews>
    <sheetView zoomScale="90" zoomScaleNormal="90" workbookViewId="0">
      <pane ySplit="6" topLeftCell="A22" activePane="bottomLeft" state="frozen"/>
      <selection pane="bottomLeft" activeCell="J36" sqref="J36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8" width="15.28515625" style="295" customWidth="1"/>
    <col min="9" max="9" width="17.85546875" style="295" customWidth="1"/>
    <col min="10" max="10" width="13.7109375" style="296" customWidth="1"/>
    <col min="11" max="11" width="9.140625" style="1"/>
    <col min="12" max="12" width="38.28515625" style="1" customWidth="1"/>
    <col min="13" max="14" width="9.140625" style="1"/>
    <col min="15" max="15" width="13.5703125" style="1" customWidth="1"/>
    <col min="16" max="16" width="11.140625" style="1" customWidth="1"/>
    <col min="17" max="16384" width="9.140625" style="1"/>
  </cols>
  <sheetData>
    <row r="1" spans="1:12">
      <c r="B1" s="2"/>
      <c r="C1" s="3" t="s">
        <v>120</v>
      </c>
      <c r="D1" s="2"/>
      <c r="E1" s="2"/>
      <c r="F1" s="2"/>
      <c r="G1" s="2"/>
      <c r="H1" s="297"/>
      <c r="I1" s="297"/>
      <c r="J1" s="298"/>
      <c r="K1" s="2"/>
      <c r="L1" s="2"/>
    </row>
    <row r="2" spans="1:12">
      <c r="B2" s="2"/>
      <c r="C2" s="3" t="s">
        <v>141</v>
      </c>
      <c r="D2" s="2"/>
      <c r="E2" s="2"/>
      <c r="F2" s="2"/>
      <c r="G2" s="2"/>
      <c r="H2" s="297"/>
      <c r="I2" s="297"/>
      <c r="J2" s="298"/>
      <c r="K2" s="2"/>
      <c r="L2" s="25" t="s">
        <v>122</v>
      </c>
    </row>
    <row r="3" spans="1:12">
      <c r="B3" s="2"/>
      <c r="C3" s="3" t="str">
        <f>SCI!C3</f>
        <v>Bulan Februari 2026</v>
      </c>
      <c r="D3" s="2"/>
      <c r="E3" s="2"/>
      <c r="F3" s="2"/>
      <c r="G3" s="2"/>
      <c r="H3" s="297"/>
      <c r="I3" s="297"/>
      <c r="J3" s="298"/>
      <c r="K3" s="2"/>
      <c r="L3" s="2"/>
    </row>
    <row r="4" spans="1:12">
      <c r="B4" s="4"/>
      <c r="C4" s="4">
        <f>SCI!C4</f>
        <v>46054</v>
      </c>
      <c r="D4" s="2"/>
      <c r="E4" s="2"/>
      <c r="F4" s="2"/>
      <c r="G4" s="2"/>
      <c r="H4" s="297"/>
      <c r="I4" s="297"/>
      <c r="J4" s="298" t="s">
        <v>123</v>
      </c>
      <c r="K4" s="26">
        <f>MAX(K7:K35)</f>
        <v>197.01041666666666</v>
      </c>
      <c r="L4" s="2"/>
    </row>
    <row r="5" spans="1:12" ht="15.75" customHeight="1">
      <c r="A5" s="695" t="s">
        <v>100</v>
      </c>
      <c r="B5" s="694" t="s">
        <v>101</v>
      </c>
      <c r="C5" s="694" t="s">
        <v>124</v>
      </c>
      <c r="D5" s="694"/>
      <c r="E5" s="694" t="s">
        <v>125</v>
      </c>
      <c r="F5" s="694"/>
      <c r="G5" s="698" t="s">
        <v>126</v>
      </c>
      <c r="H5" s="694" t="s">
        <v>127</v>
      </c>
      <c r="I5" s="694"/>
      <c r="J5" s="694" t="s">
        <v>128</v>
      </c>
      <c r="K5" s="698" t="s">
        <v>129</v>
      </c>
      <c r="L5" s="692" t="s">
        <v>130</v>
      </c>
    </row>
    <row r="6" spans="1:12" ht="15.75" thickBot="1">
      <c r="A6" s="696"/>
      <c r="B6" s="697"/>
      <c r="C6" s="5" t="s">
        <v>101</v>
      </c>
      <c r="D6" s="5" t="s">
        <v>131</v>
      </c>
      <c r="E6" s="5" t="s">
        <v>101</v>
      </c>
      <c r="F6" s="5" t="s">
        <v>131</v>
      </c>
      <c r="G6" s="699"/>
      <c r="H6" s="5" t="s">
        <v>124</v>
      </c>
      <c r="I6" s="5" t="s">
        <v>125</v>
      </c>
      <c r="J6" s="697"/>
      <c r="K6" s="699"/>
      <c r="L6" s="693"/>
    </row>
    <row r="7" spans="1:12" ht="15.75" thickTop="1">
      <c r="A7" s="6">
        <v>1</v>
      </c>
      <c r="B7" s="7">
        <f>C4</f>
        <v>46054</v>
      </c>
      <c r="C7" s="8">
        <f>B7</f>
        <v>46054</v>
      </c>
      <c r="D7" s="9">
        <v>0</v>
      </c>
      <c r="E7" s="8">
        <f>C7+1</f>
        <v>46055</v>
      </c>
      <c r="F7" s="9">
        <v>0</v>
      </c>
      <c r="G7" s="10">
        <f>IFERROR(((E7-C7)+(F7-D7)),"")</f>
        <v>1</v>
      </c>
      <c r="H7" s="11">
        <v>2632348.3199999998</v>
      </c>
      <c r="I7" s="11">
        <v>2633161.4900000002</v>
      </c>
      <c r="J7" s="11">
        <f>I7-H7</f>
        <v>813.17000000039116</v>
      </c>
      <c r="K7" s="27">
        <f>J7/24</f>
        <v>33.882083333349634</v>
      </c>
      <c r="L7" s="487"/>
    </row>
    <row r="8" spans="1:12">
      <c r="A8" s="12">
        <f>A7+1</f>
        <v>2</v>
      </c>
      <c r="B8" s="8">
        <f>B7+1</f>
        <v>46055</v>
      </c>
      <c r="C8" s="8">
        <f>B8</f>
        <v>46055</v>
      </c>
      <c r="D8" s="9">
        <v>0</v>
      </c>
      <c r="E8" s="8">
        <f>C8+1</f>
        <v>46056</v>
      </c>
      <c r="F8" s="9">
        <v>0</v>
      </c>
      <c r="G8" s="10">
        <f>IFERROR(((E8-C8)+(F8-D8)),"")</f>
        <v>1</v>
      </c>
      <c r="H8" s="11">
        <f t="shared" ref="H8:H34" si="0">I7</f>
        <v>2633161.4900000002</v>
      </c>
      <c r="I8" s="11">
        <v>2635071.12</v>
      </c>
      <c r="J8" s="11">
        <f t="shared" ref="J8" si="1">I8-H8</f>
        <v>1909.6299999998882</v>
      </c>
      <c r="K8" s="27">
        <f t="shared" ref="K8:K33" si="2">J8/24</f>
        <v>79.567916666662015</v>
      </c>
      <c r="L8" s="490"/>
    </row>
    <row r="9" spans="1:12">
      <c r="A9" s="12">
        <f t="shared" ref="A9:B24" si="3">A8+1</f>
        <v>3</v>
      </c>
      <c r="B9" s="8">
        <f t="shared" si="3"/>
        <v>46056</v>
      </c>
      <c r="C9" s="8">
        <f t="shared" ref="C9:C33" si="4">B9</f>
        <v>46056</v>
      </c>
      <c r="D9" s="9">
        <v>0</v>
      </c>
      <c r="E9" s="8">
        <f t="shared" ref="E9:E33" si="5">C9+1</f>
        <v>46057</v>
      </c>
      <c r="F9" s="9">
        <v>0</v>
      </c>
      <c r="G9" s="10">
        <f t="shared" ref="G9:G33" si="6">IFERROR(((E9-C9)+(F9-D9)),"")</f>
        <v>1</v>
      </c>
      <c r="H9" s="11">
        <f t="shared" si="0"/>
        <v>2635071.12</v>
      </c>
      <c r="I9" s="11">
        <v>2638327.12</v>
      </c>
      <c r="J9" s="11">
        <f t="shared" ref="J9" si="7">I9-H9</f>
        <v>3256</v>
      </c>
      <c r="K9" s="27">
        <f t="shared" ref="K9" si="8">J9/24</f>
        <v>135.66666666666666</v>
      </c>
      <c r="L9" s="490"/>
    </row>
    <row r="10" spans="1:12">
      <c r="A10" s="12">
        <f t="shared" si="3"/>
        <v>4</v>
      </c>
      <c r="B10" s="8">
        <f t="shared" si="3"/>
        <v>46057</v>
      </c>
      <c r="C10" s="8">
        <f t="shared" si="4"/>
        <v>46057</v>
      </c>
      <c r="D10" s="9">
        <v>0</v>
      </c>
      <c r="E10" s="8">
        <f t="shared" si="5"/>
        <v>46058</v>
      </c>
      <c r="F10" s="9">
        <v>0</v>
      </c>
      <c r="G10" s="10">
        <f t="shared" si="6"/>
        <v>1</v>
      </c>
      <c r="H10" s="11">
        <f t="shared" si="0"/>
        <v>2638327.12</v>
      </c>
      <c r="I10" s="11">
        <v>2641517.35</v>
      </c>
      <c r="J10" s="11">
        <f t="shared" ref="J10" si="9">I10-H10</f>
        <v>3190.2299999999814</v>
      </c>
      <c r="K10" s="27">
        <f t="shared" ref="K10" si="10">J10/24</f>
        <v>132.92624999999921</v>
      </c>
      <c r="L10" s="490"/>
    </row>
    <row r="11" spans="1:12">
      <c r="A11" s="12">
        <f t="shared" si="3"/>
        <v>5</v>
      </c>
      <c r="B11" s="8">
        <f t="shared" si="3"/>
        <v>46058</v>
      </c>
      <c r="C11" s="8">
        <f t="shared" si="4"/>
        <v>46058</v>
      </c>
      <c r="D11" s="9">
        <v>0</v>
      </c>
      <c r="E11" s="8">
        <f t="shared" si="5"/>
        <v>46059</v>
      </c>
      <c r="F11" s="9">
        <v>0</v>
      </c>
      <c r="G11" s="10">
        <f t="shared" si="6"/>
        <v>1</v>
      </c>
      <c r="H11" s="11">
        <f t="shared" si="0"/>
        <v>2641517.35</v>
      </c>
      <c r="I11" s="11">
        <v>2644669.0499999998</v>
      </c>
      <c r="J11" s="11">
        <f t="shared" ref="J11" si="11">I11-H11</f>
        <v>3151.6999999997206</v>
      </c>
      <c r="K11" s="27">
        <f t="shared" ref="K11" si="12">J11/24</f>
        <v>131.3208333333217</v>
      </c>
      <c r="L11" s="490"/>
    </row>
    <row r="12" spans="1:12">
      <c r="A12" s="12">
        <f t="shared" si="3"/>
        <v>6</v>
      </c>
      <c r="B12" s="8">
        <f t="shared" si="3"/>
        <v>46059</v>
      </c>
      <c r="C12" s="8">
        <f t="shared" si="4"/>
        <v>46059</v>
      </c>
      <c r="D12" s="9">
        <v>0</v>
      </c>
      <c r="E12" s="8">
        <f t="shared" si="5"/>
        <v>46060</v>
      </c>
      <c r="F12" s="9">
        <v>0</v>
      </c>
      <c r="G12" s="10">
        <f t="shared" si="6"/>
        <v>1</v>
      </c>
      <c r="H12" s="11">
        <f t="shared" si="0"/>
        <v>2644669.0499999998</v>
      </c>
      <c r="I12" s="11">
        <v>2648017.64</v>
      </c>
      <c r="J12" s="11">
        <f t="shared" ref="J12" si="13">I12-H12</f>
        <v>3348.5900000003166</v>
      </c>
      <c r="K12" s="27">
        <f t="shared" ref="K12" si="14">J12/24</f>
        <v>139.52458333334653</v>
      </c>
      <c r="L12" s="28"/>
    </row>
    <row r="13" spans="1:12">
      <c r="A13" s="12">
        <f t="shared" si="3"/>
        <v>7</v>
      </c>
      <c r="B13" s="8">
        <f t="shared" si="3"/>
        <v>46060</v>
      </c>
      <c r="C13" s="8">
        <f t="shared" si="4"/>
        <v>46060</v>
      </c>
      <c r="D13" s="9">
        <v>0</v>
      </c>
      <c r="E13" s="8">
        <f t="shared" si="5"/>
        <v>46061</v>
      </c>
      <c r="F13" s="9">
        <v>0</v>
      </c>
      <c r="G13" s="10">
        <f t="shared" si="6"/>
        <v>1</v>
      </c>
      <c r="H13" s="11">
        <f t="shared" si="0"/>
        <v>2648017.64</v>
      </c>
      <c r="I13" s="11">
        <v>2650158.7200000002</v>
      </c>
      <c r="J13" s="11">
        <f t="shared" ref="J13" si="15">I13-H13</f>
        <v>2141.0800000000745</v>
      </c>
      <c r="K13" s="27">
        <f t="shared" ref="K13" si="16">J13/24</f>
        <v>89.211666666669771</v>
      </c>
      <c r="L13" s="28"/>
    </row>
    <row r="14" spans="1:12">
      <c r="A14" s="12">
        <f t="shared" si="3"/>
        <v>8</v>
      </c>
      <c r="B14" s="8">
        <f t="shared" si="3"/>
        <v>46061</v>
      </c>
      <c r="C14" s="8">
        <f t="shared" si="4"/>
        <v>46061</v>
      </c>
      <c r="D14" s="9">
        <v>0</v>
      </c>
      <c r="E14" s="8">
        <f t="shared" si="5"/>
        <v>46062</v>
      </c>
      <c r="F14" s="9">
        <v>0</v>
      </c>
      <c r="G14" s="10">
        <f t="shared" si="6"/>
        <v>1</v>
      </c>
      <c r="H14" s="11">
        <f t="shared" si="0"/>
        <v>2650158.7200000002</v>
      </c>
      <c r="I14" s="11">
        <v>2650601.1</v>
      </c>
      <c r="J14" s="11">
        <f t="shared" ref="J14" si="17">I14-H14</f>
        <v>442.37999999988824</v>
      </c>
      <c r="K14" s="27">
        <f t="shared" ref="K14" si="18">J14/24</f>
        <v>18.432499999995343</v>
      </c>
      <c r="L14" s="28"/>
    </row>
    <row r="15" spans="1:12">
      <c r="A15" s="12">
        <f t="shared" si="3"/>
        <v>9</v>
      </c>
      <c r="B15" s="8">
        <f t="shared" si="3"/>
        <v>46062</v>
      </c>
      <c r="C15" s="8">
        <f t="shared" si="4"/>
        <v>46062</v>
      </c>
      <c r="D15" s="9">
        <v>0</v>
      </c>
      <c r="E15" s="8">
        <f t="shared" si="5"/>
        <v>46063</v>
      </c>
      <c r="F15" s="9">
        <v>0</v>
      </c>
      <c r="G15" s="10">
        <f t="shared" si="6"/>
        <v>1</v>
      </c>
      <c r="H15" s="11">
        <f t="shared" si="0"/>
        <v>2650601.1</v>
      </c>
      <c r="I15" s="11">
        <v>2652756.29</v>
      </c>
      <c r="J15" s="11">
        <f t="shared" ref="J15" si="19">I15-H15</f>
        <v>2155.1899999999441</v>
      </c>
      <c r="K15" s="27">
        <f t="shared" ref="K15" si="20">J15/24</f>
        <v>89.799583333331</v>
      </c>
      <c r="L15" s="28"/>
    </row>
    <row r="16" spans="1:12">
      <c r="A16" s="12">
        <f t="shared" si="3"/>
        <v>10</v>
      </c>
      <c r="B16" s="8">
        <f t="shared" si="3"/>
        <v>46063</v>
      </c>
      <c r="C16" s="8">
        <f t="shared" si="4"/>
        <v>46063</v>
      </c>
      <c r="D16" s="9">
        <v>0</v>
      </c>
      <c r="E16" s="8">
        <f t="shared" si="5"/>
        <v>46064</v>
      </c>
      <c r="F16" s="9">
        <v>0</v>
      </c>
      <c r="G16" s="10">
        <f t="shared" si="6"/>
        <v>1</v>
      </c>
      <c r="H16" s="11">
        <f t="shared" si="0"/>
        <v>2652756.29</v>
      </c>
      <c r="I16" s="11">
        <v>2655845.7000000002</v>
      </c>
      <c r="J16" s="11">
        <f t="shared" ref="J16" si="21">I16-H16</f>
        <v>3089.410000000149</v>
      </c>
      <c r="K16" s="27">
        <f t="shared" ref="K16" si="22">J16/24</f>
        <v>128.72541666667288</v>
      </c>
      <c r="L16" s="28"/>
    </row>
    <row r="17" spans="1:12">
      <c r="A17" s="12">
        <f t="shared" si="3"/>
        <v>11</v>
      </c>
      <c r="B17" s="8">
        <f t="shared" si="3"/>
        <v>46064</v>
      </c>
      <c r="C17" s="8">
        <f t="shared" si="4"/>
        <v>46064</v>
      </c>
      <c r="D17" s="9">
        <v>0</v>
      </c>
      <c r="E17" s="8">
        <f t="shared" si="5"/>
        <v>46065</v>
      </c>
      <c r="F17" s="9">
        <v>0</v>
      </c>
      <c r="G17" s="10">
        <f t="shared" si="6"/>
        <v>1</v>
      </c>
      <c r="H17" s="11">
        <f t="shared" si="0"/>
        <v>2655845.7000000002</v>
      </c>
      <c r="I17" s="11">
        <v>2659341.2200000002</v>
      </c>
      <c r="J17" s="11">
        <f t="shared" ref="J17" si="23">I17-H17</f>
        <v>3495.5200000000186</v>
      </c>
      <c r="K17" s="27">
        <f t="shared" ref="K17" si="24">J17/24</f>
        <v>145.64666666666744</v>
      </c>
      <c r="L17" s="28"/>
    </row>
    <row r="18" spans="1:12">
      <c r="A18" s="12">
        <f t="shared" si="3"/>
        <v>12</v>
      </c>
      <c r="B18" s="8">
        <f t="shared" si="3"/>
        <v>46065</v>
      </c>
      <c r="C18" s="8">
        <f t="shared" si="4"/>
        <v>46065</v>
      </c>
      <c r="D18" s="9">
        <v>0</v>
      </c>
      <c r="E18" s="8">
        <f t="shared" si="5"/>
        <v>46066</v>
      </c>
      <c r="F18" s="9">
        <v>0</v>
      </c>
      <c r="G18" s="10">
        <f t="shared" si="6"/>
        <v>1</v>
      </c>
      <c r="H18" s="11">
        <f t="shared" si="0"/>
        <v>2659341.2200000002</v>
      </c>
      <c r="I18" s="11">
        <v>2663351.1</v>
      </c>
      <c r="J18" s="11">
        <f t="shared" ref="J18" si="25">I18-H18</f>
        <v>4009.8799999998882</v>
      </c>
      <c r="K18" s="27">
        <f t="shared" ref="K18" si="26">J18/24</f>
        <v>167.07833333332869</v>
      </c>
      <c r="L18" s="28"/>
    </row>
    <row r="19" spans="1:12">
      <c r="A19" s="12">
        <f t="shared" si="3"/>
        <v>13</v>
      </c>
      <c r="B19" s="8">
        <f t="shared" si="3"/>
        <v>46066</v>
      </c>
      <c r="C19" s="8">
        <f t="shared" si="4"/>
        <v>46066</v>
      </c>
      <c r="D19" s="9">
        <v>0</v>
      </c>
      <c r="E19" s="8">
        <f t="shared" si="5"/>
        <v>46067</v>
      </c>
      <c r="F19" s="9">
        <v>0</v>
      </c>
      <c r="G19" s="10">
        <f t="shared" si="6"/>
        <v>1</v>
      </c>
      <c r="H19" s="11">
        <f t="shared" si="0"/>
        <v>2663351.1</v>
      </c>
      <c r="I19" s="11">
        <v>2665670.0099999998</v>
      </c>
      <c r="J19" s="11">
        <f t="shared" ref="J19" si="27">I19-H19</f>
        <v>2318.9099999996834</v>
      </c>
      <c r="K19" s="27">
        <f t="shared" ref="K19" si="28">J19/24</f>
        <v>96.621249999986802</v>
      </c>
      <c r="L19" s="28"/>
    </row>
    <row r="20" spans="1:12">
      <c r="A20" s="12">
        <f t="shared" si="3"/>
        <v>14</v>
      </c>
      <c r="B20" s="8">
        <f t="shared" si="3"/>
        <v>46067</v>
      </c>
      <c r="C20" s="8">
        <f t="shared" si="4"/>
        <v>46067</v>
      </c>
      <c r="D20" s="9">
        <v>0</v>
      </c>
      <c r="E20" s="8">
        <f t="shared" si="5"/>
        <v>46068</v>
      </c>
      <c r="F20" s="9">
        <v>0</v>
      </c>
      <c r="G20" s="10">
        <f t="shared" si="6"/>
        <v>1</v>
      </c>
      <c r="H20" s="11">
        <f t="shared" si="0"/>
        <v>2665670.0099999998</v>
      </c>
      <c r="I20" s="11">
        <v>2666652.7000000002</v>
      </c>
      <c r="J20" s="11">
        <f t="shared" ref="J20" si="29">I20-H20</f>
        <v>982.69000000040978</v>
      </c>
      <c r="K20" s="27">
        <f t="shared" ref="K20" si="30">J20/24</f>
        <v>40.945416666683741</v>
      </c>
      <c r="L20" s="28"/>
    </row>
    <row r="21" spans="1:12">
      <c r="A21" s="12">
        <f t="shared" si="3"/>
        <v>15</v>
      </c>
      <c r="B21" s="8">
        <f t="shared" si="3"/>
        <v>46068</v>
      </c>
      <c r="C21" s="8">
        <f t="shared" si="4"/>
        <v>46068</v>
      </c>
      <c r="D21" s="9">
        <v>0</v>
      </c>
      <c r="E21" s="8">
        <f t="shared" si="5"/>
        <v>46069</v>
      </c>
      <c r="F21" s="9">
        <v>0</v>
      </c>
      <c r="G21" s="10">
        <f t="shared" si="6"/>
        <v>1</v>
      </c>
      <c r="H21" s="11">
        <f t="shared" si="0"/>
        <v>2666652.7000000002</v>
      </c>
      <c r="I21" s="11">
        <v>2668388.81</v>
      </c>
      <c r="J21" s="11">
        <f t="shared" ref="J21" si="31">I21-H21</f>
        <v>1736.1099999998696</v>
      </c>
      <c r="K21" s="27">
        <f t="shared" ref="K21" si="32">J21/24</f>
        <v>72.337916666661229</v>
      </c>
      <c r="L21" s="28"/>
    </row>
    <row r="22" spans="1:12">
      <c r="A22" s="12">
        <f t="shared" si="3"/>
        <v>16</v>
      </c>
      <c r="B22" s="8">
        <f t="shared" si="3"/>
        <v>46069</v>
      </c>
      <c r="C22" s="8">
        <f t="shared" si="4"/>
        <v>46069</v>
      </c>
      <c r="D22" s="9">
        <v>0</v>
      </c>
      <c r="E22" s="8">
        <f t="shared" si="5"/>
        <v>46070</v>
      </c>
      <c r="F22" s="9">
        <v>0</v>
      </c>
      <c r="G22" s="10">
        <f t="shared" si="6"/>
        <v>1</v>
      </c>
      <c r="H22" s="11">
        <f t="shared" si="0"/>
        <v>2668388.81</v>
      </c>
      <c r="I22" s="11">
        <v>2668388.81</v>
      </c>
      <c r="J22" s="11">
        <f t="shared" ref="J22:J30" si="33">I22-H22</f>
        <v>0</v>
      </c>
      <c r="K22" s="27">
        <f t="shared" ref="K22:K30" si="34">J22/24</f>
        <v>0</v>
      </c>
      <c r="L22" s="596" t="s">
        <v>301</v>
      </c>
    </row>
    <row r="23" spans="1:12">
      <c r="A23" s="12">
        <f t="shared" si="3"/>
        <v>17</v>
      </c>
      <c r="B23" s="8">
        <f t="shared" si="3"/>
        <v>46070</v>
      </c>
      <c r="C23" s="8">
        <f t="shared" si="4"/>
        <v>46070</v>
      </c>
      <c r="D23" s="9">
        <v>0</v>
      </c>
      <c r="E23" s="8">
        <f t="shared" si="5"/>
        <v>46071</v>
      </c>
      <c r="F23" s="9">
        <v>0</v>
      </c>
      <c r="G23" s="10">
        <f t="shared" si="6"/>
        <v>1</v>
      </c>
      <c r="H23" s="11">
        <f t="shared" si="0"/>
        <v>2668388.81</v>
      </c>
      <c r="I23" s="11">
        <v>2668388.81</v>
      </c>
      <c r="J23" s="11">
        <f t="shared" ref="J23" si="35">I23-H23</f>
        <v>0</v>
      </c>
      <c r="K23" s="27">
        <f t="shared" ref="K23" si="36">J23/24</f>
        <v>0</v>
      </c>
      <c r="L23" s="596" t="s">
        <v>301</v>
      </c>
    </row>
    <row r="24" spans="1:12">
      <c r="A24" s="12">
        <f t="shared" si="3"/>
        <v>18</v>
      </c>
      <c r="B24" s="8">
        <f t="shared" si="3"/>
        <v>46071</v>
      </c>
      <c r="C24" s="8">
        <f t="shared" si="4"/>
        <v>46071</v>
      </c>
      <c r="D24" s="9">
        <v>0</v>
      </c>
      <c r="E24" s="8">
        <f t="shared" si="5"/>
        <v>46072</v>
      </c>
      <c r="F24" s="9">
        <v>0</v>
      </c>
      <c r="G24" s="10">
        <f t="shared" si="6"/>
        <v>1</v>
      </c>
      <c r="H24" s="11">
        <f t="shared" si="0"/>
        <v>2668388.81</v>
      </c>
      <c r="I24" s="11">
        <v>2669489.7200000002</v>
      </c>
      <c r="J24" s="11">
        <f t="shared" ref="J24" si="37">I24-H24</f>
        <v>1100.910000000149</v>
      </c>
      <c r="K24" s="27">
        <f t="shared" ref="K24" si="38">J24/24</f>
        <v>45.871250000006206</v>
      </c>
      <c r="L24" s="490"/>
    </row>
    <row r="25" spans="1:12">
      <c r="A25" s="12">
        <f t="shared" ref="A25:B33" si="39">A24+1</f>
        <v>19</v>
      </c>
      <c r="B25" s="8">
        <f>B24+1</f>
        <v>46072</v>
      </c>
      <c r="C25" s="8">
        <f t="shared" si="4"/>
        <v>46072</v>
      </c>
      <c r="D25" s="9">
        <v>0</v>
      </c>
      <c r="E25" s="8">
        <f t="shared" si="5"/>
        <v>46073</v>
      </c>
      <c r="F25" s="9">
        <v>0</v>
      </c>
      <c r="G25" s="10">
        <f t="shared" si="6"/>
        <v>1</v>
      </c>
      <c r="H25" s="11">
        <f t="shared" si="0"/>
        <v>2669489.7200000002</v>
      </c>
      <c r="I25" s="11">
        <v>2671067.92</v>
      </c>
      <c r="J25" s="11">
        <f t="shared" si="33"/>
        <v>1578.1999999997206</v>
      </c>
      <c r="K25" s="27">
        <f t="shared" si="34"/>
        <v>65.758333333321687</v>
      </c>
      <c r="L25" s="28"/>
    </row>
    <row r="26" spans="1:12">
      <c r="A26" s="12">
        <f t="shared" si="39"/>
        <v>20</v>
      </c>
      <c r="B26" s="8">
        <f>B25+1</f>
        <v>46073</v>
      </c>
      <c r="C26" s="8">
        <f t="shared" si="4"/>
        <v>46073</v>
      </c>
      <c r="D26" s="9">
        <v>0</v>
      </c>
      <c r="E26" s="8">
        <f t="shared" si="5"/>
        <v>46074</v>
      </c>
      <c r="F26" s="9">
        <v>0</v>
      </c>
      <c r="G26" s="10">
        <f t="shared" si="6"/>
        <v>1</v>
      </c>
      <c r="H26" s="11">
        <f t="shared" si="0"/>
        <v>2671067.92</v>
      </c>
      <c r="I26" s="11">
        <v>2672496.52</v>
      </c>
      <c r="J26" s="11">
        <f t="shared" si="33"/>
        <v>1428.6000000000931</v>
      </c>
      <c r="K26" s="27">
        <f t="shared" si="34"/>
        <v>59.525000000003878</v>
      </c>
      <c r="L26" s="28"/>
    </row>
    <row r="27" spans="1:12">
      <c r="A27" s="12">
        <f t="shared" si="39"/>
        <v>21</v>
      </c>
      <c r="B27" s="8">
        <f>B26+1</f>
        <v>46074</v>
      </c>
      <c r="C27" s="8">
        <f t="shared" si="4"/>
        <v>46074</v>
      </c>
      <c r="D27" s="9">
        <v>0</v>
      </c>
      <c r="E27" s="8">
        <f t="shared" si="5"/>
        <v>46075</v>
      </c>
      <c r="F27" s="9">
        <v>0</v>
      </c>
      <c r="G27" s="10">
        <f t="shared" si="6"/>
        <v>1</v>
      </c>
      <c r="H27" s="11">
        <f t="shared" si="0"/>
        <v>2672496.52</v>
      </c>
      <c r="I27" s="11">
        <v>2676008.14</v>
      </c>
      <c r="J27" s="11">
        <f t="shared" ref="J27:J28" si="40">I27-H27</f>
        <v>3511.6200000001118</v>
      </c>
      <c r="K27" s="27">
        <f t="shared" ref="K27" si="41">J27/24</f>
        <v>146.31750000000466</v>
      </c>
      <c r="L27" s="28"/>
    </row>
    <row r="28" spans="1:12">
      <c r="A28" s="12">
        <f t="shared" si="39"/>
        <v>22</v>
      </c>
      <c r="B28" s="8">
        <f t="shared" si="39"/>
        <v>46075</v>
      </c>
      <c r="C28" s="8">
        <f t="shared" si="4"/>
        <v>46075</v>
      </c>
      <c r="D28" s="9">
        <v>0</v>
      </c>
      <c r="E28" s="8">
        <f t="shared" si="5"/>
        <v>46076</v>
      </c>
      <c r="F28" s="9">
        <v>0</v>
      </c>
      <c r="G28" s="10">
        <f t="shared" si="6"/>
        <v>1</v>
      </c>
      <c r="H28" s="11">
        <f t="shared" si="0"/>
        <v>2676008.14</v>
      </c>
      <c r="I28" s="11">
        <v>2680262.16</v>
      </c>
      <c r="J28" s="11">
        <f t="shared" si="40"/>
        <v>4254.0200000000186</v>
      </c>
      <c r="K28" s="27">
        <f t="shared" ref="K28" si="42">J28/24</f>
        <v>177.2508333333341</v>
      </c>
      <c r="L28" s="28"/>
    </row>
    <row r="29" spans="1:12">
      <c r="A29" s="12">
        <f t="shared" si="39"/>
        <v>23</v>
      </c>
      <c r="B29" s="8">
        <f t="shared" si="39"/>
        <v>46076</v>
      </c>
      <c r="C29" s="8">
        <f t="shared" si="4"/>
        <v>46076</v>
      </c>
      <c r="D29" s="9">
        <v>0</v>
      </c>
      <c r="E29" s="8">
        <f t="shared" si="5"/>
        <v>46077</v>
      </c>
      <c r="F29" s="9">
        <v>0</v>
      </c>
      <c r="G29" s="10">
        <f t="shared" si="6"/>
        <v>1</v>
      </c>
      <c r="H29" s="11">
        <f t="shared" si="0"/>
        <v>2680262.16</v>
      </c>
      <c r="I29" s="11">
        <v>2684539.33</v>
      </c>
      <c r="J29" s="11">
        <f t="shared" si="33"/>
        <v>4277.1699999999255</v>
      </c>
      <c r="K29" s="27">
        <f t="shared" si="34"/>
        <v>178.21541666666357</v>
      </c>
      <c r="L29" s="28"/>
    </row>
    <row r="30" spans="1:12">
      <c r="A30" s="12">
        <f t="shared" si="39"/>
        <v>24</v>
      </c>
      <c r="B30" s="8">
        <f t="shared" si="39"/>
        <v>46077</v>
      </c>
      <c r="C30" s="8">
        <f t="shared" si="4"/>
        <v>46077</v>
      </c>
      <c r="D30" s="9">
        <v>0</v>
      </c>
      <c r="E30" s="8">
        <f t="shared" si="5"/>
        <v>46078</v>
      </c>
      <c r="F30" s="9">
        <v>0</v>
      </c>
      <c r="G30" s="10">
        <f t="shared" si="6"/>
        <v>1</v>
      </c>
      <c r="H30" s="11">
        <f t="shared" si="0"/>
        <v>2684539.33</v>
      </c>
      <c r="I30" s="11">
        <v>2689267.58</v>
      </c>
      <c r="J30" s="11">
        <f t="shared" si="33"/>
        <v>4728.25</v>
      </c>
      <c r="K30" s="27">
        <f t="shared" si="34"/>
        <v>197.01041666666666</v>
      </c>
      <c r="L30" s="28"/>
    </row>
    <row r="31" spans="1:12">
      <c r="A31" s="12">
        <f t="shared" si="39"/>
        <v>25</v>
      </c>
      <c r="B31" s="8">
        <f t="shared" si="39"/>
        <v>46078</v>
      </c>
      <c r="C31" s="8">
        <f t="shared" si="4"/>
        <v>46078</v>
      </c>
      <c r="D31" s="9">
        <v>0</v>
      </c>
      <c r="E31" s="8">
        <f t="shared" si="5"/>
        <v>46079</v>
      </c>
      <c r="F31" s="9">
        <v>0</v>
      </c>
      <c r="G31" s="10">
        <f t="shared" si="6"/>
        <v>1</v>
      </c>
      <c r="H31" s="11">
        <f t="shared" si="0"/>
        <v>2689267.58</v>
      </c>
      <c r="I31" s="11">
        <v>2693498.6</v>
      </c>
      <c r="J31" s="11">
        <f t="shared" ref="J31:J33" si="43">I31-H31</f>
        <v>4231.0200000000186</v>
      </c>
      <c r="K31" s="27">
        <f t="shared" ref="K31" si="44">J31/24</f>
        <v>176.29250000000079</v>
      </c>
      <c r="L31" s="28"/>
    </row>
    <row r="32" spans="1:12">
      <c r="A32" s="12">
        <f t="shared" si="39"/>
        <v>26</v>
      </c>
      <c r="B32" s="8">
        <f t="shared" si="39"/>
        <v>46079</v>
      </c>
      <c r="C32" s="8">
        <f t="shared" si="4"/>
        <v>46079</v>
      </c>
      <c r="D32" s="9">
        <v>0</v>
      </c>
      <c r="E32" s="8">
        <f t="shared" si="5"/>
        <v>46080</v>
      </c>
      <c r="F32" s="9">
        <v>0</v>
      </c>
      <c r="G32" s="10">
        <f t="shared" si="6"/>
        <v>1</v>
      </c>
      <c r="H32" s="11">
        <f t="shared" si="0"/>
        <v>2693498.6</v>
      </c>
      <c r="I32" s="11">
        <v>2696950.13</v>
      </c>
      <c r="J32" s="11">
        <f t="shared" si="43"/>
        <v>3451.5299999997951</v>
      </c>
      <c r="K32" s="27">
        <f t="shared" si="2"/>
        <v>143.81374999999147</v>
      </c>
      <c r="L32" s="28"/>
    </row>
    <row r="33" spans="1:12">
      <c r="A33" s="12">
        <f t="shared" si="39"/>
        <v>27</v>
      </c>
      <c r="B33" s="8">
        <f t="shared" si="39"/>
        <v>46080</v>
      </c>
      <c r="C33" s="8">
        <f t="shared" si="4"/>
        <v>46080</v>
      </c>
      <c r="D33" s="9">
        <v>0</v>
      </c>
      <c r="E33" s="8">
        <f t="shared" si="5"/>
        <v>46081</v>
      </c>
      <c r="F33" s="9">
        <v>0</v>
      </c>
      <c r="G33" s="10">
        <f t="shared" si="6"/>
        <v>1</v>
      </c>
      <c r="H33" s="11">
        <f t="shared" si="0"/>
        <v>2696950.13</v>
      </c>
      <c r="I33" s="11">
        <v>2700390.25</v>
      </c>
      <c r="J33" s="11">
        <f t="shared" si="43"/>
        <v>3440.1200000001118</v>
      </c>
      <c r="K33" s="27">
        <f t="shared" si="2"/>
        <v>143.338333333338</v>
      </c>
      <c r="L33" s="28"/>
    </row>
    <row r="34" spans="1:12">
      <c r="A34" s="12">
        <f t="shared" ref="A34:B34" si="45">A33+1</f>
        <v>28</v>
      </c>
      <c r="B34" s="8">
        <f t="shared" si="45"/>
        <v>46081</v>
      </c>
      <c r="C34" s="8">
        <f t="shared" ref="C34" si="46">B34</f>
        <v>46081</v>
      </c>
      <c r="D34" s="9">
        <v>0</v>
      </c>
      <c r="E34" s="8">
        <f t="shared" ref="E34" si="47">C34+1</f>
        <v>46082</v>
      </c>
      <c r="F34" s="9">
        <v>0</v>
      </c>
      <c r="G34" s="10">
        <f t="shared" ref="G34" si="48">IFERROR(((E34-C34)+(F34-D34)),"")</f>
        <v>1</v>
      </c>
      <c r="H34" s="11">
        <f t="shared" si="0"/>
        <v>2700390.25</v>
      </c>
      <c r="I34" s="11">
        <v>2703601.3</v>
      </c>
      <c r="J34" s="11">
        <f t="shared" ref="J34" si="49">I34-H34</f>
        <v>3211.0499999998137</v>
      </c>
      <c r="K34" s="27">
        <f t="shared" ref="K34" si="50">J34/24</f>
        <v>133.79374999999223</v>
      </c>
      <c r="L34" s="28"/>
    </row>
    <row r="35" spans="1:12" ht="15.75" thickBot="1">
      <c r="A35" s="12"/>
      <c r="B35" s="8"/>
      <c r="C35" s="8"/>
      <c r="D35" s="9"/>
      <c r="E35" s="8"/>
      <c r="F35" s="9"/>
      <c r="G35" s="10"/>
      <c r="H35" s="11"/>
      <c r="I35" s="11"/>
      <c r="J35" s="11"/>
      <c r="K35" s="27"/>
      <c r="L35" s="28"/>
    </row>
    <row r="36" spans="1:12">
      <c r="A36" s="17" t="s">
        <v>3</v>
      </c>
      <c r="B36" s="18"/>
      <c r="C36" s="18"/>
      <c r="D36" s="18"/>
      <c r="E36" s="18"/>
      <c r="F36" s="18"/>
      <c r="G36" s="19">
        <f>SUM(G7:G35)</f>
        <v>28</v>
      </c>
      <c r="H36" s="20"/>
      <c r="I36" s="20"/>
      <c r="J36" s="32">
        <f>SUM(J7:J35)</f>
        <v>71252.979999999981</v>
      </c>
      <c r="K36" s="32">
        <f>AVERAGE(K7:K35)</f>
        <v>106.03122023809522</v>
      </c>
      <c r="L36" s="33"/>
    </row>
    <row r="37" spans="1:12">
      <c r="A37" s="21" t="s">
        <v>106</v>
      </c>
      <c r="B37" s="22"/>
      <c r="C37" s="22"/>
      <c r="D37" s="22"/>
      <c r="E37" s="22"/>
      <c r="F37" s="22"/>
      <c r="G37" s="23">
        <f>G36/SUMPRODUCT((G7:G35&gt;0)*1)</f>
        <v>1</v>
      </c>
      <c r="H37" s="24"/>
      <c r="I37" s="24"/>
      <c r="J37" s="24"/>
      <c r="K37" s="24">
        <f>K36/SUMPRODUCT((K7:K35&gt;0)*1)</f>
        <v>4.0781238553113548</v>
      </c>
      <c r="L37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pageSetup paperSize="9"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8"/>
  <sheetViews>
    <sheetView zoomScale="80" zoomScaleNormal="80" workbookViewId="0">
      <pane xSplit="3" ySplit="7" topLeftCell="D20" activePane="bottomRight" state="frozen"/>
      <selection pane="topRight"/>
      <selection pane="bottomLeft"/>
      <selection pane="bottomRight" activeCell="K37" sqref="K37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8" width="16.140625" style="1" customWidth="1"/>
    <col min="9" max="9" width="14.7109375" style="1" customWidth="1"/>
    <col min="10" max="10" width="13.140625" style="1" customWidth="1"/>
    <col min="11" max="11" width="11" style="1" customWidth="1"/>
    <col min="12" max="12" width="42" style="1" customWidth="1"/>
    <col min="13" max="16384" width="9.140625" style="1"/>
  </cols>
  <sheetData>
    <row r="1" spans="1:12">
      <c r="C1" s="3" t="s">
        <v>120</v>
      </c>
      <c r="D1" s="2"/>
      <c r="E1" s="2"/>
      <c r="F1" s="2"/>
      <c r="G1" s="2"/>
      <c r="H1" s="2"/>
      <c r="I1" s="2"/>
      <c r="J1" s="2"/>
      <c r="K1" s="2"/>
      <c r="L1" s="2"/>
    </row>
    <row r="2" spans="1:12">
      <c r="C2" s="3" t="s">
        <v>142</v>
      </c>
      <c r="D2" s="2"/>
      <c r="E2" s="2"/>
      <c r="F2" s="2"/>
      <c r="G2" s="2"/>
      <c r="H2" s="2"/>
      <c r="I2" s="2"/>
      <c r="J2" s="2"/>
      <c r="K2" s="2"/>
      <c r="L2" s="25" t="s">
        <v>122</v>
      </c>
    </row>
    <row r="3" spans="1:12">
      <c r="C3" s="3" t="str">
        <f>SCI!C3</f>
        <v>Bulan Februari 2026</v>
      </c>
      <c r="D3" s="2"/>
      <c r="E3" s="2"/>
      <c r="F3" s="2"/>
      <c r="G3" s="2"/>
      <c r="H3" s="2"/>
      <c r="I3" s="2"/>
      <c r="J3" s="2"/>
      <c r="K3" s="2"/>
      <c r="L3" s="2"/>
    </row>
    <row r="4" spans="1:12">
      <c r="C4" s="76">
        <f>'Summary sales'!A4</f>
        <v>46054</v>
      </c>
      <c r="D4" s="76"/>
      <c r="E4" s="2"/>
      <c r="F4" s="2"/>
      <c r="G4" s="2"/>
      <c r="H4" s="2"/>
      <c r="I4" s="2"/>
      <c r="J4" s="2" t="s">
        <v>123</v>
      </c>
      <c r="K4" s="26">
        <f>MAX(K8:K36)</f>
        <v>366.6362500000202</v>
      </c>
      <c r="L4" s="2"/>
    </row>
    <row r="5" spans="1:12">
      <c r="A5" s="176"/>
      <c r="B5" s="176"/>
      <c r="C5" s="2"/>
      <c r="D5" s="2"/>
      <c r="E5" s="2"/>
      <c r="F5" s="2"/>
      <c r="G5" s="2"/>
      <c r="H5" s="2"/>
      <c r="I5" s="2"/>
      <c r="J5" s="2"/>
      <c r="K5" s="26"/>
      <c r="L5" s="2"/>
    </row>
    <row r="6" spans="1:12" ht="15" customHeight="1">
      <c r="A6" s="695" t="s">
        <v>100</v>
      </c>
      <c r="B6" s="694" t="s">
        <v>101</v>
      </c>
      <c r="C6" s="694" t="s">
        <v>124</v>
      </c>
      <c r="D6" s="694"/>
      <c r="E6" s="694" t="s">
        <v>125</v>
      </c>
      <c r="F6" s="694"/>
      <c r="G6" s="698" t="s">
        <v>126</v>
      </c>
      <c r="H6" s="694" t="s">
        <v>127</v>
      </c>
      <c r="I6" s="694"/>
      <c r="J6" s="694" t="s">
        <v>128</v>
      </c>
      <c r="K6" s="698" t="s">
        <v>129</v>
      </c>
      <c r="L6" s="692" t="s">
        <v>130</v>
      </c>
    </row>
    <row r="7" spans="1:12" ht="33.75" customHeight="1">
      <c r="A7" s="696"/>
      <c r="B7" s="697"/>
      <c r="C7" s="5" t="s">
        <v>101</v>
      </c>
      <c r="D7" s="5" t="s">
        <v>131</v>
      </c>
      <c r="E7" s="5" t="s">
        <v>101</v>
      </c>
      <c r="F7" s="5" t="s">
        <v>131</v>
      </c>
      <c r="G7" s="699"/>
      <c r="H7" s="5" t="s">
        <v>124</v>
      </c>
      <c r="I7" s="5" t="s">
        <v>125</v>
      </c>
      <c r="J7" s="697"/>
      <c r="K7" s="699"/>
      <c r="L7" s="693"/>
    </row>
    <row r="8" spans="1:12">
      <c r="A8" s="6">
        <v>1</v>
      </c>
      <c r="B8" s="7">
        <f>C4</f>
        <v>46054</v>
      </c>
      <c r="C8" s="8">
        <f>B8</f>
        <v>46054</v>
      </c>
      <c r="D8" s="9">
        <v>0</v>
      </c>
      <c r="E8" s="8">
        <f>C8+1</f>
        <v>46055</v>
      </c>
      <c r="F8" s="9">
        <v>0</v>
      </c>
      <c r="G8" s="10">
        <f>IFERROR(((E8-C8)+(F8-D8)),"")</f>
        <v>1</v>
      </c>
      <c r="H8" s="11">
        <v>7214465.6900000004</v>
      </c>
      <c r="I8" s="11">
        <v>7218180.7999999998</v>
      </c>
      <c r="J8" s="11">
        <f>I8-H8</f>
        <v>3715.109999999404</v>
      </c>
      <c r="K8" s="27">
        <f>J8/24</f>
        <v>154.79624999997517</v>
      </c>
      <c r="L8" s="101"/>
    </row>
    <row r="9" spans="1:12">
      <c r="A9" s="12">
        <f>A8+1</f>
        <v>2</v>
      </c>
      <c r="B9" s="8">
        <f>B8+1</f>
        <v>46055</v>
      </c>
      <c r="C9" s="8">
        <f>B9</f>
        <v>46055</v>
      </c>
      <c r="D9" s="9">
        <v>0</v>
      </c>
      <c r="E9" s="8">
        <f>C9+1</f>
        <v>46056</v>
      </c>
      <c r="F9" s="9">
        <v>0</v>
      </c>
      <c r="G9" s="10">
        <f>IFERROR(((E9-C9)+(F9-D9)),"")</f>
        <v>1</v>
      </c>
      <c r="H9" s="242">
        <f t="shared" ref="H9:H22" si="0">I8</f>
        <v>7218180.7999999998</v>
      </c>
      <c r="I9" s="11">
        <v>7226134.4900000002</v>
      </c>
      <c r="J9" s="11">
        <f t="shared" ref="J9" si="1">I9-H9</f>
        <v>7953.6900000004098</v>
      </c>
      <c r="K9" s="27">
        <f t="shared" ref="K9" si="2">J9/24</f>
        <v>331.40375000001706</v>
      </c>
      <c r="L9" s="28"/>
    </row>
    <row r="10" spans="1:12">
      <c r="A10" s="12">
        <f t="shared" ref="A10:B25" si="3">A9+1</f>
        <v>3</v>
      </c>
      <c r="B10" s="8">
        <f t="shared" si="3"/>
        <v>46056</v>
      </c>
      <c r="C10" s="8">
        <f t="shared" ref="C10:C33" si="4">B10</f>
        <v>46056</v>
      </c>
      <c r="D10" s="9">
        <v>0</v>
      </c>
      <c r="E10" s="8">
        <f t="shared" ref="E10:E33" si="5">C10+1</f>
        <v>46057</v>
      </c>
      <c r="F10" s="9">
        <v>0</v>
      </c>
      <c r="G10" s="10">
        <f t="shared" ref="G10:G33" si="6">IFERROR(((E10-C10)+(F10-D10)),"")</f>
        <v>1</v>
      </c>
      <c r="H10" s="242">
        <f t="shared" si="0"/>
        <v>7226134.4900000002</v>
      </c>
      <c r="I10" s="11">
        <v>7233677.4800000004</v>
      </c>
      <c r="J10" s="11">
        <f t="shared" ref="J10" si="7">I10-H10</f>
        <v>7542.9900000002235</v>
      </c>
      <c r="K10" s="27">
        <f t="shared" ref="K10" si="8">J10/24</f>
        <v>314.29125000000931</v>
      </c>
      <c r="L10" s="28"/>
    </row>
    <row r="11" spans="1:12">
      <c r="A11" s="12">
        <f t="shared" si="3"/>
        <v>4</v>
      </c>
      <c r="B11" s="8">
        <f t="shared" si="3"/>
        <v>46057</v>
      </c>
      <c r="C11" s="8">
        <f t="shared" si="4"/>
        <v>46057</v>
      </c>
      <c r="D11" s="9">
        <v>0</v>
      </c>
      <c r="E11" s="8">
        <f t="shared" si="5"/>
        <v>46058</v>
      </c>
      <c r="F11" s="9">
        <v>0</v>
      </c>
      <c r="G11" s="10">
        <f t="shared" si="6"/>
        <v>1</v>
      </c>
      <c r="H11" s="242">
        <f t="shared" si="0"/>
        <v>7233677.4800000004</v>
      </c>
      <c r="I11" s="11">
        <v>7241574.54</v>
      </c>
      <c r="J11" s="11">
        <f t="shared" ref="J11" si="9">I11-H11</f>
        <v>7897.0599999995902</v>
      </c>
      <c r="K11" s="27">
        <f t="shared" ref="K11" si="10">J11/24</f>
        <v>329.04416666664957</v>
      </c>
      <c r="L11" s="28"/>
    </row>
    <row r="12" spans="1:12">
      <c r="A12" s="12">
        <f t="shared" si="3"/>
        <v>5</v>
      </c>
      <c r="B12" s="8">
        <f t="shared" si="3"/>
        <v>46058</v>
      </c>
      <c r="C12" s="8">
        <f t="shared" si="4"/>
        <v>46058</v>
      </c>
      <c r="D12" s="9">
        <v>0</v>
      </c>
      <c r="E12" s="8">
        <f t="shared" si="5"/>
        <v>46059</v>
      </c>
      <c r="F12" s="9">
        <v>0</v>
      </c>
      <c r="G12" s="10">
        <f t="shared" si="6"/>
        <v>1</v>
      </c>
      <c r="H12" s="242">
        <f t="shared" si="0"/>
        <v>7241574.54</v>
      </c>
      <c r="I12" s="11">
        <v>7249949.7699999996</v>
      </c>
      <c r="J12" s="11">
        <f t="shared" ref="J12" si="11">I12-H12</f>
        <v>8375.2299999995157</v>
      </c>
      <c r="K12" s="27">
        <f t="shared" ref="K12" si="12">J12/24</f>
        <v>348.96791666664649</v>
      </c>
      <c r="L12" s="28"/>
    </row>
    <row r="13" spans="1:12">
      <c r="A13" s="12">
        <f t="shared" si="3"/>
        <v>6</v>
      </c>
      <c r="B13" s="8">
        <f t="shared" si="3"/>
        <v>46059</v>
      </c>
      <c r="C13" s="8">
        <f t="shared" si="4"/>
        <v>46059</v>
      </c>
      <c r="D13" s="9">
        <v>0</v>
      </c>
      <c r="E13" s="8">
        <f t="shared" si="5"/>
        <v>46060</v>
      </c>
      <c r="F13" s="9">
        <v>0</v>
      </c>
      <c r="G13" s="10">
        <f t="shared" si="6"/>
        <v>1</v>
      </c>
      <c r="H13" s="242">
        <f t="shared" si="0"/>
        <v>7249949.7699999996</v>
      </c>
      <c r="I13" s="11">
        <v>7257337.75</v>
      </c>
      <c r="J13" s="11">
        <f t="shared" ref="J13:J33" si="13">I13-H13</f>
        <v>7387.980000000447</v>
      </c>
      <c r="K13" s="27">
        <f t="shared" ref="K13:K33" si="14">J13/24</f>
        <v>307.83250000001863</v>
      </c>
      <c r="L13" s="28"/>
    </row>
    <row r="14" spans="1:12">
      <c r="A14" s="12">
        <f t="shared" si="3"/>
        <v>7</v>
      </c>
      <c r="B14" s="8">
        <f t="shared" si="3"/>
        <v>46060</v>
      </c>
      <c r="C14" s="8">
        <f t="shared" si="4"/>
        <v>46060</v>
      </c>
      <c r="D14" s="9">
        <v>0</v>
      </c>
      <c r="E14" s="8">
        <f t="shared" si="5"/>
        <v>46061</v>
      </c>
      <c r="F14" s="9">
        <v>0</v>
      </c>
      <c r="G14" s="10">
        <f t="shared" si="6"/>
        <v>1</v>
      </c>
      <c r="H14" s="242">
        <f t="shared" si="0"/>
        <v>7257337.75</v>
      </c>
      <c r="I14" s="11">
        <v>7262000.7300000004</v>
      </c>
      <c r="J14" s="11">
        <f t="shared" si="13"/>
        <v>4662.980000000447</v>
      </c>
      <c r="K14" s="27">
        <f t="shared" si="14"/>
        <v>194.29083333335197</v>
      </c>
      <c r="L14" s="28"/>
    </row>
    <row r="15" spans="1:12">
      <c r="A15" s="12">
        <f t="shared" si="3"/>
        <v>8</v>
      </c>
      <c r="B15" s="8">
        <f t="shared" si="3"/>
        <v>46061</v>
      </c>
      <c r="C15" s="8">
        <f t="shared" si="4"/>
        <v>46061</v>
      </c>
      <c r="D15" s="9">
        <v>0</v>
      </c>
      <c r="E15" s="8">
        <f t="shared" si="5"/>
        <v>46062</v>
      </c>
      <c r="F15" s="9">
        <v>0</v>
      </c>
      <c r="G15" s="10">
        <f t="shared" si="6"/>
        <v>1</v>
      </c>
      <c r="H15" s="242">
        <f t="shared" si="0"/>
        <v>7262000.7300000004</v>
      </c>
      <c r="I15" s="242">
        <v>7262557.7999999998</v>
      </c>
      <c r="J15" s="11">
        <f t="shared" si="13"/>
        <v>557.0699999993667</v>
      </c>
      <c r="K15" s="27">
        <f t="shared" si="14"/>
        <v>23.211249999973614</v>
      </c>
      <c r="L15" s="28"/>
    </row>
    <row r="16" spans="1:12">
      <c r="A16" s="12">
        <f t="shared" si="3"/>
        <v>9</v>
      </c>
      <c r="B16" s="8">
        <f t="shared" si="3"/>
        <v>46062</v>
      </c>
      <c r="C16" s="8">
        <f t="shared" si="4"/>
        <v>46062</v>
      </c>
      <c r="D16" s="9">
        <v>0</v>
      </c>
      <c r="E16" s="8">
        <f t="shared" si="5"/>
        <v>46063</v>
      </c>
      <c r="F16" s="9">
        <v>0</v>
      </c>
      <c r="G16" s="10">
        <f t="shared" si="6"/>
        <v>1</v>
      </c>
      <c r="H16" s="242">
        <f t="shared" si="0"/>
        <v>7262557.7999999998</v>
      </c>
      <c r="I16" s="11">
        <v>7270004.6699999999</v>
      </c>
      <c r="J16" s="11">
        <f t="shared" ref="J16" si="15">I16-H16</f>
        <v>7446.8700000001118</v>
      </c>
      <c r="K16" s="27">
        <f t="shared" ref="K16" si="16">J16/24</f>
        <v>310.28625000000466</v>
      </c>
      <c r="L16" s="28"/>
    </row>
    <row r="17" spans="1:14">
      <c r="A17" s="12">
        <f t="shared" si="3"/>
        <v>10</v>
      </c>
      <c r="B17" s="8">
        <f t="shared" si="3"/>
        <v>46063</v>
      </c>
      <c r="C17" s="8">
        <f t="shared" si="4"/>
        <v>46063</v>
      </c>
      <c r="D17" s="9">
        <v>0</v>
      </c>
      <c r="E17" s="8">
        <f t="shared" si="5"/>
        <v>46064</v>
      </c>
      <c r="F17" s="9">
        <v>0</v>
      </c>
      <c r="G17" s="10">
        <f t="shared" si="6"/>
        <v>1</v>
      </c>
      <c r="H17" s="242">
        <f t="shared" si="0"/>
        <v>7270004.6699999999</v>
      </c>
      <c r="I17" s="11">
        <v>7277980.2999999998</v>
      </c>
      <c r="J17" s="11">
        <f t="shared" ref="J17" si="17">I17-H17</f>
        <v>7975.6299999998882</v>
      </c>
      <c r="K17" s="27">
        <f t="shared" ref="K17" si="18">J17/24</f>
        <v>332.31791666666203</v>
      </c>
      <c r="L17" s="28"/>
    </row>
    <row r="18" spans="1:14">
      <c r="A18" s="12">
        <f t="shared" si="3"/>
        <v>11</v>
      </c>
      <c r="B18" s="8">
        <f t="shared" si="3"/>
        <v>46064</v>
      </c>
      <c r="C18" s="8">
        <f t="shared" si="4"/>
        <v>46064</v>
      </c>
      <c r="D18" s="9">
        <v>0</v>
      </c>
      <c r="E18" s="8">
        <f t="shared" si="5"/>
        <v>46065</v>
      </c>
      <c r="F18" s="9">
        <v>0</v>
      </c>
      <c r="G18" s="10">
        <f t="shared" si="6"/>
        <v>1</v>
      </c>
      <c r="H18" s="242">
        <f t="shared" si="0"/>
        <v>7277980.2999999998</v>
      </c>
      <c r="I18" s="11">
        <v>7284840.3799999999</v>
      </c>
      <c r="J18" s="11">
        <f t="shared" ref="J18" si="19">I18-H18</f>
        <v>6860.0800000000745</v>
      </c>
      <c r="K18" s="27">
        <f t="shared" ref="K18" si="20">J18/24</f>
        <v>285.83666666666977</v>
      </c>
      <c r="L18" s="105"/>
    </row>
    <row r="19" spans="1:14">
      <c r="A19" s="12">
        <f t="shared" si="3"/>
        <v>12</v>
      </c>
      <c r="B19" s="8">
        <f t="shared" si="3"/>
        <v>46065</v>
      </c>
      <c r="C19" s="8">
        <f t="shared" si="4"/>
        <v>46065</v>
      </c>
      <c r="D19" s="9">
        <v>0</v>
      </c>
      <c r="E19" s="8">
        <f t="shared" si="5"/>
        <v>46066</v>
      </c>
      <c r="F19" s="9">
        <v>0</v>
      </c>
      <c r="G19" s="10">
        <f t="shared" si="6"/>
        <v>1</v>
      </c>
      <c r="H19" s="242">
        <f t="shared" si="0"/>
        <v>7284840.3799999999</v>
      </c>
      <c r="I19" s="11">
        <v>7292874.71</v>
      </c>
      <c r="J19" s="11">
        <f t="shared" ref="J19:J21" si="21">I19-H19</f>
        <v>8034.3300000000745</v>
      </c>
      <c r="K19" s="27">
        <f t="shared" ref="K19:K21" si="22">J19/24</f>
        <v>334.76375000000309</v>
      </c>
      <c r="L19" s="105"/>
      <c r="N19" s="29"/>
    </row>
    <row r="20" spans="1:14">
      <c r="A20" s="12">
        <f t="shared" si="3"/>
        <v>13</v>
      </c>
      <c r="B20" s="8">
        <f t="shared" si="3"/>
        <v>46066</v>
      </c>
      <c r="C20" s="8">
        <f t="shared" si="4"/>
        <v>46066</v>
      </c>
      <c r="D20" s="9">
        <v>0</v>
      </c>
      <c r="E20" s="8">
        <f t="shared" si="5"/>
        <v>46067</v>
      </c>
      <c r="F20" s="9">
        <v>0</v>
      </c>
      <c r="G20" s="10">
        <f t="shared" si="6"/>
        <v>1</v>
      </c>
      <c r="H20" s="242">
        <f t="shared" si="0"/>
        <v>7292874.71</v>
      </c>
      <c r="I20" s="11">
        <v>7300177.9400000004</v>
      </c>
      <c r="J20" s="11">
        <f t="shared" si="21"/>
        <v>7303.230000000447</v>
      </c>
      <c r="K20" s="27">
        <f t="shared" si="22"/>
        <v>304.30125000001863</v>
      </c>
      <c r="L20" s="105"/>
    </row>
    <row r="21" spans="1:14">
      <c r="A21" s="12">
        <f t="shared" si="3"/>
        <v>14</v>
      </c>
      <c r="B21" s="8">
        <f t="shared" si="3"/>
        <v>46067</v>
      </c>
      <c r="C21" s="8">
        <f t="shared" si="4"/>
        <v>46067</v>
      </c>
      <c r="D21" s="9">
        <v>0</v>
      </c>
      <c r="E21" s="8">
        <f t="shared" si="5"/>
        <v>46068</v>
      </c>
      <c r="F21" s="9">
        <v>0</v>
      </c>
      <c r="G21" s="10">
        <f t="shared" si="6"/>
        <v>1</v>
      </c>
      <c r="H21" s="242">
        <f t="shared" si="0"/>
        <v>7300177.9400000004</v>
      </c>
      <c r="I21" s="11">
        <v>7304552.6500000004</v>
      </c>
      <c r="J21" s="11">
        <f t="shared" si="21"/>
        <v>4374.7099999999627</v>
      </c>
      <c r="K21" s="27">
        <f t="shared" si="22"/>
        <v>182.27958333333177</v>
      </c>
      <c r="L21" s="105"/>
    </row>
    <row r="22" spans="1:14">
      <c r="A22" s="12">
        <f t="shared" si="3"/>
        <v>15</v>
      </c>
      <c r="B22" s="8">
        <f t="shared" si="3"/>
        <v>46068</v>
      </c>
      <c r="C22" s="8">
        <f t="shared" si="4"/>
        <v>46068</v>
      </c>
      <c r="D22" s="9">
        <v>0</v>
      </c>
      <c r="E22" s="8">
        <f t="shared" si="5"/>
        <v>46069</v>
      </c>
      <c r="F22" s="9">
        <v>0</v>
      </c>
      <c r="G22" s="10">
        <f t="shared" si="6"/>
        <v>1</v>
      </c>
      <c r="H22" s="242">
        <f t="shared" si="0"/>
        <v>7304552.6500000004</v>
      </c>
      <c r="I22" s="11">
        <v>7304552.6500000004</v>
      </c>
      <c r="J22" s="11">
        <f t="shared" ref="J22" si="23">I22-H22</f>
        <v>0</v>
      </c>
      <c r="K22" s="27">
        <f t="shared" ref="K22" si="24">J22/24</f>
        <v>0</v>
      </c>
      <c r="L22" s="595" t="s">
        <v>301</v>
      </c>
    </row>
    <row r="23" spans="1:14">
      <c r="A23" s="12">
        <f t="shared" si="3"/>
        <v>16</v>
      </c>
      <c r="B23" s="8">
        <f t="shared" si="3"/>
        <v>46069</v>
      </c>
      <c r="C23" s="8">
        <f t="shared" si="4"/>
        <v>46069</v>
      </c>
      <c r="D23" s="9">
        <v>0</v>
      </c>
      <c r="E23" s="8">
        <f t="shared" si="5"/>
        <v>46070</v>
      </c>
      <c r="F23" s="9">
        <v>0</v>
      </c>
      <c r="G23" s="10">
        <f t="shared" si="6"/>
        <v>1</v>
      </c>
      <c r="H23" s="242">
        <f t="shared" ref="H23:H35" si="25">I22</f>
        <v>7304552.6500000004</v>
      </c>
      <c r="I23" s="11">
        <v>7304552.6500000004</v>
      </c>
      <c r="J23" s="11">
        <f t="shared" ref="J23" si="26">I23-H23</f>
        <v>0</v>
      </c>
      <c r="K23" s="27">
        <f t="shared" ref="K23" si="27">J23/24</f>
        <v>0</v>
      </c>
      <c r="L23" s="595" t="s">
        <v>301</v>
      </c>
    </row>
    <row r="24" spans="1:14">
      <c r="A24" s="12">
        <f t="shared" si="3"/>
        <v>17</v>
      </c>
      <c r="B24" s="8">
        <f t="shared" si="3"/>
        <v>46070</v>
      </c>
      <c r="C24" s="8">
        <f t="shared" si="4"/>
        <v>46070</v>
      </c>
      <c r="D24" s="9">
        <v>0</v>
      </c>
      <c r="E24" s="8">
        <f t="shared" si="5"/>
        <v>46071</v>
      </c>
      <c r="F24" s="9">
        <v>0</v>
      </c>
      <c r="G24" s="10">
        <f t="shared" si="6"/>
        <v>1</v>
      </c>
      <c r="H24" s="242">
        <f t="shared" si="25"/>
        <v>7304552.6500000004</v>
      </c>
      <c r="I24" s="11">
        <v>7306795.2400000002</v>
      </c>
      <c r="J24" s="11">
        <f t="shared" si="13"/>
        <v>2242.589999999851</v>
      </c>
      <c r="K24" s="27">
        <f t="shared" si="14"/>
        <v>93.441249999993786</v>
      </c>
      <c r="L24" s="105"/>
    </row>
    <row r="25" spans="1:14">
      <c r="A25" s="12">
        <f t="shared" si="3"/>
        <v>18</v>
      </c>
      <c r="B25" s="8">
        <f t="shared" si="3"/>
        <v>46071</v>
      </c>
      <c r="C25" s="8">
        <f t="shared" si="4"/>
        <v>46071</v>
      </c>
      <c r="D25" s="9">
        <v>0</v>
      </c>
      <c r="E25" s="8">
        <f t="shared" si="5"/>
        <v>46072</v>
      </c>
      <c r="F25" s="9">
        <v>0</v>
      </c>
      <c r="G25" s="10">
        <f t="shared" si="6"/>
        <v>1</v>
      </c>
      <c r="H25" s="242">
        <f t="shared" si="25"/>
        <v>7306795.2400000002</v>
      </c>
      <c r="I25" s="11">
        <v>7314389.6900000004</v>
      </c>
      <c r="J25" s="11">
        <f t="shared" ref="J25" si="28">I25-H25</f>
        <v>7594.4500000001863</v>
      </c>
      <c r="K25" s="27">
        <f t="shared" ref="K25" si="29">J25/24</f>
        <v>316.43541666667443</v>
      </c>
      <c r="L25" s="105"/>
    </row>
    <row r="26" spans="1:14">
      <c r="A26" s="12">
        <f t="shared" ref="A26:B33" si="30">A25+1</f>
        <v>19</v>
      </c>
      <c r="B26" s="8">
        <f>B25+1</f>
        <v>46072</v>
      </c>
      <c r="C26" s="8">
        <f t="shared" si="4"/>
        <v>46072</v>
      </c>
      <c r="D26" s="9">
        <v>0</v>
      </c>
      <c r="E26" s="8">
        <f t="shared" si="5"/>
        <v>46073</v>
      </c>
      <c r="F26" s="9">
        <v>0</v>
      </c>
      <c r="G26" s="10">
        <f t="shared" si="6"/>
        <v>1</v>
      </c>
      <c r="H26" s="242">
        <f t="shared" si="25"/>
        <v>7314389.6900000004</v>
      </c>
      <c r="I26" s="11">
        <v>7322059.0499999998</v>
      </c>
      <c r="J26" s="11">
        <f t="shared" si="13"/>
        <v>7669.359999999404</v>
      </c>
      <c r="K26" s="27">
        <f t="shared" si="14"/>
        <v>319.55666666664183</v>
      </c>
      <c r="L26" s="105"/>
    </row>
    <row r="27" spans="1:14">
      <c r="A27" s="12">
        <f t="shared" si="30"/>
        <v>20</v>
      </c>
      <c r="B27" s="8">
        <f>B26+1</f>
        <v>46073</v>
      </c>
      <c r="C27" s="8">
        <f t="shared" si="4"/>
        <v>46073</v>
      </c>
      <c r="D27" s="9">
        <v>0</v>
      </c>
      <c r="E27" s="8">
        <f t="shared" si="5"/>
        <v>46074</v>
      </c>
      <c r="F27" s="9">
        <v>0</v>
      </c>
      <c r="G27" s="10">
        <f t="shared" si="6"/>
        <v>1</v>
      </c>
      <c r="H27" s="242">
        <f t="shared" si="25"/>
        <v>7322059.0499999998</v>
      </c>
      <c r="I27" s="11">
        <v>7329451.79</v>
      </c>
      <c r="J27" s="11">
        <f t="shared" si="13"/>
        <v>7392.7400000002235</v>
      </c>
      <c r="K27" s="27">
        <f t="shared" si="14"/>
        <v>308.03083333334263</v>
      </c>
      <c r="L27" s="105"/>
    </row>
    <row r="28" spans="1:14">
      <c r="A28" s="12">
        <f t="shared" si="30"/>
        <v>21</v>
      </c>
      <c r="B28" s="8">
        <f>B27+1</f>
        <v>46074</v>
      </c>
      <c r="C28" s="8">
        <f t="shared" si="4"/>
        <v>46074</v>
      </c>
      <c r="D28" s="9">
        <v>0</v>
      </c>
      <c r="E28" s="8">
        <f t="shared" si="5"/>
        <v>46075</v>
      </c>
      <c r="F28" s="9">
        <v>0</v>
      </c>
      <c r="G28" s="10">
        <f t="shared" si="6"/>
        <v>1</v>
      </c>
      <c r="H28" s="242">
        <f t="shared" si="25"/>
        <v>7329451.79</v>
      </c>
      <c r="I28" s="11">
        <v>7334541.3600000003</v>
      </c>
      <c r="J28" s="11">
        <f t="shared" si="13"/>
        <v>5089.570000000298</v>
      </c>
      <c r="K28" s="27">
        <f t="shared" si="14"/>
        <v>212.06541666667908</v>
      </c>
      <c r="L28" s="105"/>
    </row>
    <row r="29" spans="1:14">
      <c r="A29" s="12">
        <f t="shared" si="30"/>
        <v>22</v>
      </c>
      <c r="B29" s="8">
        <f t="shared" si="30"/>
        <v>46075</v>
      </c>
      <c r="C29" s="8">
        <f t="shared" si="4"/>
        <v>46075</v>
      </c>
      <c r="D29" s="9">
        <v>0</v>
      </c>
      <c r="E29" s="8">
        <f t="shared" si="5"/>
        <v>46076</v>
      </c>
      <c r="F29" s="9">
        <v>0</v>
      </c>
      <c r="G29" s="10">
        <f t="shared" si="6"/>
        <v>1</v>
      </c>
      <c r="H29" s="242">
        <f t="shared" si="25"/>
        <v>7334541.3600000003</v>
      </c>
      <c r="I29" s="242">
        <v>7337161.79</v>
      </c>
      <c r="J29" s="11">
        <f t="shared" si="13"/>
        <v>2620.429999999702</v>
      </c>
      <c r="K29" s="27">
        <f t="shared" si="14"/>
        <v>109.18458333332092</v>
      </c>
      <c r="L29" s="105"/>
    </row>
    <row r="30" spans="1:14">
      <c r="A30" s="12">
        <f t="shared" si="30"/>
        <v>23</v>
      </c>
      <c r="B30" s="8">
        <f t="shared" si="30"/>
        <v>46076</v>
      </c>
      <c r="C30" s="8">
        <f t="shared" si="4"/>
        <v>46076</v>
      </c>
      <c r="D30" s="9">
        <v>0</v>
      </c>
      <c r="E30" s="8">
        <f t="shared" si="5"/>
        <v>46077</v>
      </c>
      <c r="F30" s="9">
        <v>0</v>
      </c>
      <c r="G30" s="10">
        <f t="shared" si="6"/>
        <v>1</v>
      </c>
      <c r="H30" s="242">
        <f t="shared" si="25"/>
        <v>7337161.79</v>
      </c>
      <c r="I30" s="11">
        <v>7344633.6799999997</v>
      </c>
      <c r="J30" s="11">
        <f t="shared" si="13"/>
        <v>7471.8899999996647</v>
      </c>
      <c r="K30" s="27">
        <f t="shared" si="14"/>
        <v>311.32874999998603</v>
      </c>
      <c r="L30" s="28"/>
    </row>
    <row r="31" spans="1:14">
      <c r="A31" s="12">
        <f t="shared" si="30"/>
        <v>24</v>
      </c>
      <c r="B31" s="8">
        <f t="shared" si="30"/>
        <v>46077</v>
      </c>
      <c r="C31" s="8">
        <f t="shared" si="4"/>
        <v>46077</v>
      </c>
      <c r="D31" s="9">
        <v>0</v>
      </c>
      <c r="E31" s="8">
        <f t="shared" si="5"/>
        <v>46078</v>
      </c>
      <c r="F31" s="9">
        <v>0</v>
      </c>
      <c r="G31" s="10">
        <f t="shared" si="6"/>
        <v>1</v>
      </c>
      <c r="H31" s="242">
        <f t="shared" si="25"/>
        <v>7344633.6799999997</v>
      </c>
      <c r="I31" s="242">
        <v>7353432.9500000002</v>
      </c>
      <c r="J31" s="11">
        <f t="shared" si="13"/>
        <v>8799.2700000004843</v>
      </c>
      <c r="K31" s="27">
        <f t="shared" si="14"/>
        <v>366.6362500000202</v>
      </c>
      <c r="L31" s="28"/>
    </row>
    <row r="32" spans="1:14">
      <c r="A32" s="12">
        <f t="shared" si="30"/>
        <v>25</v>
      </c>
      <c r="B32" s="8">
        <f t="shared" si="30"/>
        <v>46078</v>
      </c>
      <c r="C32" s="8">
        <f t="shared" si="4"/>
        <v>46078</v>
      </c>
      <c r="D32" s="9">
        <v>0</v>
      </c>
      <c r="E32" s="8">
        <f t="shared" si="5"/>
        <v>46079</v>
      </c>
      <c r="F32" s="9">
        <v>0</v>
      </c>
      <c r="G32" s="10">
        <f t="shared" si="6"/>
        <v>1</v>
      </c>
      <c r="H32" s="242">
        <f t="shared" si="25"/>
        <v>7353432.9500000002</v>
      </c>
      <c r="I32" s="11">
        <v>7362073</v>
      </c>
      <c r="J32" s="11">
        <f t="shared" si="13"/>
        <v>8640.0499999998137</v>
      </c>
      <c r="K32" s="27">
        <f t="shared" si="14"/>
        <v>360.00208333332557</v>
      </c>
      <c r="L32" s="28"/>
    </row>
    <row r="33" spans="1:12">
      <c r="A33" s="12">
        <f t="shared" si="30"/>
        <v>26</v>
      </c>
      <c r="B33" s="8">
        <f t="shared" si="30"/>
        <v>46079</v>
      </c>
      <c r="C33" s="8">
        <f t="shared" si="4"/>
        <v>46079</v>
      </c>
      <c r="D33" s="9">
        <v>0</v>
      </c>
      <c r="E33" s="8">
        <f t="shared" si="5"/>
        <v>46080</v>
      </c>
      <c r="F33" s="9">
        <v>0</v>
      </c>
      <c r="G33" s="10">
        <f t="shared" si="6"/>
        <v>1</v>
      </c>
      <c r="H33" s="242">
        <f t="shared" si="25"/>
        <v>7362073</v>
      </c>
      <c r="I33" s="11">
        <v>7370012.6200000001</v>
      </c>
      <c r="J33" s="11">
        <f t="shared" si="13"/>
        <v>7939.6200000001118</v>
      </c>
      <c r="K33" s="27">
        <f t="shared" si="14"/>
        <v>330.81750000000466</v>
      </c>
      <c r="L33" s="28"/>
    </row>
    <row r="34" spans="1:12">
      <c r="A34" s="12">
        <f t="shared" ref="A34:B34" si="31">A33+1</f>
        <v>27</v>
      </c>
      <c r="B34" s="8">
        <f t="shared" si="31"/>
        <v>46080</v>
      </c>
      <c r="C34" s="8">
        <f t="shared" ref="C34:C35" si="32">B34</f>
        <v>46080</v>
      </c>
      <c r="D34" s="9">
        <v>0</v>
      </c>
      <c r="E34" s="8">
        <f t="shared" ref="E34:E35" si="33">C34+1</f>
        <v>46081</v>
      </c>
      <c r="F34" s="9">
        <v>0</v>
      </c>
      <c r="G34" s="10">
        <f t="shared" ref="G34:G35" si="34">IFERROR(((E34-C34)+(F34-D34)),"")</f>
        <v>1</v>
      </c>
      <c r="H34" s="242">
        <f t="shared" si="25"/>
        <v>7370012.6200000001</v>
      </c>
      <c r="I34" s="11">
        <v>7378310.6900000004</v>
      </c>
      <c r="J34" s="11">
        <f t="shared" ref="J34:J35" si="35">I34-H34</f>
        <v>8298.070000000298</v>
      </c>
      <c r="K34" s="27">
        <f t="shared" ref="K34:K35" si="36">J34/24</f>
        <v>345.75291666667908</v>
      </c>
      <c r="L34" s="28"/>
    </row>
    <row r="35" spans="1:12">
      <c r="A35" s="12">
        <f t="shared" ref="A35:B35" si="37">A34+1</f>
        <v>28</v>
      </c>
      <c r="B35" s="8">
        <f t="shared" si="37"/>
        <v>46081</v>
      </c>
      <c r="C35" s="8">
        <f t="shared" si="32"/>
        <v>46081</v>
      </c>
      <c r="D35" s="9">
        <v>0</v>
      </c>
      <c r="E35" s="8">
        <f t="shared" si="33"/>
        <v>46082</v>
      </c>
      <c r="F35" s="9">
        <v>0</v>
      </c>
      <c r="G35" s="10">
        <f t="shared" si="34"/>
        <v>1</v>
      </c>
      <c r="H35" s="242">
        <f t="shared" si="25"/>
        <v>7378310.6900000004</v>
      </c>
      <c r="I35" s="11">
        <v>7382812.5599999996</v>
      </c>
      <c r="J35" s="11">
        <f t="shared" si="35"/>
        <v>4501.8699999991804</v>
      </c>
      <c r="K35" s="27">
        <f t="shared" si="36"/>
        <v>187.57791666663252</v>
      </c>
      <c r="L35" s="28"/>
    </row>
    <row r="36" spans="1:12">
      <c r="A36" s="12"/>
      <c r="B36" s="8"/>
      <c r="C36" s="8"/>
      <c r="D36" s="9"/>
      <c r="E36" s="8"/>
      <c r="F36" s="9"/>
      <c r="G36" s="10"/>
      <c r="H36" s="242"/>
      <c r="I36" s="11"/>
      <c r="J36" s="11"/>
      <c r="K36" s="27"/>
      <c r="L36" s="28"/>
    </row>
    <row r="37" spans="1:12">
      <c r="A37" s="17" t="s">
        <v>3</v>
      </c>
      <c r="B37" s="18"/>
      <c r="C37" s="18"/>
      <c r="D37" s="18"/>
      <c r="E37" s="18"/>
      <c r="F37" s="18"/>
      <c r="G37" s="19">
        <f>SUM(G8:G36)</f>
        <v>28</v>
      </c>
      <c r="H37" s="20"/>
      <c r="I37" s="20"/>
      <c r="J37" s="32">
        <f>SUM(J8:J36)</f>
        <v>168346.86999999918</v>
      </c>
      <c r="K37" s="32">
        <f>AVERAGE(K8:K36)</f>
        <v>250.51617559523689</v>
      </c>
      <c r="L37" s="33"/>
    </row>
    <row r="38" spans="1:12">
      <c r="A38" s="21" t="s">
        <v>106</v>
      </c>
      <c r="B38" s="22"/>
      <c r="C38" s="22"/>
      <c r="D38" s="22"/>
      <c r="E38" s="22"/>
      <c r="F38" s="22"/>
      <c r="G38" s="23">
        <f>G37/SUMPRODUCT((G8:G36&gt;0)*1)</f>
        <v>1</v>
      </c>
      <c r="H38" s="24"/>
      <c r="I38" s="24"/>
      <c r="J38" s="24"/>
      <c r="K38" s="24">
        <f>K37/SUMPRODUCT((K8:K36&gt;0)*1)</f>
        <v>9.6352375228937266</v>
      </c>
      <c r="L38" s="34"/>
    </row>
  </sheetData>
  <mergeCells count="9">
    <mergeCell ref="L6:L7"/>
    <mergeCell ref="C6:D6"/>
    <mergeCell ref="E6:F6"/>
    <mergeCell ref="H6:I6"/>
    <mergeCell ref="A6:A7"/>
    <mergeCell ref="B6:B7"/>
    <mergeCell ref="G6:G7"/>
    <mergeCell ref="J6:J7"/>
    <mergeCell ref="K6:K7"/>
  </mergeCells>
  <hyperlinks>
    <hyperlink ref="L2" location="'Summary sales'!A1" display="SUMMARY"/>
  </hyperlinks>
  <pageMargins left="0.7" right="0.7" top="0.75" bottom="0.75" header="0.3" footer="0.3"/>
  <pageSetup orientation="portrait" horizontalDpi="360" verticalDpi="360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7"/>
  <sheetViews>
    <sheetView zoomScale="80" zoomScaleNormal="80" workbookViewId="0">
      <pane ySplit="6" topLeftCell="A19" activePane="bottomLeft" state="frozen"/>
      <selection pane="bottomLeft" activeCell="K36" sqref="K36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9" width="12.42578125" style="295" customWidth="1"/>
    <col min="10" max="10" width="13.7109375" style="296" customWidth="1"/>
    <col min="11" max="11" width="11.28515625" style="1" customWidth="1"/>
    <col min="12" max="12" width="28.42578125" style="1" customWidth="1"/>
    <col min="13" max="15" width="9.140625" style="1"/>
    <col min="16" max="16" width="11.140625" style="1" customWidth="1"/>
    <col min="17" max="16384" width="9.140625" style="1"/>
  </cols>
  <sheetData>
    <row r="1" spans="1:12">
      <c r="B1" s="2"/>
      <c r="C1" s="3" t="s">
        <v>120</v>
      </c>
      <c r="D1" s="2"/>
      <c r="E1" s="2"/>
      <c r="F1" s="2"/>
      <c r="G1" s="2"/>
      <c r="H1" s="297"/>
      <c r="I1" s="297"/>
      <c r="J1" s="298"/>
      <c r="K1" s="2"/>
      <c r="L1" s="2"/>
    </row>
    <row r="2" spans="1:12">
      <c r="B2" s="2"/>
      <c r="C2" s="3" t="s">
        <v>143</v>
      </c>
      <c r="D2" s="2"/>
      <c r="E2" s="2"/>
      <c r="F2" s="2"/>
      <c r="G2" s="2"/>
      <c r="H2" s="297"/>
      <c r="I2" s="297"/>
      <c r="J2" s="298"/>
      <c r="K2" s="2"/>
      <c r="L2" s="25" t="s">
        <v>122</v>
      </c>
    </row>
    <row r="3" spans="1:12">
      <c r="B3" s="2"/>
      <c r="C3" s="3" t="str">
        <f>SCI!C3</f>
        <v>Bulan Februari 2026</v>
      </c>
      <c r="D3" s="2"/>
      <c r="E3" s="2"/>
      <c r="F3" s="2"/>
      <c r="G3" s="2"/>
      <c r="H3" s="297"/>
      <c r="I3" s="297"/>
      <c r="J3" s="298"/>
      <c r="K3" s="2"/>
      <c r="L3" s="2"/>
    </row>
    <row r="4" spans="1:12">
      <c r="B4" s="4"/>
      <c r="C4" s="4">
        <f>SCI!C4</f>
        <v>46054</v>
      </c>
      <c r="D4" s="2"/>
      <c r="E4" s="2"/>
      <c r="F4" s="2"/>
      <c r="G4" s="2"/>
      <c r="H4" s="297"/>
      <c r="I4" s="297"/>
      <c r="J4" s="298" t="s">
        <v>123</v>
      </c>
      <c r="K4" s="26">
        <f>MAX(K7:K35)</f>
        <v>8.4000000000002419</v>
      </c>
      <c r="L4" s="2"/>
    </row>
    <row r="5" spans="1:12" ht="15.75" customHeight="1">
      <c r="A5" s="695" t="s">
        <v>100</v>
      </c>
      <c r="B5" s="694" t="s">
        <v>101</v>
      </c>
      <c r="C5" s="694" t="s">
        <v>124</v>
      </c>
      <c r="D5" s="694"/>
      <c r="E5" s="694" t="s">
        <v>125</v>
      </c>
      <c r="F5" s="694"/>
      <c r="G5" s="698" t="s">
        <v>126</v>
      </c>
      <c r="H5" s="694" t="s">
        <v>127</v>
      </c>
      <c r="I5" s="694"/>
      <c r="J5" s="694" t="s">
        <v>128</v>
      </c>
      <c r="K5" s="698" t="s">
        <v>129</v>
      </c>
      <c r="L5" s="692" t="s">
        <v>130</v>
      </c>
    </row>
    <row r="6" spans="1:12">
      <c r="A6" s="696"/>
      <c r="B6" s="697"/>
      <c r="C6" s="5" t="s">
        <v>101</v>
      </c>
      <c r="D6" s="5" t="s">
        <v>131</v>
      </c>
      <c r="E6" s="5" t="s">
        <v>101</v>
      </c>
      <c r="F6" s="5" t="s">
        <v>131</v>
      </c>
      <c r="G6" s="699"/>
      <c r="H6" s="5" t="s">
        <v>124</v>
      </c>
      <c r="I6" s="5" t="s">
        <v>125</v>
      </c>
      <c r="J6" s="697"/>
      <c r="K6" s="699"/>
      <c r="L6" s="693"/>
    </row>
    <row r="7" spans="1:12">
      <c r="A7" s="6">
        <v>1</v>
      </c>
      <c r="B7" s="7">
        <f>C4</f>
        <v>46054</v>
      </c>
      <c r="C7" s="8">
        <f>B7</f>
        <v>46054</v>
      </c>
      <c r="D7" s="9">
        <v>0</v>
      </c>
      <c r="E7" s="8">
        <f>C7+1</f>
        <v>46055</v>
      </c>
      <c r="F7" s="9">
        <v>0</v>
      </c>
      <c r="G7" s="10">
        <f>IFERROR(((E7-C7)+(F7-D7)),"")</f>
        <v>1</v>
      </c>
      <c r="H7" s="11">
        <v>73354.3</v>
      </c>
      <c r="I7" s="11">
        <v>73354.3</v>
      </c>
      <c r="J7" s="11">
        <f t="shared" ref="J7:J8" si="0">I7-H7</f>
        <v>0</v>
      </c>
      <c r="K7" s="27">
        <f>J7/24</f>
        <v>0</v>
      </c>
      <c r="L7" s="583" t="s">
        <v>301</v>
      </c>
    </row>
    <row r="8" spans="1:12">
      <c r="A8" s="12">
        <f>A7+1</f>
        <v>2</v>
      </c>
      <c r="B8" s="8">
        <f>B7+1</f>
        <v>46055</v>
      </c>
      <c r="C8" s="8">
        <f>B8</f>
        <v>46055</v>
      </c>
      <c r="D8" s="9">
        <v>0</v>
      </c>
      <c r="E8" s="8">
        <f>C8+1</f>
        <v>46056</v>
      </c>
      <c r="F8" s="9">
        <v>0</v>
      </c>
      <c r="G8" s="10">
        <f>IFERROR(((E8-C8)+(F8-D8)),"")</f>
        <v>1</v>
      </c>
      <c r="H8" s="11">
        <f t="shared" ref="H8:H19" si="1">I7</f>
        <v>73354.3</v>
      </c>
      <c r="I8" s="11">
        <v>73493.399999999994</v>
      </c>
      <c r="J8" s="11">
        <f t="shared" si="0"/>
        <v>139.09999999999127</v>
      </c>
      <c r="K8" s="27">
        <f t="shared" ref="K8:K31" si="2">J8/24</f>
        <v>5.7958333333329692</v>
      </c>
      <c r="L8" s="496"/>
    </row>
    <row r="9" spans="1:12">
      <c r="A9" s="12">
        <f t="shared" ref="A9:B24" si="3">A8+1</f>
        <v>3</v>
      </c>
      <c r="B9" s="8">
        <f t="shared" si="3"/>
        <v>46056</v>
      </c>
      <c r="C9" s="8">
        <f t="shared" ref="C9:C34" si="4">B9</f>
        <v>46056</v>
      </c>
      <c r="D9" s="9">
        <v>0</v>
      </c>
      <c r="E9" s="8">
        <f t="shared" ref="E9:E34" si="5">C9+1</f>
        <v>46057</v>
      </c>
      <c r="F9" s="9">
        <v>0</v>
      </c>
      <c r="G9" s="10">
        <f t="shared" ref="G9:G34" si="6">IFERROR(((E9-C9)+(F9-D9)),"")</f>
        <v>1</v>
      </c>
      <c r="H9" s="11">
        <f t="shared" si="1"/>
        <v>73493.399999999994</v>
      </c>
      <c r="I9" s="11">
        <v>73590.100000000006</v>
      </c>
      <c r="J9" s="11">
        <f t="shared" ref="J9" si="7">I9-H9</f>
        <v>96.700000000011642</v>
      </c>
      <c r="K9" s="27">
        <f t="shared" ref="K9" si="8">J9/24</f>
        <v>4.0291666666671517</v>
      </c>
      <c r="L9" s="496"/>
    </row>
    <row r="10" spans="1:12">
      <c r="A10" s="12">
        <f t="shared" si="3"/>
        <v>4</v>
      </c>
      <c r="B10" s="8">
        <f t="shared" si="3"/>
        <v>46057</v>
      </c>
      <c r="C10" s="8">
        <f t="shared" si="4"/>
        <v>46057</v>
      </c>
      <c r="D10" s="9">
        <v>0</v>
      </c>
      <c r="E10" s="8">
        <f t="shared" si="5"/>
        <v>46058</v>
      </c>
      <c r="F10" s="9">
        <v>0</v>
      </c>
      <c r="G10" s="10">
        <f t="shared" si="6"/>
        <v>1</v>
      </c>
      <c r="H10" s="11">
        <f t="shared" si="1"/>
        <v>73590.100000000006</v>
      </c>
      <c r="I10" s="11">
        <v>73692.100000000006</v>
      </c>
      <c r="J10" s="11">
        <f t="shared" ref="J10" si="9">I10-H10</f>
        <v>102</v>
      </c>
      <c r="K10" s="27">
        <f t="shared" ref="K10" si="10">J10/24</f>
        <v>4.25</v>
      </c>
      <c r="L10" s="496"/>
    </row>
    <row r="11" spans="1:12">
      <c r="A11" s="12">
        <f t="shared" si="3"/>
        <v>5</v>
      </c>
      <c r="B11" s="8">
        <f t="shared" si="3"/>
        <v>46058</v>
      </c>
      <c r="C11" s="8">
        <f t="shared" si="4"/>
        <v>46058</v>
      </c>
      <c r="D11" s="9">
        <v>0</v>
      </c>
      <c r="E11" s="8">
        <f t="shared" si="5"/>
        <v>46059</v>
      </c>
      <c r="F11" s="9">
        <v>0</v>
      </c>
      <c r="G11" s="10">
        <f t="shared" si="6"/>
        <v>1</v>
      </c>
      <c r="H11" s="11">
        <f t="shared" si="1"/>
        <v>73692.100000000006</v>
      </c>
      <c r="I11" s="11">
        <v>73778.399999999994</v>
      </c>
      <c r="J11" s="11">
        <f t="shared" ref="J11" si="11">I11-H11</f>
        <v>86.299999999988358</v>
      </c>
      <c r="K11" s="27">
        <f t="shared" si="2"/>
        <v>3.5958333333328483</v>
      </c>
      <c r="L11" s="28"/>
    </row>
    <row r="12" spans="1:12">
      <c r="A12" s="12">
        <f t="shared" si="3"/>
        <v>6</v>
      </c>
      <c r="B12" s="8">
        <f t="shared" si="3"/>
        <v>46059</v>
      </c>
      <c r="C12" s="8">
        <f t="shared" si="4"/>
        <v>46059</v>
      </c>
      <c r="D12" s="9">
        <v>0</v>
      </c>
      <c r="E12" s="8">
        <f t="shared" si="5"/>
        <v>46060</v>
      </c>
      <c r="F12" s="9">
        <v>0</v>
      </c>
      <c r="G12" s="10">
        <f t="shared" si="6"/>
        <v>1</v>
      </c>
      <c r="H12" s="11">
        <f t="shared" si="1"/>
        <v>73778.399999999994</v>
      </c>
      <c r="I12" s="11">
        <v>73895.199999999997</v>
      </c>
      <c r="J12" s="11">
        <f t="shared" ref="J12" si="12">I12-H12</f>
        <v>116.80000000000291</v>
      </c>
      <c r="K12" s="27">
        <f t="shared" ref="K12" si="13">J12/24</f>
        <v>4.8666666666667879</v>
      </c>
      <c r="L12" s="28"/>
    </row>
    <row r="13" spans="1:12">
      <c r="A13" s="12">
        <f t="shared" si="3"/>
        <v>7</v>
      </c>
      <c r="B13" s="8">
        <f t="shared" si="3"/>
        <v>46060</v>
      </c>
      <c r="C13" s="8">
        <f t="shared" si="4"/>
        <v>46060</v>
      </c>
      <c r="D13" s="9">
        <v>0</v>
      </c>
      <c r="E13" s="8">
        <f t="shared" si="5"/>
        <v>46061</v>
      </c>
      <c r="F13" s="9">
        <v>0</v>
      </c>
      <c r="G13" s="10">
        <f t="shared" si="6"/>
        <v>1</v>
      </c>
      <c r="H13" s="11">
        <f t="shared" si="1"/>
        <v>73895.199999999997</v>
      </c>
      <c r="I13" s="11">
        <v>73895.199999999997</v>
      </c>
      <c r="J13" s="11">
        <f t="shared" ref="J13" si="14">I13-H13</f>
        <v>0</v>
      </c>
      <c r="K13" s="27">
        <f t="shared" ref="K13" si="15">J13/24</f>
        <v>0</v>
      </c>
      <c r="L13" s="28" t="s">
        <v>301</v>
      </c>
    </row>
    <row r="14" spans="1:12">
      <c r="A14" s="12">
        <f t="shared" si="3"/>
        <v>8</v>
      </c>
      <c r="B14" s="8">
        <f t="shared" si="3"/>
        <v>46061</v>
      </c>
      <c r="C14" s="8">
        <f t="shared" si="4"/>
        <v>46061</v>
      </c>
      <c r="D14" s="9">
        <v>0</v>
      </c>
      <c r="E14" s="8">
        <f t="shared" si="5"/>
        <v>46062</v>
      </c>
      <c r="F14" s="9">
        <v>0</v>
      </c>
      <c r="G14" s="10">
        <f t="shared" si="6"/>
        <v>1</v>
      </c>
      <c r="H14" s="11">
        <f t="shared" si="1"/>
        <v>73895.199999999997</v>
      </c>
      <c r="I14" s="11">
        <v>73895.199999999997</v>
      </c>
      <c r="J14" s="11">
        <f t="shared" ref="J14" si="16">I14-H14</f>
        <v>0</v>
      </c>
      <c r="K14" s="27">
        <f t="shared" ref="K14" si="17">J14/24</f>
        <v>0</v>
      </c>
      <c r="L14" s="28" t="s">
        <v>301</v>
      </c>
    </row>
    <row r="15" spans="1:12">
      <c r="A15" s="12">
        <f t="shared" si="3"/>
        <v>9</v>
      </c>
      <c r="B15" s="8">
        <f t="shared" si="3"/>
        <v>46062</v>
      </c>
      <c r="C15" s="8">
        <f t="shared" si="4"/>
        <v>46062</v>
      </c>
      <c r="D15" s="9">
        <v>0</v>
      </c>
      <c r="E15" s="8">
        <f t="shared" si="5"/>
        <v>46063</v>
      </c>
      <c r="F15" s="9">
        <v>0</v>
      </c>
      <c r="G15" s="10">
        <f t="shared" si="6"/>
        <v>1</v>
      </c>
      <c r="H15" s="11">
        <f t="shared" si="1"/>
        <v>73895.199999999997</v>
      </c>
      <c r="I15" s="11">
        <v>74084</v>
      </c>
      <c r="J15" s="11">
        <f t="shared" ref="J15" si="18">I15-H15</f>
        <v>188.80000000000291</v>
      </c>
      <c r="K15" s="27">
        <f t="shared" ref="K15" si="19">J15/24</f>
        <v>7.8666666666667879</v>
      </c>
      <c r="L15" s="28"/>
    </row>
    <row r="16" spans="1:12">
      <c r="A16" s="12">
        <f t="shared" si="3"/>
        <v>10</v>
      </c>
      <c r="B16" s="8">
        <f t="shared" si="3"/>
        <v>46063</v>
      </c>
      <c r="C16" s="8">
        <f t="shared" si="4"/>
        <v>46063</v>
      </c>
      <c r="D16" s="9">
        <v>0</v>
      </c>
      <c r="E16" s="8">
        <f t="shared" si="5"/>
        <v>46064</v>
      </c>
      <c r="F16" s="9">
        <v>0</v>
      </c>
      <c r="G16" s="10">
        <f t="shared" si="6"/>
        <v>1</v>
      </c>
      <c r="H16" s="11">
        <f t="shared" si="1"/>
        <v>74084</v>
      </c>
      <c r="I16" s="11">
        <v>74186.2</v>
      </c>
      <c r="J16" s="11">
        <f t="shared" ref="J16" si="20">I16-H16</f>
        <v>102.19999999999709</v>
      </c>
      <c r="K16" s="27">
        <f t="shared" ref="K16" si="21">J16/24</f>
        <v>4.2583333333332121</v>
      </c>
      <c r="L16" s="496"/>
    </row>
    <row r="17" spans="1:12">
      <c r="A17" s="12">
        <f t="shared" si="3"/>
        <v>11</v>
      </c>
      <c r="B17" s="8">
        <f t="shared" si="3"/>
        <v>46064</v>
      </c>
      <c r="C17" s="8">
        <f t="shared" si="4"/>
        <v>46064</v>
      </c>
      <c r="D17" s="9">
        <v>0</v>
      </c>
      <c r="E17" s="8">
        <f t="shared" si="5"/>
        <v>46065</v>
      </c>
      <c r="F17" s="9">
        <v>0</v>
      </c>
      <c r="G17" s="10">
        <f t="shared" si="6"/>
        <v>1</v>
      </c>
      <c r="H17" s="11">
        <f t="shared" si="1"/>
        <v>74186.2</v>
      </c>
      <c r="I17" s="11">
        <v>74286.600000000006</v>
      </c>
      <c r="J17" s="11">
        <f t="shared" ref="J17" si="22">I17-H17</f>
        <v>100.40000000000873</v>
      </c>
      <c r="K17" s="27">
        <f t="shared" ref="K17" si="23">J17/24</f>
        <v>4.1833333333336968</v>
      </c>
      <c r="L17" s="496"/>
    </row>
    <row r="18" spans="1:12">
      <c r="A18" s="12">
        <f t="shared" si="3"/>
        <v>12</v>
      </c>
      <c r="B18" s="8">
        <f t="shared" si="3"/>
        <v>46065</v>
      </c>
      <c r="C18" s="8">
        <f t="shared" si="4"/>
        <v>46065</v>
      </c>
      <c r="D18" s="9">
        <v>0</v>
      </c>
      <c r="E18" s="8">
        <f t="shared" si="5"/>
        <v>46066</v>
      </c>
      <c r="F18" s="9">
        <v>0</v>
      </c>
      <c r="G18" s="10">
        <f t="shared" si="6"/>
        <v>1</v>
      </c>
      <c r="H18" s="11">
        <f t="shared" si="1"/>
        <v>74286.600000000006</v>
      </c>
      <c r="I18" s="11">
        <v>74384</v>
      </c>
      <c r="J18" s="11">
        <f t="shared" ref="J18" si="24">I18-H18</f>
        <v>97.399999999994179</v>
      </c>
      <c r="K18" s="27">
        <f t="shared" ref="K18" si="25">J18/24</f>
        <v>4.0583333333330911</v>
      </c>
      <c r="L18" s="28"/>
    </row>
    <row r="19" spans="1:12">
      <c r="A19" s="12">
        <f t="shared" si="3"/>
        <v>13</v>
      </c>
      <c r="B19" s="8">
        <f t="shared" si="3"/>
        <v>46066</v>
      </c>
      <c r="C19" s="8">
        <f t="shared" si="4"/>
        <v>46066</v>
      </c>
      <c r="D19" s="9">
        <v>0</v>
      </c>
      <c r="E19" s="8">
        <f t="shared" si="5"/>
        <v>46067</v>
      </c>
      <c r="F19" s="9">
        <v>0</v>
      </c>
      <c r="G19" s="10">
        <f t="shared" si="6"/>
        <v>1</v>
      </c>
      <c r="H19" s="11">
        <f t="shared" si="1"/>
        <v>74384</v>
      </c>
      <c r="I19" s="11">
        <v>74489</v>
      </c>
      <c r="J19" s="11">
        <f t="shared" ref="J19" si="26">I19-H19</f>
        <v>105</v>
      </c>
      <c r="K19" s="27">
        <f t="shared" ref="K19" si="27">J19/24</f>
        <v>4.375</v>
      </c>
      <c r="L19" s="28"/>
    </row>
    <row r="20" spans="1:12">
      <c r="A20" s="12">
        <f t="shared" si="3"/>
        <v>14</v>
      </c>
      <c r="B20" s="8">
        <f t="shared" si="3"/>
        <v>46067</v>
      </c>
      <c r="C20" s="8">
        <f t="shared" si="4"/>
        <v>46067</v>
      </c>
      <c r="D20" s="9">
        <v>0</v>
      </c>
      <c r="E20" s="8">
        <f t="shared" si="5"/>
        <v>46068</v>
      </c>
      <c r="F20" s="9">
        <v>0</v>
      </c>
      <c r="G20" s="10">
        <f t="shared" si="6"/>
        <v>1</v>
      </c>
      <c r="H20" s="11">
        <f t="shared" ref="H20" si="28">I19</f>
        <v>74489</v>
      </c>
      <c r="I20" s="11">
        <v>74489</v>
      </c>
      <c r="J20" s="11">
        <f t="shared" ref="J20" si="29">I20-H20</f>
        <v>0</v>
      </c>
      <c r="K20" s="27">
        <f t="shared" ref="K20" si="30">J20/24</f>
        <v>0</v>
      </c>
      <c r="L20" s="28" t="s">
        <v>301</v>
      </c>
    </row>
    <row r="21" spans="1:12">
      <c r="A21" s="12">
        <f t="shared" si="3"/>
        <v>15</v>
      </c>
      <c r="B21" s="8">
        <f t="shared" si="3"/>
        <v>46068</v>
      </c>
      <c r="C21" s="8">
        <f t="shared" si="4"/>
        <v>46068</v>
      </c>
      <c r="D21" s="9">
        <v>0</v>
      </c>
      <c r="E21" s="8">
        <f t="shared" si="5"/>
        <v>46069</v>
      </c>
      <c r="F21" s="9">
        <v>0</v>
      </c>
      <c r="G21" s="10">
        <f t="shared" si="6"/>
        <v>1</v>
      </c>
      <c r="H21" s="11">
        <f t="shared" ref="H21" si="31">I20</f>
        <v>74489</v>
      </c>
      <c r="I21" s="11">
        <v>74489</v>
      </c>
      <c r="J21" s="11">
        <f t="shared" ref="J21" si="32">I21-H21</f>
        <v>0</v>
      </c>
      <c r="K21" s="27">
        <f t="shared" ref="K21" si="33">J21/24</f>
        <v>0</v>
      </c>
      <c r="L21" s="28" t="s">
        <v>301</v>
      </c>
    </row>
    <row r="22" spans="1:12">
      <c r="A22" s="12">
        <f t="shared" si="3"/>
        <v>16</v>
      </c>
      <c r="B22" s="8">
        <f t="shared" si="3"/>
        <v>46069</v>
      </c>
      <c r="C22" s="8">
        <f t="shared" si="4"/>
        <v>46069</v>
      </c>
      <c r="D22" s="9">
        <v>0</v>
      </c>
      <c r="E22" s="8">
        <f t="shared" si="5"/>
        <v>46070</v>
      </c>
      <c r="F22" s="9">
        <v>0</v>
      </c>
      <c r="G22" s="10">
        <f t="shared" si="6"/>
        <v>1</v>
      </c>
      <c r="H22" s="11">
        <f t="shared" ref="H22" si="34">I21</f>
        <v>74489</v>
      </c>
      <c r="I22" s="11">
        <v>74680</v>
      </c>
      <c r="J22" s="11">
        <f t="shared" ref="J22" si="35">I22-H22</f>
        <v>191</v>
      </c>
      <c r="K22" s="27">
        <f t="shared" si="2"/>
        <v>7.958333333333333</v>
      </c>
      <c r="L22" s="496"/>
    </row>
    <row r="23" spans="1:12">
      <c r="A23" s="12">
        <f t="shared" si="3"/>
        <v>17</v>
      </c>
      <c r="B23" s="8">
        <f t="shared" si="3"/>
        <v>46070</v>
      </c>
      <c r="C23" s="8">
        <f t="shared" si="4"/>
        <v>46070</v>
      </c>
      <c r="D23" s="9">
        <v>0</v>
      </c>
      <c r="E23" s="8">
        <f t="shared" si="5"/>
        <v>46071</v>
      </c>
      <c r="F23" s="9">
        <v>0</v>
      </c>
      <c r="G23" s="10">
        <f t="shared" si="6"/>
        <v>1</v>
      </c>
      <c r="H23" s="11">
        <f t="shared" ref="H23:H34" si="36">I22</f>
        <v>74680</v>
      </c>
      <c r="I23" s="11">
        <v>74680</v>
      </c>
      <c r="J23" s="11">
        <f t="shared" ref="J23" si="37">I23-H23</f>
        <v>0</v>
      </c>
      <c r="K23" s="27">
        <f t="shared" ref="K23" si="38">J23/24</f>
        <v>0</v>
      </c>
      <c r="L23" s="28" t="s">
        <v>301</v>
      </c>
    </row>
    <row r="24" spans="1:12">
      <c r="A24" s="12">
        <f t="shared" si="3"/>
        <v>18</v>
      </c>
      <c r="B24" s="8">
        <f t="shared" si="3"/>
        <v>46071</v>
      </c>
      <c r="C24" s="8">
        <f t="shared" si="4"/>
        <v>46071</v>
      </c>
      <c r="D24" s="9">
        <v>0</v>
      </c>
      <c r="E24" s="8">
        <f t="shared" si="5"/>
        <v>46072</v>
      </c>
      <c r="F24" s="9">
        <v>0</v>
      </c>
      <c r="G24" s="10">
        <f t="shared" si="6"/>
        <v>1</v>
      </c>
      <c r="H24" s="11">
        <f t="shared" si="36"/>
        <v>74680</v>
      </c>
      <c r="I24" s="11">
        <v>74784.2</v>
      </c>
      <c r="J24" s="11">
        <f t="shared" ref="J24" si="39">I24-H24</f>
        <v>104.19999999999709</v>
      </c>
      <c r="K24" s="27">
        <f t="shared" ref="K24" si="40">J24/24</f>
        <v>4.3416666666665451</v>
      </c>
      <c r="L24" s="496"/>
    </row>
    <row r="25" spans="1:12">
      <c r="A25" s="12">
        <f t="shared" ref="A25:B34" si="41">A24+1</f>
        <v>19</v>
      </c>
      <c r="B25" s="8">
        <f>B24+1</f>
        <v>46072</v>
      </c>
      <c r="C25" s="8">
        <f t="shared" si="4"/>
        <v>46072</v>
      </c>
      <c r="D25" s="9">
        <v>0</v>
      </c>
      <c r="E25" s="8">
        <f t="shared" si="5"/>
        <v>46073</v>
      </c>
      <c r="F25" s="9">
        <v>0</v>
      </c>
      <c r="G25" s="10">
        <f t="shared" si="6"/>
        <v>1</v>
      </c>
      <c r="H25" s="11">
        <f t="shared" si="36"/>
        <v>74784.2</v>
      </c>
      <c r="I25" s="11">
        <v>74887</v>
      </c>
      <c r="J25" s="11">
        <f t="shared" ref="J25" si="42">I25-H25</f>
        <v>102.80000000000291</v>
      </c>
      <c r="K25" s="27">
        <f t="shared" si="2"/>
        <v>4.2833333333334549</v>
      </c>
      <c r="L25" s="28"/>
    </row>
    <row r="26" spans="1:12">
      <c r="A26" s="12">
        <f t="shared" si="41"/>
        <v>20</v>
      </c>
      <c r="B26" s="8">
        <f>B25+1</f>
        <v>46073</v>
      </c>
      <c r="C26" s="8">
        <f t="shared" si="4"/>
        <v>46073</v>
      </c>
      <c r="D26" s="9">
        <v>0</v>
      </c>
      <c r="E26" s="8">
        <f t="shared" si="5"/>
        <v>46074</v>
      </c>
      <c r="F26" s="9">
        <v>0</v>
      </c>
      <c r="G26" s="10">
        <f t="shared" si="6"/>
        <v>1</v>
      </c>
      <c r="H26" s="11">
        <f t="shared" si="36"/>
        <v>74887</v>
      </c>
      <c r="I26" s="11">
        <v>74980</v>
      </c>
      <c r="J26" s="11">
        <f t="shared" ref="J26" si="43">I26-H26</f>
        <v>93</v>
      </c>
      <c r="K26" s="27">
        <f t="shared" si="2"/>
        <v>3.875</v>
      </c>
      <c r="L26" s="28"/>
    </row>
    <row r="27" spans="1:12">
      <c r="A27" s="12">
        <f t="shared" si="41"/>
        <v>21</v>
      </c>
      <c r="B27" s="8">
        <f>B26+1</f>
        <v>46074</v>
      </c>
      <c r="C27" s="8">
        <f t="shared" si="4"/>
        <v>46074</v>
      </c>
      <c r="D27" s="9">
        <v>0</v>
      </c>
      <c r="E27" s="8">
        <f t="shared" si="5"/>
        <v>46075</v>
      </c>
      <c r="F27" s="9">
        <v>0</v>
      </c>
      <c r="G27" s="10">
        <f t="shared" si="6"/>
        <v>1</v>
      </c>
      <c r="H27" s="11">
        <f t="shared" si="36"/>
        <v>74980</v>
      </c>
      <c r="I27" s="11">
        <v>74980</v>
      </c>
      <c r="J27" s="11">
        <f t="shared" ref="J27" si="44">I27-H27</f>
        <v>0</v>
      </c>
      <c r="K27" s="27">
        <f t="shared" si="2"/>
        <v>0</v>
      </c>
      <c r="L27" s="28" t="s">
        <v>301</v>
      </c>
    </row>
    <row r="28" spans="1:12">
      <c r="A28" s="12">
        <f t="shared" si="41"/>
        <v>22</v>
      </c>
      <c r="B28" s="8">
        <f t="shared" si="41"/>
        <v>46075</v>
      </c>
      <c r="C28" s="8">
        <f t="shared" si="4"/>
        <v>46075</v>
      </c>
      <c r="D28" s="9">
        <v>0</v>
      </c>
      <c r="E28" s="8">
        <f t="shared" si="5"/>
        <v>46076</v>
      </c>
      <c r="F28" s="9">
        <v>0</v>
      </c>
      <c r="G28" s="10">
        <f t="shared" si="6"/>
        <v>1</v>
      </c>
      <c r="H28" s="11">
        <f t="shared" si="36"/>
        <v>74980</v>
      </c>
      <c r="I28" s="11">
        <v>74980</v>
      </c>
      <c r="J28" s="11">
        <f t="shared" ref="J28" si="45">I28-H28</f>
        <v>0</v>
      </c>
      <c r="K28" s="27">
        <f t="shared" ref="K28" si="46">J28/24</f>
        <v>0</v>
      </c>
      <c r="L28" s="28" t="s">
        <v>301</v>
      </c>
    </row>
    <row r="29" spans="1:12">
      <c r="A29" s="12">
        <f t="shared" si="41"/>
        <v>23</v>
      </c>
      <c r="B29" s="8">
        <f t="shared" si="41"/>
        <v>46076</v>
      </c>
      <c r="C29" s="8">
        <f t="shared" si="4"/>
        <v>46076</v>
      </c>
      <c r="D29" s="9">
        <v>0</v>
      </c>
      <c r="E29" s="8">
        <f t="shared" si="5"/>
        <v>46077</v>
      </c>
      <c r="F29" s="9">
        <v>0</v>
      </c>
      <c r="G29" s="10">
        <f t="shared" si="6"/>
        <v>1</v>
      </c>
      <c r="H29" s="11">
        <f t="shared" si="36"/>
        <v>74980</v>
      </c>
      <c r="I29" s="11">
        <v>75181.600000000006</v>
      </c>
      <c r="J29" s="11">
        <f t="shared" ref="J29" si="47">I29-H29</f>
        <v>201.60000000000582</v>
      </c>
      <c r="K29" s="27">
        <f t="shared" ref="K29" si="48">J29/24</f>
        <v>8.4000000000002419</v>
      </c>
      <c r="L29" s="28"/>
    </row>
    <row r="30" spans="1:12">
      <c r="A30" s="12">
        <f t="shared" si="41"/>
        <v>24</v>
      </c>
      <c r="B30" s="8">
        <f t="shared" si="41"/>
        <v>46077</v>
      </c>
      <c r="C30" s="8">
        <f t="shared" si="4"/>
        <v>46077</v>
      </c>
      <c r="D30" s="9">
        <v>0</v>
      </c>
      <c r="E30" s="8">
        <f t="shared" si="5"/>
        <v>46078</v>
      </c>
      <c r="F30" s="9">
        <v>0</v>
      </c>
      <c r="G30" s="10">
        <f t="shared" si="6"/>
        <v>1</v>
      </c>
      <c r="H30" s="11">
        <f t="shared" si="36"/>
        <v>75181.600000000006</v>
      </c>
      <c r="I30" s="11">
        <v>75282.3</v>
      </c>
      <c r="J30" s="11">
        <f t="shared" ref="J30:J31" si="49">I30-H30</f>
        <v>100.69999999999709</v>
      </c>
      <c r="K30" s="27">
        <f t="shared" si="2"/>
        <v>4.1958333333332121</v>
      </c>
      <c r="L30" s="496"/>
    </row>
    <row r="31" spans="1:12">
      <c r="A31" s="12">
        <f t="shared" si="41"/>
        <v>25</v>
      </c>
      <c r="B31" s="8">
        <f t="shared" si="41"/>
        <v>46078</v>
      </c>
      <c r="C31" s="8">
        <f t="shared" si="4"/>
        <v>46078</v>
      </c>
      <c r="D31" s="9">
        <v>0</v>
      </c>
      <c r="E31" s="8">
        <f t="shared" si="5"/>
        <v>46079</v>
      </c>
      <c r="F31" s="9">
        <v>0</v>
      </c>
      <c r="G31" s="10">
        <f t="shared" si="6"/>
        <v>1</v>
      </c>
      <c r="H31" s="11">
        <f t="shared" si="36"/>
        <v>75282.3</v>
      </c>
      <c r="I31" s="11">
        <v>75384.100000000006</v>
      </c>
      <c r="J31" s="11">
        <f t="shared" si="49"/>
        <v>101.80000000000291</v>
      </c>
      <c r="K31" s="27">
        <f t="shared" si="2"/>
        <v>4.2416666666667879</v>
      </c>
      <c r="L31" s="496"/>
    </row>
    <row r="32" spans="1:12">
      <c r="A32" s="12">
        <f t="shared" si="41"/>
        <v>26</v>
      </c>
      <c r="B32" s="8">
        <f t="shared" si="41"/>
        <v>46079</v>
      </c>
      <c r="C32" s="8">
        <f t="shared" si="4"/>
        <v>46079</v>
      </c>
      <c r="D32" s="9">
        <v>0</v>
      </c>
      <c r="E32" s="8">
        <f t="shared" si="5"/>
        <v>46080</v>
      </c>
      <c r="F32" s="9">
        <v>0</v>
      </c>
      <c r="G32" s="10">
        <f t="shared" si="6"/>
        <v>1</v>
      </c>
      <c r="H32" s="11">
        <f t="shared" si="36"/>
        <v>75384.100000000006</v>
      </c>
      <c r="I32" s="11">
        <v>75482</v>
      </c>
      <c r="J32" s="11">
        <f t="shared" ref="J32" si="50">I32-H32</f>
        <v>97.899999999994179</v>
      </c>
      <c r="K32" s="27">
        <f t="shared" ref="K32" si="51">J32/24</f>
        <v>4.0791666666664241</v>
      </c>
      <c r="L32" s="28"/>
    </row>
    <row r="33" spans="1:12">
      <c r="A33" s="12">
        <f t="shared" si="41"/>
        <v>27</v>
      </c>
      <c r="B33" s="8">
        <f t="shared" si="41"/>
        <v>46080</v>
      </c>
      <c r="C33" s="8">
        <f t="shared" si="4"/>
        <v>46080</v>
      </c>
      <c r="D33" s="9">
        <v>0</v>
      </c>
      <c r="E33" s="8">
        <f t="shared" si="5"/>
        <v>46081</v>
      </c>
      <c r="F33" s="9">
        <v>0</v>
      </c>
      <c r="G33" s="10">
        <f t="shared" si="6"/>
        <v>1</v>
      </c>
      <c r="H33" s="11">
        <f t="shared" si="36"/>
        <v>75482</v>
      </c>
      <c r="I33" s="11">
        <v>75610.5</v>
      </c>
      <c r="J33" s="11">
        <f t="shared" ref="J33" si="52">I33-H33</f>
        <v>128.5</v>
      </c>
      <c r="K33" s="27">
        <f t="shared" ref="K33" si="53">J33/24</f>
        <v>5.354166666666667</v>
      </c>
      <c r="L33" s="28"/>
    </row>
    <row r="34" spans="1:12">
      <c r="A34" s="12">
        <f t="shared" si="41"/>
        <v>28</v>
      </c>
      <c r="B34" s="8">
        <f t="shared" si="41"/>
        <v>46081</v>
      </c>
      <c r="C34" s="8">
        <f t="shared" si="4"/>
        <v>46081</v>
      </c>
      <c r="D34" s="9">
        <v>0</v>
      </c>
      <c r="E34" s="8">
        <f t="shared" si="5"/>
        <v>46082</v>
      </c>
      <c r="F34" s="9">
        <v>0</v>
      </c>
      <c r="G34" s="10">
        <f t="shared" si="6"/>
        <v>1</v>
      </c>
      <c r="H34" s="11">
        <f t="shared" si="36"/>
        <v>75610.5</v>
      </c>
      <c r="I34" s="11">
        <v>75610.5</v>
      </c>
      <c r="J34" s="11">
        <f t="shared" ref="J34" si="54">I34-H34</f>
        <v>0</v>
      </c>
      <c r="K34" s="27">
        <f t="shared" ref="K34" si="55">J34/24</f>
        <v>0</v>
      </c>
      <c r="L34" s="613" t="s">
        <v>301</v>
      </c>
    </row>
    <row r="35" spans="1:12">
      <c r="A35" s="12"/>
      <c r="B35" s="8"/>
      <c r="C35" s="8"/>
      <c r="D35" s="9"/>
      <c r="E35" s="8"/>
      <c r="F35" s="9"/>
      <c r="G35" s="10"/>
      <c r="H35" s="11"/>
      <c r="I35" s="11"/>
      <c r="J35" s="11"/>
      <c r="K35" s="27"/>
      <c r="L35" s="28"/>
    </row>
    <row r="36" spans="1:12">
      <c r="A36" s="17" t="s">
        <v>3</v>
      </c>
      <c r="B36" s="18"/>
      <c r="C36" s="18"/>
      <c r="D36" s="18"/>
      <c r="E36" s="18"/>
      <c r="F36" s="18"/>
      <c r="G36" s="19">
        <f>SUM(G6:G35)</f>
        <v>28</v>
      </c>
      <c r="H36" s="20"/>
      <c r="I36" s="20"/>
      <c r="J36" s="32">
        <f>SUM(J6:J35)</f>
        <v>2256.1999999999971</v>
      </c>
      <c r="K36" s="32">
        <f>AVERAGE(K6:K35)</f>
        <v>3.3574404761904719</v>
      </c>
      <c r="L36" s="33"/>
    </row>
    <row r="37" spans="1:12">
      <c r="A37" s="21" t="s">
        <v>106</v>
      </c>
      <c r="B37" s="22"/>
      <c r="C37" s="22"/>
      <c r="D37" s="22"/>
      <c r="E37" s="22"/>
      <c r="F37" s="22"/>
      <c r="G37" s="23">
        <f>G36/SUMPRODUCT((G6:G35&gt;0)*1)</f>
        <v>1</v>
      </c>
      <c r="H37" s="24"/>
      <c r="I37" s="24"/>
      <c r="J37" s="24"/>
      <c r="K37" s="24">
        <f>K36/SUMPRODUCT((K6:K35&gt;0)*1)</f>
        <v>0.17670739348370904</v>
      </c>
      <c r="L37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pageSetup paperSize="9" orientation="portrait" horizontalDpi="360" verticalDpi="360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7"/>
  <sheetViews>
    <sheetView workbookViewId="0">
      <pane xSplit="2" ySplit="6" topLeftCell="C22" activePane="bottomRight" state="frozen"/>
      <selection pane="topRight"/>
      <selection pane="bottomLeft"/>
      <selection pane="bottomRight" activeCell="K36" sqref="K36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9" width="13.85546875" style="35" customWidth="1"/>
    <col min="10" max="10" width="13.85546875" style="1" customWidth="1"/>
    <col min="11" max="11" width="9.140625" style="1"/>
    <col min="12" max="12" width="28.42578125" style="1" customWidth="1"/>
    <col min="13" max="16384" width="9.140625" style="1"/>
  </cols>
  <sheetData>
    <row r="1" spans="1:12">
      <c r="B1" s="2"/>
      <c r="C1" s="3" t="s">
        <v>120</v>
      </c>
      <c r="D1" s="2"/>
      <c r="E1" s="2"/>
      <c r="F1" s="2"/>
      <c r="G1" s="2"/>
      <c r="H1" s="36"/>
      <c r="I1" s="36"/>
      <c r="J1" s="2"/>
      <c r="K1" s="2"/>
      <c r="L1" s="2"/>
    </row>
    <row r="2" spans="1:12">
      <c r="B2" s="2"/>
      <c r="C2" s="3" t="s">
        <v>61</v>
      </c>
      <c r="D2" s="2"/>
      <c r="E2" s="2"/>
      <c r="F2" s="2"/>
      <c r="G2" s="2"/>
      <c r="H2" s="36"/>
      <c r="I2" s="36"/>
      <c r="J2" s="2"/>
      <c r="K2" s="2"/>
      <c r="L2" s="25" t="s">
        <v>122</v>
      </c>
    </row>
    <row r="3" spans="1:12">
      <c r="B3" s="2"/>
      <c r="C3" s="3" t="str">
        <f>SCI!C3</f>
        <v>Bulan Februari 2026</v>
      </c>
      <c r="D3" s="2"/>
      <c r="E3" s="2"/>
      <c r="F3" s="2"/>
      <c r="G3" s="2"/>
      <c r="H3" s="36"/>
      <c r="I3" s="36"/>
      <c r="J3" s="2"/>
      <c r="K3" s="2"/>
      <c r="L3" s="2"/>
    </row>
    <row r="4" spans="1:12">
      <c r="B4" s="4"/>
      <c r="C4" s="4">
        <f>SCI!C4</f>
        <v>46054</v>
      </c>
      <c r="D4" s="2"/>
      <c r="E4" s="2"/>
      <c r="F4" s="2"/>
      <c r="G4" s="2"/>
      <c r="H4" s="36"/>
      <c r="I4" s="36"/>
      <c r="J4" s="2" t="s">
        <v>123</v>
      </c>
      <c r="K4" s="26">
        <f>MAX(K7:K34)</f>
        <v>465.167083333324</v>
      </c>
      <c r="L4" s="2"/>
    </row>
    <row r="5" spans="1:12">
      <c r="A5" s="695" t="s">
        <v>100</v>
      </c>
      <c r="B5" s="694" t="s">
        <v>101</v>
      </c>
      <c r="C5" s="694" t="s">
        <v>124</v>
      </c>
      <c r="D5" s="694"/>
      <c r="E5" s="694" t="s">
        <v>125</v>
      </c>
      <c r="F5" s="694"/>
      <c r="G5" s="698" t="s">
        <v>126</v>
      </c>
      <c r="H5" s="700" t="s">
        <v>127</v>
      </c>
      <c r="I5" s="700"/>
      <c r="J5" s="694" t="s">
        <v>128</v>
      </c>
      <c r="K5" s="698" t="s">
        <v>129</v>
      </c>
      <c r="L5" s="692" t="s">
        <v>130</v>
      </c>
    </row>
    <row r="6" spans="1:12">
      <c r="A6" s="696"/>
      <c r="B6" s="697"/>
      <c r="C6" s="5" t="s">
        <v>101</v>
      </c>
      <c r="D6" s="5" t="s">
        <v>131</v>
      </c>
      <c r="E6" s="5" t="s">
        <v>101</v>
      </c>
      <c r="F6" s="5" t="s">
        <v>131</v>
      </c>
      <c r="G6" s="699"/>
      <c r="H6" s="37" t="s">
        <v>124</v>
      </c>
      <c r="I6" s="37" t="s">
        <v>125</v>
      </c>
      <c r="J6" s="697"/>
      <c r="K6" s="699"/>
      <c r="L6" s="693"/>
    </row>
    <row r="7" spans="1:12">
      <c r="A7" s="6">
        <v>1</v>
      </c>
      <c r="B7" s="7">
        <f>C4</f>
        <v>46054</v>
      </c>
      <c r="C7" s="8">
        <f>B7</f>
        <v>46054</v>
      </c>
      <c r="D7" s="9">
        <v>0.25</v>
      </c>
      <c r="E7" s="8">
        <f>C7+1</f>
        <v>46055</v>
      </c>
      <c r="F7" s="9">
        <v>0.25</v>
      </c>
      <c r="G7" s="10">
        <f>IFERROR(((E7-C7)+(F7-D7)),"")</f>
        <v>1</v>
      </c>
      <c r="H7" s="11">
        <v>4071775.5</v>
      </c>
      <c r="I7" s="11">
        <v>4071775.5</v>
      </c>
      <c r="J7" s="11">
        <f t="shared" ref="J7:J8" si="0">I7-H7</f>
        <v>0</v>
      </c>
      <c r="K7" s="27">
        <f t="shared" ref="K7:K8" si="1">J7/24</f>
        <v>0</v>
      </c>
      <c r="L7" s="577" t="s">
        <v>146</v>
      </c>
    </row>
    <row r="8" spans="1:12">
      <c r="A8" s="12">
        <f>A7+1</f>
        <v>2</v>
      </c>
      <c r="B8" s="8">
        <f>B7+1</f>
        <v>46055</v>
      </c>
      <c r="C8" s="8">
        <f>B8</f>
        <v>46055</v>
      </c>
      <c r="D8" s="9">
        <v>0.25</v>
      </c>
      <c r="E8" s="8">
        <f>C8+1</f>
        <v>46056</v>
      </c>
      <c r="F8" s="9">
        <v>0.25</v>
      </c>
      <c r="G8" s="10">
        <f>IFERROR(((E8-C8)+(F8-D8)),"")</f>
        <v>1</v>
      </c>
      <c r="H8" s="11">
        <f t="shared" ref="H8:H19" si="2">I7</f>
        <v>4071775.5</v>
      </c>
      <c r="I8" s="11">
        <v>4072297.93</v>
      </c>
      <c r="J8" s="11">
        <f t="shared" si="0"/>
        <v>522.43000000016764</v>
      </c>
      <c r="K8" s="27">
        <f t="shared" si="1"/>
        <v>21.767916666673653</v>
      </c>
      <c r="L8" s="491"/>
    </row>
    <row r="9" spans="1:12">
      <c r="A9" s="12">
        <f t="shared" ref="A9:B24" si="3">A8+1</f>
        <v>3</v>
      </c>
      <c r="B9" s="8">
        <f t="shared" si="3"/>
        <v>46056</v>
      </c>
      <c r="C9" s="8">
        <f t="shared" ref="C9:C34" si="4">B9</f>
        <v>46056</v>
      </c>
      <c r="D9" s="9">
        <v>0.25</v>
      </c>
      <c r="E9" s="8">
        <f t="shared" ref="E9:E34" si="5">C9+1</f>
        <v>46057</v>
      </c>
      <c r="F9" s="9">
        <v>0.25</v>
      </c>
      <c r="G9" s="10">
        <f t="shared" ref="G9:G34" si="6">IFERROR(((E9-C9)+(F9-D9)),"")</f>
        <v>1</v>
      </c>
      <c r="H9" s="11">
        <f t="shared" si="2"/>
        <v>4072297.93</v>
      </c>
      <c r="I9" s="11">
        <v>4075496.79</v>
      </c>
      <c r="J9" s="11">
        <f t="shared" ref="J9" si="7">I9-H9</f>
        <v>3198.8599999998696</v>
      </c>
      <c r="K9" s="27">
        <f t="shared" ref="K9" si="8">J9/24</f>
        <v>133.2858333333279</v>
      </c>
      <c r="L9" s="491"/>
    </row>
    <row r="10" spans="1:12">
      <c r="A10" s="12">
        <f t="shared" si="3"/>
        <v>4</v>
      </c>
      <c r="B10" s="8">
        <f t="shared" si="3"/>
        <v>46057</v>
      </c>
      <c r="C10" s="8">
        <f t="shared" si="4"/>
        <v>46057</v>
      </c>
      <c r="D10" s="9">
        <v>0.25</v>
      </c>
      <c r="E10" s="8">
        <f t="shared" si="5"/>
        <v>46058</v>
      </c>
      <c r="F10" s="9">
        <v>0.25</v>
      </c>
      <c r="G10" s="10">
        <f t="shared" si="6"/>
        <v>1</v>
      </c>
      <c r="H10" s="11">
        <f t="shared" si="2"/>
        <v>4075496.79</v>
      </c>
      <c r="I10" s="11">
        <v>4080339.61</v>
      </c>
      <c r="J10" s="11">
        <f t="shared" ref="J10" si="9">I10-H10</f>
        <v>4842.8199999998324</v>
      </c>
      <c r="K10" s="27">
        <f t="shared" ref="K10" si="10">J10/24</f>
        <v>201.78416666665967</v>
      </c>
      <c r="L10" s="491"/>
    </row>
    <row r="11" spans="1:12">
      <c r="A11" s="12">
        <f t="shared" si="3"/>
        <v>5</v>
      </c>
      <c r="B11" s="8">
        <f t="shared" si="3"/>
        <v>46058</v>
      </c>
      <c r="C11" s="8">
        <f t="shared" si="4"/>
        <v>46058</v>
      </c>
      <c r="D11" s="9">
        <v>0.25</v>
      </c>
      <c r="E11" s="8">
        <f t="shared" si="5"/>
        <v>46059</v>
      </c>
      <c r="F11" s="9">
        <v>0.25</v>
      </c>
      <c r="G11" s="10">
        <f t="shared" si="6"/>
        <v>1</v>
      </c>
      <c r="H11" s="11">
        <f t="shared" si="2"/>
        <v>4080339.61</v>
      </c>
      <c r="I11" s="11">
        <v>4085371.96</v>
      </c>
      <c r="J11" s="11">
        <f t="shared" ref="J11" si="11">I11-H11</f>
        <v>5032.3500000000931</v>
      </c>
      <c r="K11" s="27">
        <f t="shared" ref="K11" si="12">J11/24</f>
        <v>209.68125000000387</v>
      </c>
      <c r="L11" s="28"/>
    </row>
    <row r="12" spans="1:12">
      <c r="A12" s="12">
        <f t="shared" si="3"/>
        <v>6</v>
      </c>
      <c r="B12" s="8">
        <f t="shared" si="3"/>
        <v>46059</v>
      </c>
      <c r="C12" s="8">
        <f t="shared" si="4"/>
        <v>46059</v>
      </c>
      <c r="D12" s="9">
        <v>0.25</v>
      </c>
      <c r="E12" s="8">
        <f t="shared" si="5"/>
        <v>46060</v>
      </c>
      <c r="F12" s="9">
        <v>0.25</v>
      </c>
      <c r="G12" s="10">
        <f t="shared" si="6"/>
        <v>1</v>
      </c>
      <c r="H12" s="11">
        <f t="shared" si="2"/>
        <v>4085371.96</v>
      </c>
      <c r="I12" s="11">
        <v>4090431.79</v>
      </c>
      <c r="J12" s="11">
        <f t="shared" ref="J12" si="13">I12-H12</f>
        <v>5059.8300000000745</v>
      </c>
      <c r="K12" s="27">
        <f t="shared" ref="K12" si="14">J12/24</f>
        <v>210.82625000000311</v>
      </c>
      <c r="L12" s="28"/>
    </row>
    <row r="13" spans="1:12">
      <c r="A13" s="12">
        <f t="shared" si="3"/>
        <v>7</v>
      </c>
      <c r="B13" s="8">
        <f t="shared" si="3"/>
        <v>46060</v>
      </c>
      <c r="C13" s="8">
        <f t="shared" si="4"/>
        <v>46060</v>
      </c>
      <c r="D13" s="9">
        <v>0.25</v>
      </c>
      <c r="E13" s="8">
        <f t="shared" si="5"/>
        <v>46061</v>
      </c>
      <c r="F13" s="9">
        <v>0.25</v>
      </c>
      <c r="G13" s="10">
        <f t="shared" si="6"/>
        <v>1</v>
      </c>
      <c r="H13" s="11">
        <f t="shared" si="2"/>
        <v>4090431.79</v>
      </c>
      <c r="I13" s="11">
        <v>4093777.02</v>
      </c>
      <c r="J13" s="11">
        <f t="shared" ref="J13" si="15">I13-H13</f>
        <v>3345.2299999999814</v>
      </c>
      <c r="K13" s="27">
        <f t="shared" ref="K13" si="16">J13/24</f>
        <v>139.38458333333256</v>
      </c>
      <c r="L13" s="28"/>
    </row>
    <row r="14" spans="1:12">
      <c r="A14" s="12">
        <f t="shared" si="3"/>
        <v>8</v>
      </c>
      <c r="B14" s="8">
        <f t="shared" si="3"/>
        <v>46061</v>
      </c>
      <c r="C14" s="8">
        <f t="shared" si="4"/>
        <v>46061</v>
      </c>
      <c r="D14" s="9">
        <v>0.25</v>
      </c>
      <c r="E14" s="8">
        <f t="shared" si="5"/>
        <v>46062</v>
      </c>
      <c r="F14" s="9">
        <v>0.25</v>
      </c>
      <c r="G14" s="10">
        <f t="shared" si="6"/>
        <v>1</v>
      </c>
      <c r="H14" s="11">
        <f t="shared" si="2"/>
        <v>4093777.02</v>
      </c>
      <c r="I14" s="11">
        <v>4104941.03</v>
      </c>
      <c r="J14" s="11">
        <f t="shared" ref="J14" si="17">I14-H14</f>
        <v>11164.009999999776</v>
      </c>
      <c r="K14" s="27">
        <f t="shared" ref="K14" si="18">J14/24</f>
        <v>465.167083333324</v>
      </c>
      <c r="L14" s="28"/>
    </row>
    <row r="15" spans="1:12">
      <c r="A15" s="12">
        <f t="shared" si="3"/>
        <v>9</v>
      </c>
      <c r="B15" s="8">
        <f t="shared" si="3"/>
        <v>46062</v>
      </c>
      <c r="C15" s="8">
        <f t="shared" si="4"/>
        <v>46062</v>
      </c>
      <c r="D15" s="9">
        <v>0.25</v>
      </c>
      <c r="E15" s="8">
        <f t="shared" si="5"/>
        <v>46063</v>
      </c>
      <c r="F15" s="9">
        <v>0.25</v>
      </c>
      <c r="G15" s="10">
        <f t="shared" si="6"/>
        <v>1</v>
      </c>
      <c r="H15" s="11">
        <f t="shared" si="2"/>
        <v>4104941.03</v>
      </c>
      <c r="I15" s="11">
        <v>4111128.74</v>
      </c>
      <c r="J15" s="11">
        <f t="shared" ref="J15" si="19">I15-H15</f>
        <v>6187.7100000004284</v>
      </c>
      <c r="K15" s="27">
        <f t="shared" ref="K15" si="20">J15/24</f>
        <v>257.82125000001787</v>
      </c>
      <c r="L15" s="28"/>
    </row>
    <row r="16" spans="1:12">
      <c r="A16" s="12">
        <f t="shared" si="3"/>
        <v>10</v>
      </c>
      <c r="B16" s="8">
        <f t="shared" si="3"/>
        <v>46063</v>
      </c>
      <c r="C16" s="8">
        <f t="shared" si="4"/>
        <v>46063</v>
      </c>
      <c r="D16" s="9">
        <v>0.25</v>
      </c>
      <c r="E16" s="8">
        <f t="shared" si="5"/>
        <v>46064</v>
      </c>
      <c r="F16" s="9">
        <v>0.25</v>
      </c>
      <c r="G16" s="10">
        <f t="shared" si="6"/>
        <v>1</v>
      </c>
      <c r="H16" s="11">
        <f t="shared" si="2"/>
        <v>4111128.74</v>
      </c>
      <c r="I16" s="11">
        <v>4114610.07</v>
      </c>
      <c r="J16" s="11">
        <f t="shared" ref="J16" si="21">I16-H16</f>
        <v>3481.3299999996088</v>
      </c>
      <c r="K16" s="27">
        <f t="shared" ref="K16" si="22">J16/24</f>
        <v>145.05541666665036</v>
      </c>
      <c r="L16" s="28"/>
    </row>
    <row r="17" spans="1:14">
      <c r="A17" s="12">
        <f t="shared" si="3"/>
        <v>11</v>
      </c>
      <c r="B17" s="8">
        <f t="shared" si="3"/>
        <v>46064</v>
      </c>
      <c r="C17" s="8">
        <f t="shared" si="4"/>
        <v>46064</v>
      </c>
      <c r="D17" s="9">
        <v>0.25</v>
      </c>
      <c r="E17" s="8">
        <f t="shared" si="5"/>
        <v>46065</v>
      </c>
      <c r="F17" s="9">
        <v>0.25</v>
      </c>
      <c r="G17" s="10">
        <f t="shared" si="6"/>
        <v>1</v>
      </c>
      <c r="H17" s="11">
        <f t="shared" si="2"/>
        <v>4114610.07</v>
      </c>
      <c r="I17" s="11">
        <v>4118757.02</v>
      </c>
      <c r="J17" s="11">
        <f t="shared" ref="J17" si="23">I17-H17</f>
        <v>4146.9500000001863</v>
      </c>
      <c r="K17" s="27">
        <f t="shared" ref="K17" si="24">J17/24</f>
        <v>172.78958333334108</v>
      </c>
      <c r="L17" s="28"/>
    </row>
    <row r="18" spans="1:14">
      <c r="A18" s="12">
        <f t="shared" si="3"/>
        <v>12</v>
      </c>
      <c r="B18" s="8">
        <f t="shared" si="3"/>
        <v>46065</v>
      </c>
      <c r="C18" s="8">
        <f t="shared" si="4"/>
        <v>46065</v>
      </c>
      <c r="D18" s="9">
        <v>0.25</v>
      </c>
      <c r="E18" s="8">
        <f t="shared" si="5"/>
        <v>46066</v>
      </c>
      <c r="F18" s="9">
        <v>0.25</v>
      </c>
      <c r="G18" s="10">
        <f t="shared" si="6"/>
        <v>1</v>
      </c>
      <c r="H18" s="11">
        <f t="shared" si="2"/>
        <v>4118757.02</v>
      </c>
      <c r="I18" s="11">
        <v>4122601</v>
      </c>
      <c r="J18" s="11">
        <f t="shared" ref="J18" si="25">I18-H18</f>
        <v>3843.9799999999814</v>
      </c>
      <c r="K18" s="27">
        <f t="shared" ref="K18" si="26">J18/24</f>
        <v>160.16583333333256</v>
      </c>
      <c r="L18" s="528"/>
      <c r="N18" s="29"/>
    </row>
    <row r="19" spans="1:14">
      <c r="A19" s="12">
        <f t="shared" si="3"/>
        <v>13</v>
      </c>
      <c r="B19" s="8">
        <f t="shared" si="3"/>
        <v>46066</v>
      </c>
      <c r="C19" s="8">
        <f t="shared" si="4"/>
        <v>46066</v>
      </c>
      <c r="D19" s="9">
        <v>0.25</v>
      </c>
      <c r="E19" s="8">
        <f t="shared" si="5"/>
        <v>46067</v>
      </c>
      <c r="F19" s="9">
        <v>0.25</v>
      </c>
      <c r="G19" s="10">
        <f t="shared" si="6"/>
        <v>1</v>
      </c>
      <c r="H19" s="11">
        <f t="shared" si="2"/>
        <v>4122601</v>
      </c>
      <c r="I19" s="11">
        <v>4122601</v>
      </c>
      <c r="J19" s="11">
        <f t="shared" ref="J19" si="27">I19-H19</f>
        <v>0</v>
      </c>
      <c r="K19" s="27">
        <f t="shared" ref="K19" si="28">J19/24</f>
        <v>0</v>
      </c>
      <c r="L19" s="595" t="s">
        <v>301</v>
      </c>
    </row>
    <row r="20" spans="1:14">
      <c r="A20" s="12">
        <f t="shared" si="3"/>
        <v>14</v>
      </c>
      <c r="B20" s="8">
        <f t="shared" si="3"/>
        <v>46067</v>
      </c>
      <c r="C20" s="8">
        <f t="shared" si="4"/>
        <v>46067</v>
      </c>
      <c r="D20" s="9">
        <v>0.25</v>
      </c>
      <c r="E20" s="8">
        <f t="shared" si="5"/>
        <v>46068</v>
      </c>
      <c r="F20" s="9">
        <v>0.25</v>
      </c>
      <c r="G20" s="10">
        <f t="shared" si="6"/>
        <v>1</v>
      </c>
      <c r="H20" s="11">
        <f t="shared" ref="H20" si="29">I19</f>
        <v>4122601</v>
      </c>
      <c r="I20" s="11">
        <v>4122601</v>
      </c>
      <c r="J20" s="11">
        <f t="shared" ref="J20" si="30">I20-H20</f>
        <v>0</v>
      </c>
      <c r="K20" s="27">
        <f t="shared" ref="K20" si="31">J20/24</f>
        <v>0</v>
      </c>
      <c r="L20" s="595" t="s">
        <v>301</v>
      </c>
    </row>
    <row r="21" spans="1:14">
      <c r="A21" s="12">
        <f t="shared" si="3"/>
        <v>15</v>
      </c>
      <c r="B21" s="8">
        <f t="shared" si="3"/>
        <v>46068</v>
      </c>
      <c r="C21" s="8">
        <f t="shared" si="4"/>
        <v>46068</v>
      </c>
      <c r="D21" s="9">
        <v>0.25</v>
      </c>
      <c r="E21" s="8">
        <f t="shared" si="5"/>
        <v>46069</v>
      </c>
      <c r="F21" s="9">
        <v>0.25</v>
      </c>
      <c r="G21" s="10">
        <f t="shared" si="6"/>
        <v>1</v>
      </c>
      <c r="H21" s="11">
        <f t="shared" ref="H21" si="32">I20</f>
        <v>4122601</v>
      </c>
      <c r="I21" s="11">
        <v>4122601</v>
      </c>
      <c r="J21" s="11">
        <f t="shared" ref="J21" si="33">I21-H21</f>
        <v>0</v>
      </c>
      <c r="K21" s="27">
        <f t="shared" ref="K21" si="34">J21/24</f>
        <v>0</v>
      </c>
      <c r="L21" s="595" t="s">
        <v>301</v>
      </c>
    </row>
    <row r="22" spans="1:14">
      <c r="A22" s="12">
        <f t="shared" si="3"/>
        <v>16</v>
      </c>
      <c r="B22" s="8">
        <f t="shared" si="3"/>
        <v>46069</v>
      </c>
      <c r="C22" s="8">
        <f t="shared" si="4"/>
        <v>46069</v>
      </c>
      <c r="D22" s="9">
        <v>0.25</v>
      </c>
      <c r="E22" s="8">
        <f t="shared" si="5"/>
        <v>46070</v>
      </c>
      <c r="F22" s="9">
        <v>0.25</v>
      </c>
      <c r="G22" s="10">
        <f t="shared" si="6"/>
        <v>1</v>
      </c>
      <c r="H22" s="11">
        <f t="shared" ref="H22" si="35">I21</f>
        <v>4122601</v>
      </c>
      <c r="I22" s="11">
        <v>4122601</v>
      </c>
      <c r="J22" s="11">
        <f t="shared" ref="J22" si="36">I22-H22</f>
        <v>0</v>
      </c>
      <c r="K22" s="27">
        <f t="shared" ref="K22" si="37">J22/24</f>
        <v>0</v>
      </c>
      <c r="L22" s="595" t="s">
        <v>301</v>
      </c>
    </row>
    <row r="23" spans="1:14">
      <c r="A23" s="12">
        <f t="shared" si="3"/>
        <v>17</v>
      </c>
      <c r="B23" s="8">
        <f t="shared" si="3"/>
        <v>46070</v>
      </c>
      <c r="C23" s="8">
        <f t="shared" si="4"/>
        <v>46070</v>
      </c>
      <c r="D23" s="9">
        <v>0.25</v>
      </c>
      <c r="E23" s="8">
        <f t="shared" si="5"/>
        <v>46071</v>
      </c>
      <c r="F23" s="9">
        <v>0.25</v>
      </c>
      <c r="G23" s="10">
        <f t="shared" si="6"/>
        <v>1</v>
      </c>
      <c r="H23" s="11">
        <f t="shared" ref="H23:H33" si="38">I22</f>
        <v>4122601</v>
      </c>
      <c r="I23" s="11">
        <v>4122601</v>
      </c>
      <c r="J23" s="11">
        <f t="shared" ref="J23" si="39">I23-H23</f>
        <v>0</v>
      </c>
      <c r="K23" s="27">
        <f t="shared" ref="K23" si="40">J23/24</f>
        <v>0</v>
      </c>
      <c r="L23" s="595" t="s">
        <v>301</v>
      </c>
    </row>
    <row r="24" spans="1:14">
      <c r="A24" s="12">
        <f t="shared" si="3"/>
        <v>18</v>
      </c>
      <c r="B24" s="8">
        <f t="shared" si="3"/>
        <v>46071</v>
      </c>
      <c r="C24" s="8">
        <f t="shared" si="4"/>
        <v>46071</v>
      </c>
      <c r="D24" s="9">
        <v>0.25</v>
      </c>
      <c r="E24" s="8">
        <f t="shared" si="5"/>
        <v>46072</v>
      </c>
      <c r="F24" s="9">
        <v>0.25</v>
      </c>
      <c r="G24" s="10">
        <f t="shared" si="6"/>
        <v>1</v>
      </c>
      <c r="H24" s="11">
        <f t="shared" si="38"/>
        <v>4122601</v>
      </c>
      <c r="I24" s="11">
        <v>4125602.83</v>
      </c>
      <c r="J24" s="11">
        <f t="shared" ref="J24" si="41">I24-H24</f>
        <v>3001.8300000000745</v>
      </c>
      <c r="K24" s="27">
        <f t="shared" ref="K24" si="42">J24/24</f>
        <v>125.0762500000031</v>
      </c>
      <c r="L24" s="491"/>
    </row>
    <row r="25" spans="1:14">
      <c r="A25" s="12">
        <f t="shared" ref="A25:B34" si="43">A24+1</f>
        <v>19</v>
      </c>
      <c r="B25" s="8">
        <f>B24+1</f>
        <v>46072</v>
      </c>
      <c r="C25" s="8">
        <f t="shared" si="4"/>
        <v>46072</v>
      </c>
      <c r="D25" s="9">
        <v>0.25</v>
      </c>
      <c r="E25" s="8">
        <f t="shared" si="5"/>
        <v>46073</v>
      </c>
      <c r="F25" s="9">
        <v>0.25</v>
      </c>
      <c r="G25" s="10">
        <f t="shared" si="6"/>
        <v>1</v>
      </c>
      <c r="H25" s="11">
        <f t="shared" si="38"/>
        <v>4125602.83</v>
      </c>
      <c r="I25" s="11">
        <v>4130944.18</v>
      </c>
      <c r="J25" s="11">
        <f t="shared" ref="J25" si="44">I25-H25</f>
        <v>5341.3500000000931</v>
      </c>
      <c r="K25" s="27">
        <f t="shared" ref="K25" si="45">J25/24</f>
        <v>222.55625000000387</v>
      </c>
      <c r="L25" s="28"/>
    </row>
    <row r="26" spans="1:14">
      <c r="A26" s="12">
        <f t="shared" si="43"/>
        <v>20</v>
      </c>
      <c r="B26" s="8">
        <f>B25+1</f>
        <v>46073</v>
      </c>
      <c r="C26" s="8">
        <f t="shared" si="4"/>
        <v>46073</v>
      </c>
      <c r="D26" s="9">
        <v>0.25</v>
      </c>
      <c r="E26" s="8">
        <f t="shared" si="5"/>
        <v>46074</v>
      </c>
      <c r="F26" s="9">
        <v>0.25</v>
      </c>
      <c r="G26" s="10">
        <f t="shared" si="6"/>
        <v>1</v>
      </c>
      <c r="H26" s="11">
        <f t="shared" si="38"/>
        <v>4130944.18</v>
      </c>
      <c r="I26" s="11">
        <v>4135437.11</v>
      </c>
      <c r="J26" s="11">
        <f t="shared" ref="J26" si="46">I26-H26</f>
        <v>4492.929999999702</v>
      </c>
      <c r="K26" s="27">
        <f t="shared" ref="K26" si="47">J26/24</f>
        <v>187.20541666665426</v>
      </c>
      <c r="L26" s="28"/>
    </row>
    <row r="27" spans="1:14">
      <c r="A27" s="12">
        <f t="shared" si="43"/>
        <v>21</v>
      </c>
      <c r="B27" s="8">
        <f>B26+1</f>
        <v>46074</v>
      </c>
      <c r="C27" s="8">
        <f t="shared" si="4"/>
        <v>46074</v>
      </c>
      <c r="D27" s="9">
        <v>0.25</v>
      </c>
      <c r="E27" s="8">
        <f t="shared" si="5"/>
        <v>46075</v>
      </c>
      <c r="F27" s="9">
        <v>0.25</v>
      </c>
      <c r="G27" s="10">
        <f t="shared" si="6"/>
        <v>1</v>
      </c>
      <c r="H27" s="11">
        <f t="shared" si="38"/>
        <v>4135437.11</v>
      </c>
      <c r="I27" s="11">
        <v>4141190.12</v>
      </c>
      <c r="J27" s="11">
        <f t="shared" ref="J27" si="48">I27-H27</f>
        <v>5753.0100000002421</v>
      </c>
      <c r="K27" s="27">
        <f t="shared" ref="K27" si="49">J27/24</f>
        <v>239.7087500000101</v>
      </c>
      <c r="L27" s="28"/>
    </row>
    <row r="28" spans="1:14">
      <c r="A28" s="12">
        <f t="shared" si="43"/>
        <v>22</v>
      </c>
      <c r="B28" s="8">
        <f t="shared" si="43"/>
        <v>46075</v>
      </c>
      <c r="C28" s="8">
        <f t="shared" si="4"/>
        <v>46075</v>
      </c>
      <c r="D28" s="9">
        <v>0.25</v>
      </c>
      <c r="E28" s="8">
        <f t="shared" si="5"/>
        <v>46076</v>
      </c>
      <c r="F28" s="9">
        <v>0.25</v>
      </c>
      <c r="G28" s="10">
        <f t="shared" si="6"/>
        <v>1</v>
      </c>
      <c r="H28" s="11">
        <f t="shared" si="38"/>
        <v>4141190.12</v>
      </c>
      <c r="I28" s="11">
        <v>4150844.39</v>
      </c>
      <c r="J28" s="11">
        <f t="shared" ref="J28" si="50">I28-H28</f>
        <v>9654.2700000000186</v>
      </c>
      <c r="K28" s="27">
        <f t="shared" ref="K28" si="51">J28/24</f>
        <v>402.26125000000076</v>
      </c>
      <c r="L28" s="28"/>
    </row>
    <row r="29" spans="1:14">
      <c r="A29" s="12">
        <f t="shared" si="43"/>
        <v>23</v>
      </c>
      <c r="B29" s="8">
        <f t="shared" si="43"/>
        <v>46076</v>
      </c>
      <c r="C29" s="8">
        <f t="shared" si="4"/>
        <v>46076</v>
      </c>
      <c r="D29" s="9">
        <v>0.25</v>
      </c>
      <c r="E29" s="8">
        <f t="shared" si="5"/>
        <v>46077</v>
      </c>
      <c r="F29" s="9">
        <v>0.25</v>
      </c>
      <c r="G29" s="10">
        <f t="shared" si="6"/>
        <v>1</v>
      </c>
      <c r="H29" s="11">
        <f t="shared" si="38"/>
        <v>4150844.39</v>
      </c>
      <c r="I29" s="11">
        <v>4155147.25</v>
      </c>
      <c r="J29" s="11">
        <f t="shared" ref="J29" si="52">I29-H29</f>
        <v>4302.8599999998696</v>
      </c>
      <c r="K29" s="27">
        <f t="shared" ref="K29" si="53">J29/24</f>
        <v>179.2858333333279</v>
      </c>
      <c r="L29" s="28"/>
    </row>
    <row r="30" spans="1:14">
      <c r="A30" s="12">
        <f t="shared" si="43"/>
        <v>24</v>
      </c>
      <c r="B30" s="8">
        <f t="shared" si="43"/>
        <v>46077</v>
      </c>
      <c r="C30" s="8">
        <f t="shared" si="4"/>
        <v>46077</v>
      </c>
      <c r="D30" s="9">
        <v>0.25</v>
      </c>
      <c r="E30" s="8">
        <f t="shared" si="5"/>
        <v>46078</v>
      </c>
      <c r="F30" s="9">
        <v>0.25</v>
      </c>
      <c r="G30" s="10">
        <f t="shared" si="6"/>
        <v>1</v>
      </c>
      <c r="H30" s="11">
        <f t="shared" si="38"/>
        <v>4155147.25</v>
      </c>
      <c r="I30" s="11">
        <v>4159669.85</v>
      </c>
      <c r="J30" s="11">
        <f t="shared" ref="J30" si="54">I30-H30</f>
        <v>4522.6000000000931</v>
      </c>
      <c r="K30" s="27">
        <f t="shared" ref="K30" si="55">J30/24</f>
        <v>188.44166666667056</v>
      </c>
      <c r="L30" s="28"/>
    </row>
    <row r="31" spans="1:14">
      <c r="A31" s="12">
        <f t="shared" si="43"/>
        <v>25</v>
      </c>
      <c r="B31" s="8">
        <f t="shared" si="43"/>
        <v>46078</v>
      </c>
      <c r="C31" s="8">
        <f t="shared" si="4"/>
        <v>46078</v>
      </c>
      <c r="D31" s="9">
        <v>0.25</v>
      </c>
      <c r="E31" s="8">
        <f t="shared" si="5"/>
        <v>46079</v>
      </c>
      <c r="F31" s="9">
        <v>0.25</v>
      </c>
      <c r="G31" s="10">
        <f t="shared" si="6"/>
        <v>1</v>
      </c>
      <c r="H31" s="11">
        <f t="shared" si="38"/>
        <v>4159669.85</v>
      </c>
      <c r="I31" s="11">
        <v>4163607.52</v>
      </c>
      <c r="J31" s="11">
        <f t="shared" ref="J31" si="56">I31-H31</f>
        <v>3937.6699999999255</v>
      </c>
      <c r="K31" s="27">
        <f t="shared" ref="K31" si="57">J31/24</f>
        <v>164.06958333333023</v>
      </c>
      <c r="L31" s="28"/>
    </row>
    <row r="32" spans="1:14">
      <c r="A32" s="12">
        <f t="shared" si="43"/>
        <v>26</v>
      </c>
      <c r="B32" s="8">
        <f t="shared" si="43"/>
        <v>46079</v>
      </c>
      <c r="C32" s="8">
        <f t="shared" si="4"/>
        <v>46079</v>
      </c>
      <c r="D32" s="9">
        <v>0.25</v>
      </c>
      <c r="E32" s="8">
        <f t="shared" si="5"/>
        <v>46080</v>
      </c>
      <c r="F32" s="9">
        <v>0.25</v>
      </c>
      <c r="G32" s="10">
        <f t="shared" si="6"/>
        <v>1</v>
      </c>
      <c r="H32" s="11">
        <f t="shared" si="38"/>
        <v>4163607.52</v>
      </c>
      <c r="I32" s="11">
        <v>4165757.7</v>
      </c>
      <c r="J32" s="11">
        <f t="shared" ref="J32" si="58">I32-H32</f>
        <v>2150.1800000001676</v>
      </c>
      <c r="K32" s="27">
        <f t="shared" ref="K32" si="59">J32/24</f>
        <v>89.590833333340314</v>
      </c>
      <c r="L32" s="28"/>
    </row>
    <row r="33" spans="1:12">
      <c r="A33" s="12">
        <f t="shared" si="43"/>
        <v>27</v>
      </c>
      <c r="B33" s="8">
        <f t="shared" si="43"/>
        <v>46080</v>
      </c>
      <c r="C33" s="8">
        <f t="shared" si="4"/>
        <v>46080</v>
      </c>
      <c r="D33" s="9">
        <v>0.25</v>
      </c>
      <c r="E33" s="8">
        <f t="shared" si="5"/>
        <v>46081</v>
      </c>
      <c r="F33" s="9">
        <v>0.25</v>
      </c>
      <c r="G33" s="10">
        <f t="shared" si="6"/>
        <v>1</v>
      </c>
      <c r="H33" s="11">
        <f t="shared" si="38"/>
        <v>4165757.7</v>
      </c>
      <c r="I33" s="11">
        <v>4165757.7</v>
      </c>
      <c r="J33" s="11">
        <f t="shared" ref="J33" si="60">I33-H33</f>
        <v>0</v>
      </c>
      <c r="K33" s="27">
        <f t="shared" ref="K33" si="61">J33/24</f>
        <v>0</v>
      </c>
      <c r="L33" s="595" t="s">
        <v>301</v>
      </c>
    </row>
    <row r="34" spans="1:12">
      <c r="A34" s="12">
        <f t="shared" si="43"/>
        <v>28</v>
      </c>
      <c r="B34" s="8">
        <f t="shared" si="43"/>
        <v>46081</v>
      </c>
      <c r="C34" s="8">
        <f t="shared" si="4"/>
        <v>46081</v>
      </c>
      <c r="D34" s="9">
        <v>0.25</v>
      </c>
      <c r="E34" s="8">
        <f t="shared" si="5"/>
        <v>46082</v>
      </c>
      <c r="F34" s="9">
        <v>0.25</v>
      </c>
      <c r="G34" s="10">
        <f t="shared" si="6"/>
        <v>1</v>
      </c>
      <c r="H34" s="11">
        <f t="shared" ref="H34" si="62">I33</f>
        <v>4165757.7</v>
      </c>
      <c r="I34" s="11">
        <v>4165757.7</v>
      </c>
      <c r="J34" s="11">
        <f t="shared" ref="J34" si="63">I34-H34</f>
        <v>0</v>
      </c>
      <c r="K34" s="27">
        <f t="shared" ref="K34" si="64">J34/24</f>
        <v>0</v>
      </c>
      <c r="L34" s="595" t="s">
        <v>301</v>
      </c>
    </row>
    <row r="35" spans="1:12">
      <c r="A35" s="12"/>
      <c r="B35" s="8"/>
      <c r="C35" s="8"/>
      <c r="D35" s="9"/>
      <c r="E35" s="8"/>
      <c r="F35" s="9"/>
      <c r="G35" s="10"/>
      <c r="H35" s="11"/>
      <c r="I35" s="11"/>
      <c r="J35" s="11"/>
      <c r="K35" s="27"/>
      <c r="L35" s="28"/>
    </row>
    <row r="36" spans="1:12">
      <c r="A36" s="17" t="s">
        <v>3</v>
      </c>
      <c r="B36" s="18"/>
      <c r="C36" s="18"/>
      <c r="D36" s="18"/>
      <c r="E36" s="18"/>
      <c r="F36" s="18"/>
      <c r="G36" s="19">
        <f>SUM(G7:G35)</f>
        <v>28</v>
      </c>
      <c r="H36" s="20"/>
      <c r="I36" s="20"/>
      <c r="J36" s="32">
        <f>SUM(J7:J35)</f>
        <v>93982.200000000186</v>
      </c>
      <c r="K36" s="32">
        <f>AVERAGE(K7:K35)</f>
        <v>139.85446428571461</v>
      </c>
      <c r="L36" s="33"/>
    </row>
    <row r="37" spans="1:12">
      <c r="A37" s="21" t="s">
        <v>106</v>
      </c>
      <c r="B37" s="22"/>
      <c r="C37" s="22"/>
      <c r="D37" s="22"/>
      <c r="E37" s="22"/>
      <c r="F37" s="22"/>
      <c r="G37" s="23">
        <f>G36/SUMPRODUCT((G7:G35&gt;0)*1)</f>
        <v>1</v>
      </c>
      <c r="H37" s="24"/>
      <c r="I37" s="24"/>
      <c r="J37" s="24"/>
      <c r="K37" s="24">
        <f>K36/SUMPRODUCT((K7:K35&gt;0)*1)</f>
        <v>6.9927232142857303</v>
      </c>
      <c r="L37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7"/>
  <sheetViews>
    <sheetView zoomScale="77" zoomScaleNormal="77" workbookViewId="0">
      <pane ySplit="6" topLeftCell="A22" activePane="bottomLeft" state="frozen"/>
      <selection pane="bottomLeft" activeCell="K36" sqref="K36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8" width="14.85546875" style="1" customWidth="1"/>
    <col min="9" max="9" width="15.28515625" style="1" customWidth="1"/>
    <col min="10" max="10" width="11.5703125" style="1" customWidth="1"/>
    <col min="11" max="11" width="9.140625" style="1"/>
    <col min="12" max="12" width="45.85546875" style="1" customWidth="1"/>
    <col min="13" max="15" width="9.140625" style="1"/>
    <col min="16" max="16" width="12.42578125" style="1" customWidth="1"/>
    <col min="17" max="16384" width="9.140625" style="1"/>
  </cols>
  <sheetData>
    <row r="1" spans="1:12">
      <c r="B1" s="2"/>
      <c r="C1" s="3" t="s">
        <v>120</v>
      </c>
      <c r="D1" s="2"/>
      <c r="E1" s="2"/>
      <c r="F1" s="2"/>
      <c r="G1" s="2"/>
      <c r="H1" s="2"/>
      <c r="I1" s="2"/>
      <c r="J1" s="2"/>
      <c r="K1" s="2"/>
      <c r="L1" s="2"/>
    </row>
    <row r="2" spans="1:12">
      <c r="B2" s="2"/>
      <c r="C2" s="3" t="s">
        <v>145</v>
      </c>
      <c r="D2" s="2"/>
      <c r="E2" s="2"/>
      <c r="F2" s="2"/>
      <c r="G2" s="2"/>
      <c r="H2" s="2"/>
      <c r="I2" s="2"/>
      <c r="J2" s="2"/>
      <c r="K2" s="2"/>
      <c r="L2" s="25" t="s">
        <v>122</v>
      </c>
    </row>
    <row r="3" spans="1:12">
      <c r="B3" s="2"/>
      <c r="C3" s="3" t="str">
        <f>SCI!C3</f>
        <v>Bulan Februari 2026</v>
      </c>
      <c r="D3" s="2"/>
      <c r="E3" s="2"/>
      <c r="F3" s="2"/>
      <c r="G3" s="2"/>
      <c r="H3" s="2"/>
      <c r="I3" s="2"/>
      <c r="J3" s="2"/>
      <c r="K3" s="2"/>
      <c r="L3" s="2"/>
    </row>
    <row r="4" spans="1:12">
      <c r="B4" s="4"/>
      <c r="C4" s="76">
        <f>'Summary sales'!A4</f>
        <v>46054</v>
      </c>
      <c r="D4" s="2"/>
      <c r="E4" s="2"/>
      <c r="F4" s="2"/>
      <c r="G4" s="2"/>
      <c r="H4" s="2"/>
      <c r="I4" s="2"/>
      <c r="J4" s="2" t="s">
        <v>123</v>
      </c>
      <c r="K4" s="26">
        <f>MAX(K7:K35)</f>
        <v>802.95900000010931</v>
      </c>
      <c r="L4" s="2"/>
    </row>
    <row r="5" spans="1:12">
      <c r="A5" s="695" t="s">
        <v>100</v>
      </c>
      <c r="B5" s="694" t="s">
        <v>101</v>
      </c>
      <c r="C5" s="694" t="s">
        <v>124</v>
      </c>
      <c r="D5" s="694"/>
      <c r="E5" s="694" t="s">
        <v>125</v>
      </c>
      <c r="F5" s="694"/>
      <c r="G5" s="698" t="s">
        <v>126</v>
      </c>
      <c r="H5" s="694" t="s">
        <v>127</v>
      </c>
      <c r="I5" s="694"/>
      <c r="J5" s="694" t="s">
        <v>128</v>
      </c>
      <c r="K5" s="698" t="s">
        <v>129</v>
      </c>
      <c r="L5" s="692" t="s">
        <v>130</v>
      </c>
    </row>
    <row r="6" spans="1:12" ht="33.75" customHeight="1">
      <c r="A6" s="696"/>
      <c r="B6" s="697"/>
      <c r="C6" s="5" t="s">
        <v>101</v>
      </c>
      <c r="D6" s="5" t="s">
        <v>131</v>
      </c>
      <c r="E6" s="5" t="s">
        <v>101</v>
      </c>
      <c r="F6" s="5" t="s">
        <v>131</v>
      </c>
      <c r="G6" s="699"/>
      <c r="H6" s="258" t="s">
        <v>124</v>
      </c>
      <c r="I6" s="5" t="s">
        <v>125</v>
      </c>
      <c r="J6" s="697"/>
      <c r="K6" s="699"/>
      <c r="L6" s="693"/>
    </row>
    <row r="7" spans="1:12">
      <c r="A7" s="6">
        <v>1</v>
      </c>
      <c r="B7" s="7">
        <f>C4</f>
        <v>46054</v>
      </c>
      <c r="C7" s="7">
        <f>B7</f>
        <v>46054</v>
      </c>
      <c r="D7" s="286">
        <v>0.25</v>
      </c>
      <c r="E7" s="8">
        <f>B7+1</f>
        <v>46055</v>
      </c>
      <c r="F7" s="286">
        <v>0.25</v>
      </c>
      <c r="G7" s="10">
        <f>IFERROR(((E7-C7)+(F7-D7)),"")</f>
        <v>1</v>
      </c>
      <c r="H7" s="11">
        <v>34910212.214000002</v>
      </c>
      <c r="I7" s="11">
        <v>34920577.581</v>
      </c>
      <c r="J7" s="11">
        <f t="shared" ref="J7" si="0">I7-H7</f>
        <v>10365.366999998689</v>
      </c>
      <c r="K7" s="27">
        <f t="shared" ref="K7" si="1">J7/24</f>
        <v>431.89029166661203</v>
      </c>
      <c r="L7" s="101"/>
    </row>
    <row r="8" spans="1:12">
      <c r="A8" s="12">
        <f t="shared" ref="A8:A34" si="2">A7+1</f>
        <v>2</v>
      </c>
      <c r="B8" s="8">
        <f t="shared" ref="B8:B31" si="3">C8</f>
        <v>46055</v>
      </c>
      <c r="C8" s="8">
        <f t="shared" ref="C8:C34" si="4">C7+1</f>
        <v>46055</v>
      </c>
      <c r="D8" s="9">
        <v>0.25</v>
      </c>
      <c r="E8" s="8">
        <f>B8+1</f>
        <v>46056</v>
      </c>
      <c r="F8" s="9">
        <v>0.25</v>
      </c>
      <c r="G8" s="10">
        <f>IFERROR(((E8-C8)+(F8-D8)),"")</f>
        <v>1</v>
      </c>
      <c r="H8" s="11">
        <f t="shared" ref="H8:H34" si="5">I7</f>
        <v>34920577.581</v>
      </c>
      <c r="I8" s="11">
        <v>34935722.380999997</v>
      </c>
      <c r="J8" s="11">
        <f t="shared" ref="J8:J28" si="6">I8-H8</f>
        <v>15144.79999999702</v>
      </c>
      <c r="K8" s="27">
        <f t="shared" ref="K8:K33" si="7">J8/24</f>
        <v>631.03333333320916</v>
      </c>
      <c r="L8" s="105"/>
    </row>
    <row r="9" spans="1:12">
      <c r="A9" s="12">
        <f t="shared" si="2"/>
        <v>3</v>
      </c>
      <c r="B9" s="8">
        <f t="shared" si="3"/>
        <v>46056</v>
      </c>
      <c r="C9" s="8">
        <f t="shared" si="4"/>
        <v>46056</v>
      </c>
      <c r="D9" s="9">
        <v>0.25</v>
      </c>
      <c r="E9" s="8">
        <f t="shared" ref="E9:E31" si="8">B9+1</f>
        <v>46057</v>
      </c>
      <c r="F9" s="9">
        <v>0.25</v>
      </c>
      <c r="G9" s="10">
        <f t="shared" ref="G9:G31" si="9">IFERROR(((E9-C9)+(F9-D9)),"")</f>
        <v>1</v>
      </c>
      <c r="H9" s="11">
        <f t="shared" si="5"/>
        <v>34935722.380999997</v>
      </c>
      <c r="I9" s="11">
        <v>34951171.814000003</v>
      </c>
      <c r="J9" s="11">
        <f t="shared" si="6"/>
        <v>15449.433000005782</v>
      </c>
      <c r="K9" s="27">
        <f t="shared" si="7"/>
        <v>643.72637500024086</v>
      </c>
      <c r="L9" s="28"/>
    </row>
    <row r="10" spans="1:12">
      <c r="A10" s="12">
        <f t="shared" si="2"/>
        <v>4</v>
      </c>
      <c r="B10" s="8">
        <f t="shared" si="3"/>
        <v>46057</v>
      </c>
      <c r="C10" s="8">
        <f t="shared" si="4"/>
        <v>46057</v>
      </c>
      <c r="D10" s="9">
        <v>0.25</v>
      </c>
      <c r="E10" s="8">
        <f t="shared" si="8"/>
        <v>46058</v>
      </c>
      <c r="F10" s="9">
        <v>0.25</v>
      </c>
      <c r="G10" s="10">
        <f t="shared" si="9"/>
        <v>1</v>
      </c>
      <c r="H10" s="11">
        <f t="shared" si="5"/>
        <v>34951171.814000003</v>
      </c>
      <c r="I10" s="11">
        <v>34966895.222000003</v>
      </c>
      <c r="J10" s="11">
        <f t="shared" ref="J10:J11" si="10">I10-H10</f>
        <v>15723.407999999821</v>
      </c>
      <c r="K10" s="27">
        <f t="shared" ref="K10:K11" si="11">J10/24</f>
        <v>655.14199999999255</v>
      </c>
      <c r="L10" s="28"/>
    </row>
    <row r="11" spans="1:12">
      <c r="A11" s="12">
        <f t="shared" si="2"/>
        <v>5</v>
      </c>
      <c r="B11" s="8">
        <f t="shared" si="3"/>
        <v>46058</v>
      </c>
      <c r="C11" s="8">
        <f t="shared" si="4"/>
        <v>46058</v>
      </c>
      <c r="D11" s="9">
        <v>0.25</v>
      </c>
      <c r="E11" s="8">
        <f t="shared" si="8"/>
        <v>46059</v>
      </c>
      <c r="F11" s="9">
        <v>0.25</v>
      </c>
      <c r="G11" s="10">
        <f t="shared" si="9"/>
        <v>1</v>
      </c>
      <c r="H11" s="11">
        <f t="shared" si="5"/>
        <v>34966895.222000003</v>
      </c>
      <c r="I11" s="11">
        <v>34983985.839000002</v>
      </c>
      <c r="J11" s="11">
        <f t="shared" si="10"/>
        <v>17090.616999998689</v>
      </c>
      <c r="K11" s="27">
        <f t="shared" si="11"/>
        <v>712.10904166661203</v>
      </c>
      <c r="L11" s="28"/>
    </row>
    <row r="12" spans="1:12">
      <c r="A12" s="12">
        <f t="shared" si="2"/>
        <v>6</v>
      </c>
      <c r="B12" s="8">
        <f t="shared" si="3"/>
        <v>46059</v>
      </c>
      <c r="C12" s="8">
        <f t="shared" si="4"/>
        <v>46059</v>
      </c>
      <c r="D12" s="9">
        <v>0.25</v>
      </c>
      <c r="E12" s="8">
        <f t="shared" si="8"/>
        <v>46060</v>
      </c>
      <c r="F12" s="9">
        <v>0.25</v>
      </c>
      <c r="G12" s="10">
        <f t="shared" si="9"/>
        <v>1</v>
      </c>
      <c r="H12" s="11">
        <f t="shared" si="5"/>
        <v>34983985.839000002</v>
      </c>
      <c r="I12" s="11">
        <v>35002323.748000003</v>
      </c>
      <c r="J12" s="11">
        <f t="shared" si="6"/>
        <v>18337.909000001848</v>
      </c>
      <c r="K12" s="27">
        <f t="shared" si="7"/>
        <v>764.07954166674369</v>
      </c>
      <c r="L12" s="28"/>
    </row>
    <row r="13" spans="1:12">
      <c r="A13" s="12">
        <f t="shared" si="2"/>
        <v>7</v>
      </c>
      <c r="B13" s="8">
        <f t="shared" si="3"/>
        <v>46060</v>
      </c>
      <c r="C13" s="8">
        <f t="shared" si="4"/>
        <v>46060</v>
      </c>
      <c r="D13" s="9">
        <v>0.25</v>
      </c>
      <c r="E13" s="8">
        <f t="shared" si="8"/>
        <v>46061</v>
      </c>
      <c r="F13" s="9">
        <v>0.25</v>
      </c>
      <c r="G13" s="10">
        <f t="shared" si="9"/>
        <v>1</v>
      </c>
      <c r="H13" s="11">
        <f t="shared" si="5"/>
        <v>35002323.748000003</v>
      </c>
      <c r="I13" s="11">
        <v>35017370.006999999</v>
      </c>
      <c r="J13" s="11">
        <f t="shared" si="6"/>
        <v>15046.258999995887</v>
      </c>
      <c r="K13" s="27">
        <f t="shared" si="7"/>
        <v>626.92745833316201</v>
      </c>
      <c r="L13" s="28"/>
    </row>
    <row r="14" spans="1:12">
      <c r="A14" s="12">
        <f t="shared" si="2"/>
        <v>8</v>
      </c>
      <c r="B14" s="8">
        <f t="shared" si="3"/>
        <v>46061</v>
      </c>
      <c r="C14" s="8">
        <f t="shared" si="4"/>
        <v>46061</v>
      </c>
      <c r="D14" s="9">
        <v>0.25</v>
      </c>
      <c r="E14" s="8">
        <f t="shared" si="8"/>
        <v>46062</v>
      </c>
      <c r="F14" s="9">
        <v>0.25</v>
      </c>
      <c r="G14" s="10">
        <f t="shared" si="9"/>
        <v>1</v>
      </c>
      <c r="H14" s="11">
        <f t="shared" si="5"/>
        <v>35017370.006999999</v>
      </c>
      <c r="I14" s="11">
        <v>35023242.611000001</v>
      </c>
      <c r="J14" s="11">
        <f t="shared" si="6"/>
        <v>5872.6040000021458</v>
      </c>
      <c r="K14" s="27">
        <f t="shared" si="7"/>
        <v>244.69183333342275</v>
      </c>
      <c r="L14" s="28"/>
    </row>
    <row r="15" spans="1:12">
      <c r="A15" s="12">
        <f t="shared" si="2"/>
        <v>9</v>
      </c>
      <c r="B15" s="8">
        <f t="shared" si="3"/>
        <v>46062</v>
      </c>
      <c r="C15" s="8">
        <f t="shared" si="4"/>
        <v>46062</v>
      </c>
      <c r="D15" s="9">
        <v>0.25</v>
      </c>
      <c r="E15" s="8">
        <f t="shared" si="8"/>
        <v>46063</v>
      </c>
      <c r="F15" s="9">
        <v>0.25</v>
      </c>
      <c r="G15" s="10">
        <f t="shared" si="9"/>
        <v>1</v>
      </c>
      <c r="H15" s="11">
        <f t="shared" si="5"/>
        <v>35023242.611000001</v>
      </c>
      <c r="I15" s="11">
        <v>35039978.881999999</v>
      </c>
      <c r="J15" s="11">
        <f t="shared" si="6"/>
        <v>16736.270999997854</v>
      </c>
      <c r="K15" s="27">
        <f t="shared" si="7"/>
        <v>697.34462499991059</v>
      </c>
      <c r="L15" s="28"/>
    </row>
    <row r="16" spans="1:12">
      <c r="A16" s="12">
        <f t="shared" si="2"/>
        <v>10</v>
      </c>
      <c r="B16" s="8">
        <f t="shared" si="3"/>
        <v>46063</v>
      </c>
      <c r="C16" s="8">
        <f t="shared" si="4"/>
        <v>46063</v>
      </c>
      <c r="D16" s="9">
        <v>0.25</v>
      </c>
      <c r="E16" s="8">
        <f t="shared" si="8"/>
        <v>46064</v>
      </c>
      <c r="F16" s="9">
        <v>0.25</v>
      </c>
      <c r="G16" s="10">
        <f t="shared" si="9"/>
        <v>1</v>
      </c>
      <c r="H16" s="11">
        <f t="shared" si="5"/>
        <v>35039978.881999999</v>
      </c>
      <c r="I16" s="11">
        <v>35057274.623000003</v>
      </c>
      <c r="J16" s="11">
        <f t="shared" si="6"/>
        <v>17295.741000004113</v>
      </c>
      <c r="K16" s="27">
        <f t="shared" si="7"/>
        <v>720.65587500017136</v>
      </c>
      <c r="L16" s="28"/>
    </row>
    <row r="17" spans="1:12">
      <c r="A17" s="12">
        <f t="shared" si="2"/>
        <v>11</v>
      </c>
      <c r="B17" s="8">
        <f t="shared" si="3"/>
        <v>46064</v>
      </c>
      <c r="C17" s="8">
        <f t="shared" si="4"/>
        <v>46064</v>
      </c>
      <c r="D17" s="9">
        <v>0.25</v>
      </c>
      <c r="E17" s="8">
        <f t="shared" si="8"/>
        <v>46065</v>
      </c>
      <c r="F17" s="9">
        <v>0.25</v>
      </c>
      <c r="G17" s="10">
        <f t="shared" si="9"/>
        <v>1</v>
      </c>
      <c r="H17" s="11">
        <f t="shared" si="5"/>
        <v>35057274.623000003</v>
      </c>
      <c r="I17" s="11">
        <v>35074374.800999999</v>
      </c>
      <c r="J17" s="11">
        <f t="shared" si="6"/>
        <v>17100.177999995649</v>
      </c>
      <c r="K17" s="27">
        <f t="shared" si="7"/>
        <v>712.50741666648537</v>
      </c>
      <c r="L17" s="28"/>
    </row>
    <row r="18" spans="1:12">
      <c r="A18" s="12">
        <f t="shared" si="2"/>
        <v>12</v>
      </c>
      <c r="B18" s="8">
        <f t="shared" si="3"/>
        <v>46065</v>
      </c>
      <c r="C18" s="8">
        <f t="shared" si="4"/>
        <v>46065</v>
      </c>
      <c r="D18" s="9">
        <v>0.25</v>
      </c>
      <c r="E18" s="8">
        <f t="shared" si="8"/>
        <v>46066</v>
      </c>
      <c r="F18" s="9">
        <v>0.25</v>
      </c>
      <c r="G18" s="10">
        <f t="shared" si="9"/>
        <v>1</v>
      </c>
      <c r="H18" s="11">
        <f t="shared" si="5"/>
        <v>35074374.800999999</v>
      </c>
      <c r="I18" s="11">
        <v>35091959.950999998</v>
      </c>
      <c r="J18" s="11">
        <f t="shared" si="6"/>
        <v>17585.14999999851</v>
      </c>
      <c r="K18" s="27">
        <f t="shared" si="7"/>
        <v>732.71458333327121</v>
      </c>
      <c r="L18" s="28"/>
    </row>
    <row r="19" spans="1:12">
      <c r="A19" s="12">
        <f t="shared" si="2"/>
        <v>13</v>
      </c>
      <c r="B19" s="8">
        <f t="shared" si="3"/>
        <v>46066</v>
      </c>
      <c r="C19" s="8">
        <f t="shared" si="4"/>
        <v>46066</v>
      </c>
      <c r="D19" s="9">
        <v>0.25</v>
      </c>
      <c r="E19" s="8">
        <f t="shared" si="8"/>
        <v>46067</v>
      </c>
      <c r="F19" s="9">
        <v>0.25</v>
      </c>
      <c r="G19" s="10">
        <f t="shared" si="9"/>
        <v>1</v>
      </c>
      <c r="H19" s="11">
        <f t="shared" si="5"/>
        <v>35091959.950999998</v>
      </c>
      <c r="I19" s="11">
        <v>35108952.261</v>
      </c>
      <c r="J19" s="11">
        <f t="shared" si="6"/>
        <v>16992.310000002384</v>
      </c>
      <c r="K19" s="27">
        <f t="shared" si="7"/>
        <v>708.01291666676605</v>
      </c>
      <c r="L19" s="28"/>
    </row>
    <row r="20" spans="1:12">
      <c r="A20" s="12">
        <f t="shared" si="2"/>
        <v>14</v>
      </c>
      <c r="B20" s="8">
        <f t="shared" si="3"/>
        <v>46067</v>
      </c>
      <c r="C20" s="8">
        <f t="shared" si="4"/>
        <v>46067</v>
      </c>
      <c r="D20" s="9">
        <v>0.25</v>
      </c>
      <c r="E20" s="8">
        <f t="shared" si="8"/>
        <v>46068</v>
      </c>
      <c r="F20" s="9">
        <v>0.25</v>
      </c>
      <c r="G20" s="10">
        <f t="shared" si="9"/>
        <v>1</v>
      </c>
      <c r="H20" s="11">
        <f t="shared" si="5"/>
        <v>35108952.261</v>
      </c>
      <c r="I20" s="11">
        <v>35123233.586000003</v>
      </c>
      <c r="J20" s="11">
        <f t="shared" si="6"/>
        <v>14281.32500000298</v>
      </c>
      <c r="K20" s="27">
        <f t="shared" si="7"/>
        <v>595.05520833345747</v>
      </c>
      <c r="L20" s="291"/>
    </row>
    <row r="21" spans="1:12">
      <c r="A21" s="12">
        <f t="shared" si="2"/>
        <v>15</v>
      </c>
      <c r="B21" s="8">
        <f t="shared" si="3"/>
        <v>46068</v>
      </c>
      <c r="C21" s="8">
        <f t="shared" si="4"/>
        <v>46068</v>
      </c>
      <c r="D21" s="9">
        <v>0.25</v>
      </c>
      <c r="E21" s="8">
        <f t="shared" si="8"/>
        <v>46069</v>
      </c>
      <c r="F21" s="9">
        <v>0.25</v>
      </c>
      <c r="G21" s="10">
        <f t="shared" si="9"/>
        <v>1</v>
      </c>
      <c r="H21" s="11">
        <f t="shared" si="5"/>
        <v>35123233.586000003</v>
      </c>
      <c r="I21" s="11">
        <v>35132228.851999998</v>
      </c>
      <c r="J21" s="11">
        <f t="shared" si="6"/>
        <v>8995.265999995172</v>
      </c>
      <c r="K21" s="27">
        <f t="shared" si="7"/>
        <v>374.80274999979883</v>
      </c>
      <c r="L21" s="291"/>
    </row>
    <row r="22" spans="1:12">
      <c r="A22" s="12">
        <f t="shared" si="2"/>
        <v>16</v>
      </c>
      <c r="B22" s="8">
        <f t="shared" si="3"/>
        <v>46069</v>
      </c>
      <c r="C22" s="8">
        <f t="shared" si="4"/>
        <v>46069</v>
      </c>
      <c r="D22" s="9">
        <v>0.25</v>
      </c>
      <c r="E22" s="8">
        <f t="shared" si="8"/>
        <v>46070</v>
      </c>
      <c r="F22" s="9">
        <v>0.25</v>
      </c>
      <c r="G22" s="10">
        <f t="shared" si="9"/>
        <v>1</v>
      </c>
      <c r="H22" s="11">
        <f t="shared" si="5"/>
        <v>35132228.851999998</v>
      </c>
      <c r="I22" s="11">
        <v>35145957.060000002</v>
      </c>
      <c r="J22" s="11">
        <f t="shared" ref="J22" si="12">I22-H22</f>
        <v>13728.208000004292</v>
      </c>
      <c r="K22" s="27">
        <f t="shared" ref="K22" si="13">J22/24</f>
        <v>572.00866666684544</v>
      </c>
      <c r="L22" s="291"/>
    </row>
    <row r="23" spans="1:12">
      <c r="A23" s="12">
        <f t="shared" si="2"/>
        <v>17</v>
      </c>
      <c r="B23" s="8">
        <f t="shared" si="3"/>
        <v>46070</v>
      </c>
      <c r="C23" s="8">
        <f t="shared" si="4"/>
        <v>46070</v>
      </c>
      <c r="D23" s="9">
        <v>0.25</v>
      </c>
      <c r="E23" s="8">
        <f t="shared" si="8"/>
        <v>46071</v>
      </c>
      <c r="F23" s="9">
        <v>0.25</v>
      </c>
      <c r="G23" s="10">
        <f t="shared" si="9"/>
        <v>1</v>
      </c>
      <c r="H23" s="11">
        <f t="shared" si="5"/>
        <v>35145957.060000002</v>
      </c>
      <c r="I23" s="11">
        <v>35156962.614</v>
      </c>
      <c r="J23" s="11">
        <f t="shared" si="6"/>
        <v>11005.553999997675</v>
      </c>
      <c r="K23" s="27">
        <f t="shared" si="7"/>
        <v>458.56474999990314</v>
      </c>
      <c r="L23" s="291"/>
    </row>
    <row r="24" spans="1:12">
      <c r="A24" s="12">
        <f t="shared" si="2"/>
        <v>18</v>
      </c>
      <c r="B24" s="8">
        <f t="shared" si="3"/>
        <v>46071</v>
      </c>
      <c r="C24" s="8">
        <f t="shared" si="4"/>
        <v>46071</v>
      </c>
      <c r="D24" s="9">
        <v>0.25</v>
      </c>
      <c r="E24" s="8">
        <f t="shared" si="8"/>
        <v>46072</v>
      </c>
      <c r="F24" s="9">
        <v>0.25</v>
      </c>
      <c r="G24" s="10">
        <f t="shared" si="9"/>
        <v>1</v>
      </c>
      <c r="H24" s="11">
        <f t="shared" si="5"/>
        <v>35156962.614</v>
      </c>
      <c r="I24" s="11">
        <v>35174281.647</v>
      </c>
      <c r="J24" s="11">
        <f t="shared" si="6"/>
        <v>17319.032999999821</v>
      </c>
      <c r="K24" s="27">
        <f t="shared" si="7"/>
        <v>721.62637499999255</v>
      </c>
      <c r="L24" s="243"/>
    </row>
    <row r="25" spans="1:12">
      <c r="A25" s="12">
        <f t="shared" si="2"/>
        <v>19</v>
      </c>
      <c r="B25" s="8">
        <f t="shared" si="3"/>
        <v>46072</v>
      </c>
      <c r="C25" s="8">
        <f t="shared" si="4"/>
        <v>46072</v>
      </c>
      <c r="D25" s="9">
        <v>0.25</v>
      </c>
      <c r="E25" s="8">
        <f t="shared" si="8"/>
        <v>46073</v>
      </c>
      <c r="F25" s="9">
        <v>0.25</v>
      </c>
      <c r="G25" s="10">
        <f t="shared" si="9"/>
        <v>1</v>
      </c>
      <c r="H25" s="11">
        <f t="shared" si="5"/>
        <v>35174281.647</v>
      </c>
      <c r="I25" s="11">
        <v>35189998.774999999</v>
      </c>
      <c r="J25" s="11">
        <f t="shared" si="6"/>
        <v>15717.127999998629</v>
      </c>
      <c r="K25" s="27">
        <f t="shared" si="7"/>
        <v>654.88033333327621</v>
      </c>
      <c r="L25" s="243"/>
    </row>
    <row r="26" spans="1:12">
      <c r="A26" s="12">
        <f t="shared" si="2"/>
        <v>20</v>
      </c>
      <c r="B26" s="8">
        <f t="shared" si="3"/>
        <v>46073</v>
      </c>
      <c r="C26" s="8">
        <f t="shared" si="4"/>
        <v>46073</v>
      </c>
      <c r="D26" s="9">
        <v>0.25</v>
      </c>
      <c r="E26" s="8">
        <f t="shared" si="8"/>
        <v>46074</v>
      </c>
      <c r="F26" s="9">
        <v>0.25</v>
      </c>
      <c r="G26" s="10">
        <f t="shared" si="9"/>
        <v>1</v>
      </c>
      <c r="H26" s="11">
        <f t="shared" si="5"/>
        <v>35189998.774999999</v>
      </c>
      <c r="I26" s="11">
        <v>35204646.410999998</v>
      </c>
      <c r="J26" s="11">
        <f t="shared" si="6"/>
        <v>14647.63599999994</v>
      </c>
      <c r="K26" s="27">
        <f t="shared" si="7"/>
        <v>610.31816666666418</v>
      </c>
      <c r="L26" s="243"/>
    </row>
    <row r="27" spans="1:12">
      <c r="A27" s="12">
        <f t="shared" si="2"/>
        <v>21</v>
      </c>
      <c r="B27" s="8">
        <f t="shared" si="3"/>
        <v>46074</v>
      </c>
      <c r="C27" s="8">
        <f t="shared" si="4"/>
        <v>46074</v>
      </c>
      <c r="D27" s="9">
        <v>0.25</v>
      </c>
      <c r="E27" s="8">
        <f t="shared" si="8"/>
        <v>46075</v>
      </c>
      <c r="F27" s="9">
        <v>0.25</v>
      </c>
      <c r="G27" s="10">
        <f t="shared" si="9"/>
        <v>1</v>
      </c>
      <c r="H27" s="11">
        <f t="shared" si="5"/>
        <v>35204646.410999998</v>
      </c>
      <c r="I27" s="11">
        <v>35215987.995999999</v>
      </c>
      <c r="J27" s="11">
        <f t="shared" si="6"/>
        <v>11341.585000000894</v>
      </c>
      <c r="K27" s="27">
        <f t="shared" si="7"/>
        <v>472.56604166670394</v>
      </c>
      <c r="L27" s="28"/>
    </row>
    <row r="28" spans="1:12">
      <c r="A28" s="12">
        <f t="shared" si="2"/>
        <v>22</v>
      </c>
      <c r="B28" s="8">
        <f t="shared" si="3"/>
        <v>46075</v>
      </c>
      <c r="C28" s="8">
        <f t="shared" si="4"/>
        <v>46075</v>
      </c>
      <c r="D28" s="9">
        <v>0.25</v>
      </c>
      <c r="E28" s="8">
        <f t="shared" si="8"/>
        <v>46076</v>
      </c>
      <c r="F28" s="9">
        <v>0.25</v>
      </c>
      <c r="G28" s="10">
        <f t="shared" si="9"/>
        <v>1</v>
      </c>
      <c r="H28" s="11">
        <f t="shared" si="5"/>
        <v>35215987.995999999</v>
      </c>
      <c r="I28" s="11">
        <v>35226165.342</v>
      </c>
      <c r="J28" s="11">
        <f t="shared" si="6"/>
        <v>10177.346000000834</v>
      </c>
      <c r="K28" s="27">
        <f t="shared" si="7"/>
        <v>424.05608333336812</v>
      </c>
      <c r="L28" s="105"/>
    </row>
    <row r="29" spans="1:12">
      <c r="A29" s="12">
        <f t="shared" si="2"/>
        <v>23</v>
      </c>
      <c r="B29" s="8">
        <f t="shared" si="3"/>
        <v>46076</v>
      </c>
      <c r="C29" s="8">
        <f t="shared" si="4"/>
        <v>46076</v>
      </c>
      <c r="D29" s="9">
        <v>0.25</v>
      </c>
      <c r="E29" s="8">
        <f t="shared" si="8"/>
        <v>46077</v>
      </c>
      <c r="F29" s="9">
        <v>0.25</v>
      </c>
      <c r="G29" s="10">
        <f t="shared" si="9"/>
        <v>1</v>
      </c>
      <c r="H29" s="11">
        <f t="shared" si="5"/>
        <v>35226165.342</v>
      </c>
      <c r="I29" s="11">
        <v>35238731.928000003</v>
      </c>
      <c r="J29" s="11">
        <f t="shared" ref="J29:J33" si="14">I29-H29</f>
        <v>12566.586000002921</v>
      </c>
      <c r="K29" s="27">
        <f t="shared" ref="K29" si="15">J29/24</f>
        <v>523.60775000012165</v>
      </c>
      <c r="L29" s="105"/>
    </row>
    <row r="30" spans="1:12">
      <c r="A30" s="12">
        <f t="shared" si="2"/>
        <v>24</v>
      </c>
      <c r="B30" s="8">
        <f t="shared" si="3"/>
        <v>46077</v>
      </c>
      <c r="C30" s="8">
        <f t="shared" si="4"/>
        <v>46077</v>
      </c>
      <c r="D30" s="9">
        <v>0.25</v>
      </c>
      <c r="E30" s="8">
        <f t="shared" si="8"/>
        <v>46078</v>
      </c>
      <c r="F30" s="9">
        <v>0.25</v>
      </c>
      <c r="G30" s="10">
        <f t="shared" si="9"/>
        <v>1</v>
      </c>
      <c r="H30" s="11">
        <f t="shared" si="5"/>
        <v>35238731.928000003</v>
      </c>
      <c r="I30" s="11">
        <v>35252848.325999998</v>
      </c>
      <c r="J30" s="11">
        <f t="shared" si="14"/>
        <v>14116.397999994457</v>
      </c>
      <c r="K30" s="27">
        <f t="shared" si="7"/>
        <v>588.18324999976903</v>
      </c>
      <c r="L30" s="105"/>
    </row>
    <row r="31" spans="1:12">
      <c r="A31" s="12">
        <f t="shared" si="2"/>
        <v>25</v>
      </c>
      <c r="B31" s="8">
        <f t="shared" si="3"/>
        <v>46078</v>
      </c>
      <c r="C31" s="8">
        <f t="shared" si="4"/>
        <v>46078</v>
      </c>
      <c r="D31" s="9">
        <v>0.25</v>
      </c>
      <c r="E31" s="8">
        <f t="shared" si="8"/>
        <v>46079</v>
      </c>
      <c r="F31" s="9">
        <v>0.25</v>
      </c>
      <c r="G31" s="10">
        <f t="shared" si="9"/>
        <v>1</v>
      </c>
      <c r="H31" s="11">
        <f t="shared" si="5"/>
        <v>35252848.325999998</v>
      </c>
      <c r="I31" s="11">
        <v>35267140.725000001</v>
      </c>
      <c r="J31" s="11">
        <f t="shared" si="14"/>
        <v>14292.399000003934</v>
      </c>
      <c r="K31" s="27">
        <f t="shared" si="7"/>
        <v>595.51662500016391</v>
      </c>
      <c r="L31" s="105"/>
    </row>
    <row r="32" spans="1:12">
      <c r="A32" s="12">
        <f t="shared" si="2"/>
        <v>26</v>
      </c>
      <c r="B32" s="8">
        <f t="shared" ref="B32:B34" si="16">C32</f>
        <v>46079</v>
      </c>
      <c r="C32" s="8">
        <f t="shared" si="4"/>
        <v>46079</v>
      </c>
      <c r="D32" s="9">
        <v>0.25</v>
      </c>
      <c r="E32" s="8">
        <f t="shared" ref="E32:E34" si="17">B32+1</f>
        <v>46080</v>
      </c>
      <c r="F32" s="9">
        <v>0.25</v>
      </c>
      <c r="G32" s="10">
        <f t="shared" ref="G32:G34" si="18">IFERROR(((E32-C32)+(F32-D32)),"")</f>
        <v>1</v>
      </c>
      <c r="H32" s="11">
        <f t="shared" si="5"/>
        <v>35267140.725000001</v>
      </c>
      <c r="I32" s="11">
        <v>35283235.441</v>
      </c>
      <c r="J32" s="11">
        <f t="shared" si="14"/>
        <v>16094.715999998152</v>
      </c>
      <c r="K32" s="27">
        <f t="shared" si="7"/>
        <v>670.61316666658968</v>
      </c>
      <c r="L32" s="105"/>
    </row>
    <row r="33" spans="1:12">
      <c r="A33" s="12">
        <f t="shared" si="2"/>
        <v>27</v>
      </c>
      <c r="B33" s="8">
        <f t="shared" si="16"/>
        <v>46080</v>
      </c>
      <c r="C33" s="8">
        <f t="shared" si="4"/>
        <v>46080</v>
      </c>
      <c r="D33" s="9">
        <v>0.25</v>
      </c>
      <c r="E33" s="8">
        <f t="shared" si="17"/>
        <v>46081</v>
      </c>
      <c r="F33" s="9">
        <v>0.25</v>
      </c>
      <c r="G33" s="10">
        <f t="shared" si="18"/>
        <v>1</v>
      </c>
      <c r="H33" s="11">
        <f t="shared" si="5"/>
        <v>35283235.441</v>
      </c>
      <c r="I33" s="11">
        <v>35302506.457000002</v>
      </c>
      <c r="J33" s="11">
        <f t="shared" si="14"/>
        <v>19271.016000002623</v>
      </c>
      <c r="K33" s="27">
        <f t="shared" si="7"/>
        <v>802.95900000010931</v>
      </c>
      <c r="L33" s="105"/>
    </row>
    <row r="34" spans="1:12">
      <c r="A34" s="12">
        <f t="shared" si="2"/>
        <v>28</v>
      </c>
      <c r="B34" s="8">
        <f t="shared" si="16"/>
        <v>46081</v>
      </c>
      <c r="C34" s="8">
        <f t="shared" si="4"/>
        <v>46081</v>
      </c>
      <c r="D34" s="9">
        <v>0.25</v>
      </c>
      <c r="E34" s="8">
        <f t="shared" si="17"/>
        <v>46082</v>
      </c>
      <c r="F34" s="9">
        <v>0.25</v>
      </c>
      <c r="G34" s="10">
        <f t="shared" si="18"/>
        <v>1</v>
      </c>
      <c r="H34" s="11">
        <f t="shared" si="5"/>
        <v>35302506.457000002</v>
      </c>
      <c r="I34" s="11">
        <v>35316864.755000003</v>
      </c>
      <c r="J34" s="11">
        <f t="shared" ref="J34" si="19">I34-H34</f>
        <v>14358.298000000417</v>
      </c>
      <c r="K34" s="27">
        <f t="shared" ref="K34" si="20">J34/24</f>
        <v>598.26241666668409</v>
      </c>
      <c r="L34" s="105"/>
    </row>
    <row r="35" spans="1:12">
      <c r="A35" s="12"/>
      <c r="B35" s="8"/>
      <c r="C35" s="8"/>
      <c r="D35" s="9"/>
      <c r="E35" s="8"/>
      <c r="F35" s="9"/>
      <c r="G35" s="10"/>
      <c r="H35" s="11"/>
      <c r="I35" s="11"/>
      <c r="J35" s="11"/>
      <c r="K35" s="27"/>
      <c r="L35" s="105"/>
    </row>
    <row r="36" spans="1:12">
      <c r="A36" s="17" t="s">
        <v>3</v>
      </c>
      <c r="B36" s="18"/>
      <c r="C36" s="18"/>
      <c r="D36" s="18"/>
      <c r="E36" s="18"/>
      <c r="F36" s="18"/>
      <c r="G36" s="19">
        <f>SUM(G7:G35)</f>
        <v>28</v>
      </c>
      <c r="H36" s="20"/>
      <c r="I36" s="20"/>
      <c r="J36" s="32">
        <f>SUM(J7:J35)</f>
        <v>406652.54100000113</v>
      </c>
      <c r="K36" s="32">
        <f>AVERAGE(K7:K35)</f>
        <v>605.13770982143012</v>
      </c>
      <c r="L36" s="33"/>
    </row>
    <row r="37" spans="1:12">
      <c r="A37" s="21" t="s">
        <v>106</v>
      </c>
      <c r="B37" s="22"/>
      <c r="C37" s="22"/>
      <c r="D37" s="22"/>
      <c r="E37" s="22"/>
      <c r="F37" s="22"/>
      <c r="G37" s="23">
        <f>G36/SUMPRODUCT((G7:G35&gt;0)*1)</f>
        <v>1</v>
      </c>
      <c r="H37" s="24"/>
      <c r="I37" s="24"/>
      <c r="J37" s="24"/>
      <c r="K37" s="24">
        <f>K36/SUMPRODUCT((K7:K35&gt;0)*1)</f>
        <v>21.612061065051076</v>
      </c>
      <c r="L37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pageSetup orientation="portrait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7"/>
  <sheetViews>
    <sheetView zoomScale="90" zoomScaleNormal="90" workbookViewId="0">
      <pane xSplit="6" ySplit="6" topLeftCell="G22" activePane="bottomRight" state="frozen"/>
      <selection pane="topRight"/>
      <selection pane="bottomLeft"/>
      <selection pane="bottomRight" activeCell="K36" sqref="K36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8" width="15.5703125" style="1" customWidth="1"/>
    <col min="9" max="9" width="13.140625" style="1" customWidth="1"/>
    <col min="10" max="10" width="13.42578125" style="1" customWidth="1"/>
    <col min="11" max="11" width="10.5703125" style="1" customWidth="1"/>
    <col min="12" max="12" width="32.140625" style="1" customWidth="1"/>
    <col min="13" max="15" width="9.140625" style="1"/>
    <col min="16" max="16" width="11.140625" style="1" customWidth="1"/>
    <col min="17" max="16384" width="9.140625" style="1"/>
  </cols>
  <sheetData>
    <row r="1" spans="1:12">
      <c r="B1" s="2"/>
      <c r="C1" s="3" t="s">
        <v>120</v>
      </c>
      <c r="D1" s="2"/>
      <c r="E1" s="2"/>
      <c r="F1" s="2"/>
    </row>
    <row r="2" spans="1:12">
      <c r="B2" s="2"/>
      <c r="C2" s="153" t="s">
        <v>147</v>
      </c>
      <c r="D2" s="2"/>
      <c r="E2" s="2"/>
      <c r="F2" s="2"/>
      <c r="L2" s="25" t="s">
        <v>122</v>
      </c>
    </row>
    <row r="3" spans="1:12">
      <c r="B3" s="2"/>
      <c r="C3" s="3" t="str">
        <f>SCI!C3</f>
        <v>Bulan Februari 2026</v>
      </c>
      <c r="D3" s="2"/>
      <c r="E3" s="2"/>
      <c r="F3" s="2"/>
    </row>
    <row r="4" spans="1:12">
      <c r="B4" s="4"/>
      <c r="C4" s="76">
        <f>'Summary sales'!A4</f>
        <v>46054</v>
      </c>
      <c r="D4" s="4"/>
      <c r="E4" s="2"/>
      <c r="F4" s="2"/>
      <c r="J4" s="2" t="s">
        <v>123</v>
      </c>
      <c r="K4" s="26">
        <f>MAX(K7:K35)</f>
        <v>110.07583333333605</v>
      </c>
    </row>
    <row r="5" spans="1:12">
      <c r="A5" s="695" t="s">
        <v>100</v>
      </c>
      <c r="B5" s="694" t="s">
        <v>101</v>
      </c>
      <c r="C5" s="694" t="s">
        <v>124</v>
      </c>
      <c r="D5" s="694"/>
      <c r="E5" s="694" t="s">
        <v>125</v>
      </c>
      <c r="F5" s="694"/>
      <c r="G5" s="698" t="s">
        <v>126</v>
      </c>
      <c r="H5" s="694" t="s">
        <v>127</v>
      </c>
      <c r="I5" s="694"/>
      <c r="J5" s="694" t="s">
        <v>128</v>
      </c>
      <c r="K5" s="698" t="s">
        <v>129</v>
      </c>
      <c r="L5" s="692" t="s">
        <v>130</v>
      </c>
    </row>
    <row r="6" spans="1:12" ht="33.75" customHeight="1">
      <c r="A6" s="696"/>
      <c r="B6" s="697"/>
      <c r="C6" s="5" t="s">
        <v>101</v>
      </c>
      <c r="D6" s="5" t="s">
        <v>131</v>
      </c>
      <c r="E6" s="5" t="s">
        <v>101</v>
      </c>
      <c r="F6" s="5" t="s">
        <v>131</v>
      </c>
      <c r="G6" s="699"/>
      <c r="H6" s="5" t="s">
        <v>124</v>
      </c>
      <c r="I6" s="5" t="s">
        <v>125</v>
      </c>
      <c r="J6" s="697"/>
      <c r="K6" s="699"/>
      <c r="L6" s="693"/>
    </row>
    <row r="7" spans="1:12">
      <c r="A7" s="6">
        <v>1</v>
      </c>
      <c r="B7" s="7">
        <f>C4</f>
        <v>46054</v>
      </c>
      <c r="C7" s="7">
        <f>C4</f>
        <v>46054</v>
      </c>
      <c r="D7" s="286">
        <v>0.25</v>
      </c>
      <c r="E7" s="7">
        <f>C7+1</f>
        <v>46055</v>
      </c>
      <c r="F7" s="286">
        <v>0.25</v>
      </c>
      <c r="G7" s="10">
        <f>IFERROR(((E7-C7)+(F7-D7)),"")</f>
        <v>1</v>
      </c>
      <c r="H7" s="11">
        <v>1253735.05</v>
      </c>
      <c r="I7" s="11">
        <v>1255605.8700000001</v>
      </c>
      <c r="J7" s="11">
        <f t="shared" ref="J7:J31" si="0">I7-H7</f>
        <v>1870.8200000000652</v>
      </c>
      <c r="K7" s="27">
        <f t="shared" ref="K7:K31" si="1">J7/24</f>
        <v>77.95083333333605</v>
      </c>
      <c r="L7" s="101"/>
    </row>
    <row r="8" spans="1:12">
      <c r="A8" s="12">
        <f>A7+1</f>
        <v>2</v>
      </c>
      <c r="B8" s="8">
        <f>B7+1</f>
        <v>46055</v>
      </c>
      <c r="C8" s="8">
        <f t="shared" ref="C8:C34" si="2">B8</f>
        <v>46055</v>
      </c>
      <c r="D8" s="9">
        <f>D7</f>
        <v>0.25</v>
      </c>
      <c r="E8" s="8">
        <f>C8+1</f>
        <v>46056</v>
      </c>
      <c r="F8" s="9">
        <v>0.25</v>
      </c>
      <c r="G8" s="10">
        <f>IFERROR(((E8-C8)+(F8-D8)),"")</f>
        <v>1</v>
      </c>
      <c r="H8" s="11">
        <f t="shared" ref="H8:H34" si="3">I7</f>
        <v>1255605.8700000001</v>
      </c>
      <c r="I8" s="11">
        <v>1257403.5900000001</v>
      </c>
      <c r="J8" s="11">
        <f t="shared" si="0"/>
        <v>1797.7199999999721</v>
      </c>
      <c r="K8" s="27">
        <f t="shared" si="1"/>
        <v>74.904999999998836</v>
      </c>
      <c r="L8" s="105"/>
    </row>
    <row r="9" spans="1:12">
      <c r="A9" s="12">
        <f t="shared" ref="A9:B24" si="4">A8+1</f>
        <v>3</v>
      </c>
      <c r="B9" s="8">
        <f t="shared" si="4"/>
        <v>46056</v>
      </c>
      <c r="C9" s="8">
        <f t="shared" si="2"/>
        <v>46056</v>
      </c>
      <c r="D9" s="9">
        <f t="shared" ref="D9:D34" si="5">D8</f>
        <v>0.25</v>
      </c>
      <c r="E9" s="8">
        <f t="shared" ref="E9:E34" si="6">C9+1</f>
        <v>46057</v>
      </c>
      <c r="F9" s="9">
        <v>0.25</v>
      </c>
      <c r="G9" s="10">
        <f>IFERROR(((E9-C9)+(F9-D9)),"")</f>
        <v>1</v>
      </c>
      <c r="H9" s="11">
        <f t="shared" si="3"/>
        <v>1257403.5900000001</v>
      </c>
      <c r="I9" s="11">
        <v>1259279.3500000001</v>
      </c>
      <c r="J9" s="11">
        <f t="shared" si="0"/>
        <v>1875.7600000000093</v>
      </c>
      <c r="K9" s="27">
        <f t="shared" si="1"/>
        <v>78.15666666666705</v>
      </c>
      <c r="L9" s="105"/>
    </row>
    <row r="10" spans="1:12">
      <c r="A10" s="12">
        <f t="shared" si="4"/>
        <v>4</v>
      </c>
      <c r="B10" s="8">
        <f t="shared" si="4"/>
        <v>46057</v>
      </c>
      <c r="C10" s="8">
        <f t="shared" si="2"/>
        <v>46057</v>
      </c>
      <c r="D10" s="9">
        <f t="shared" si="5"/>
        <v>0.25</v>
      </c>
      <c r="E10" s="8">
        <f t="shared" si="6"/>
        <v>46058</v>
      </c>
      <c r="F10" s="9">
        <v>0.25</v>
      </c>
      <c r="G10" s="10">
        <f>IFERROR(((E10-C10)+(F10-D10)),"")</f>
        <v>1</v>
      </c>
      <c r="H10" s="11">
        <f t="shared" si="3"/>
        <v>1259279.3500000001</v>
      </c>
      <c r="I10" s="11">
        <v>1261122.45</v>
      </c>
      <c r="J10" s="11">
        <f t="shared" si="0"/>
        <v>1843.0999999998603</v>
      </c>
      <c r="K10" s="27">
        <f t="shared" si="1"/>
        <v>76.795833333327508</v>
      </c>
      <c r="L10" s="105"/>
    </row>
    <row r="11" spans="1:12">
      <c r="A11" s="12">
        <f t="shared" si="4"/>
        <v>5</v>
      </c>
      <c r="B11" s="8">
        <f t="shared" si="4"/>
        <v>46058</v>
      </c>
      <c r="C11" s="8">
        <f t="shared" si="2"/>
        <v>46058</v>
      </c>
      <c r="D11" s="9">
        <f t="shared" si="5"/>
        <v>0.25</v>
      </c>
      <c r="E11" s="8">
        <f t="shared" si="6"/>
        <v>46059</v>
      </c>
      <c r="F11" s="9">
        <v>0.25</v>
      </c>
      <c r="G11" s="10">
        <f t="shared" ref="G11:G34" si="7">IFERROR(((E11-C11)+(F11-D11)),"")</f>
        <v>1</v>
      </c>
      <c r="H11" s="11">
        <f t="shared" si="3"/>
        <v>1261122.45</v>
      </c>
      <c r="I11" s="242">
        <v>1262292.51</v>
      </c>
      <c r="J11" s="11">
        <f t="shared" si="0"/>
        <v>1170.0600000000559</v>
      </c>
      <c r="K11" s="27">
        <f t="shared" si="1"/>
        <v>48.752500000002328</v>
      </c>
      <c r="L11" s="105"/>
    </row>
    <row r="12" spans="1:12">
      <c r="A12" s="12">
        <f t="shared" si="4"/>
        <v>6</v>
      </c>
      <c r="B12" s="8">
        <f t="shared" si="4"/>
        <v>46059</v>
      </c>
      <c r="C12" s="8">
        <f t="shared" si="2"/>
        <v>46059</v>
      </c>
      <c r="D12" s="9">
        <f t="shared" si="5"/>
        <v>0.25</v>
      </c>
      <c r="E12" s="8">
        <f t="shared" si="6"/>
        <v>46060</v>
      </c>
      <c r="F12" s="9">
        <v>0.25</v>
      </c>
      <c r="G12" s="10">
        <f t="shared" si="7"/>
        <v>1</v>
      </c>
      <c r="H12" s="11">
        <f t="shared" si="3"/>
        <v>1262292.51</v>
      </c>
      <c r="I12" s="11">
        <v>1263912.42</v>
      </c>
      <c r="J12" s="11">
        <f t="shared" si="0"/>
        <v>1619.9099999999162</v>
      </c>
      <c r="K12" s="27">
        <f t="shared" si="1"/>
        <v>67.496249999996508</v>
      </c>
      <c r="L12" s="105"/>
    </row>
    <row r="13" spans="1:12">
      <c r="A13" s="12">
        <f t="shared" si="4"/>
        <v>7</v>
      </c>
      <c r="B13" s="8">
        <f t="shared" si="4"/>
        <v>46060</v>
      </c>
      <c r="C13" s="8">
        <f t="shared" si="2"/>
        <v>46060</v>
      </c>
      <c r="D13" s="9">
        <f t="shared" si="5"/>
        <v>0.25</v>
      </c>
      <c r="E13" s="8">
        <f t="shared" si="6"/>
        <v>46061</v>
      </c>
      <c r="F13" s="9">
        <v>0.25</v>
      </c>
      <c r="G13" s="10">
        <f t="shared" si="7"/>
        <v>1</v>
      </c>
      <c r="H13" s="11">
        <f t="shared" si="3"/>
        <v>1263912.42</v>
      </c>
      <c r="I13" s="11">
        <v>1266127.08</v>
      </c>
      <c r="J13" s="11">
        <f t="shared" ref="J13" si="8">I13-H13</f>
        <v>2214.660000000149</v>
      </c>
      <c r="K13" s="27">
        <f t="shared" ref="K13" si="9">J13/24</f>
        <v>92.277500000006214</v>
      </c>
      <c r="L13" s="105"/>
    </row>
    <row r="14" spans="1:12">
      <c r="A14" s="12">
        <f t="shared" si="4"/>
        <v>8</v>
      </c>
      <c r="B14" s="8">
        <f t="shared" si="4"/>
        <v>46061</v>
      </c>
      <c r="C14" s="8">
        <f t="shared" si="2"/>
        <v>46061</v>
      </c>
      <c r="D14" s="9">
        <f t="shared" si="5"/>
        <v>0.25</v>
      </c>
      <c r="E14" s="8">
        <f t="shared" si="6"/>
        <v>46062</v>
      </c>
      <c r="F14" s="9">
        <v>0.25</v>
      </c>
      <c r="G14" s="10">
        <f t="shared" si="7"/>
        <v>1</v>
      </c>
      <c r="H14" s="11">
        <f t="shared" si="3"/>
        <v>1266127.08</v>
      </c>
      <c r="I14" s="11">
        <v>1268591.28</v>
      </c>
      <c r="J14" s="11">
        <f t="shared" si="0"/>
        <v>2464.1999999999534</v>
      </c>
      <c r="K14" s="27">
        <f t="shared" si="1"/>
        <v>102.67499999999806</v>
      </c>
      <c r="L14" s="105"/>
    </row>
    <row r="15" spans="1:12">
      <c r="A15" s="12">
        <f t="shared" si="4"/>
        <v>9</v>
      </c>
      <c r="B15" s="8">
        <f t="shared" si="4"/>
        <v>46062</v>
      </c>
      <c r="C15" s="8">
        <f t="shared" si="2"/>
        <v>46062</v>
      </c>
      <c r="D15" s="9">
        <f t="shared" si="5"/>
        <v>0.25</v>
      </c>
      <c r="E15" s="8">
        <f t="shared" si="6"/>
        <v>46063</v>
      </c>
      <c r="F15" s="9">
        <v>0.25</v>
      </c>
      <c r="G15" s="10">
        <f t="shared" si="7"/>
        <v>1</v>
      </c>
      <c r="H15" s="11">
        <f t="shared" si="3"/>
        <v>1268591.28</v>
      </c>
      <c r="I15" s="11">
        <v>1270563.48</v>
      </c>
      <c r="J15" s="11">
        <f t="shared" si="0"/>
        <v>1972.1999999999534</v>
      </c>
      <c r="K15" s="27">
        <f t="shared" si="1"/>
        <v>82.174999999998064</v>
      </c>
      <c r="L15" s="105"/>
    </row>
    <row r="16" spans="1:12">
      <c r="A16" s="12">
        <f t="shared" si="4"/>
        <v>10</v>
      </c>
      <c r="B16" s="8">
        <f t="shared" si="4"/>
        <v>46063</v>
      </c>
      <c r="C16" s="8">
        <f t="shared" si="2"/>
        <v>46063</v>
      </c>
      <c r="D16" s="9">
        <f t="shared" si="5"/>
        <v>0.25</v>
      </c>
      <c r="E16" s="8">
        <f t="shared" si="6"/>
        <v>46064</v>
      </c>
      <c r="F16" s="9">
        <v>0.25</v>
      </c>
      <c r="G16" s="10">
        <f t="shared" si="7"/>
        <v>1</v>
      </c>
      <c r="H16" s="11">
        <f t="shared" si="3"/>
        <v>1270563.48</v>
      </c>
      <c r="I16" s="11">
        <v>1272641.33</v>
      </c>
      <c r="J16" s="11">
        <f t="shared" ref="J16" si="10">I16-H16</f>
        <v>2077.8500000000931</v>
      </c>
      <c r="K16" s="27">
        <f t="shared" ref="K16" si="11">J16/24</f>
        <v>86.577083333337214</v>
      </c>
      <c r="L16" s="105"/>
    </row>
    <row r="17" spans="1:14">
      <c r="A17" s="12">
        <f t="shared" si="4"/>
        <v>11</v>
      </c>
      <c r="B17" s="8">
        <f t="shared" si="4"/>
        <v>46064</v>
      </c>
      <c r="C17" s="8">
        <f t="shared" si="2"/>
        <v>46064</v>
      </c>
      <c r="D17" s="9">
        <f t="shared" si="5"/>
        <v>0.25</v>
      </c>
      <c r="E17" s="8">
        <f t="shared" si="6"/>
        <v>46065</v>
      </c>
      <c r="F17" s="9">
        <v>0.25</v>
      </c>
      <c r="G17" s="10">
        <f t="shared" si="7"/>
        <v>1</v>
      </c>
      <c r="H17" s="11">
        <f t="shared" si="3"/>
        <v>1272641.33</v>
      </c>
      <c r="I17" s="11">
        <v>1274881.19</v>
      </c>
      <c r="J17" s="11">
        <f t="shared" ref="J17" si="12">I17-H17</f>
        <v>2239.8599999998696</v>
      </c>
      <c r="K17" s="27">
        <f t="shared" ref="K17" si="13">J17/24</f>
        <v>93.327499999994572</v>
      </c>
      <c r="L17" s="105"/>
    </row>
    <row r="18" spans="1:14">
      <c r="A18" s="12">
        <f t="shared" si="4"/>
        <v>12</v>
      </c>
      <c r="B18" s="8">
        <f t="shared" si="4"/>
        <v>46065</v>
      </c>
      <c r="C18" s="8">
        <f t="shared" si="2"/>
        <v>46065</v>
      </c>
      <c r="D18" s="9">
        <f t="shared" si="5"/>
        <v>0.25</v>
      </c>
      <c r="E18" s="8">
        <f t="shared" si="6"/>
        <v>46066</v>
      </c>
      <c r="F18" s="9">
        <v>0.25</v>
      </c>
      <c r="G18" s="10">
        <f t="shared" si="7"/>
        <v>1</v>
      </c>
      <c r="H18" s="11">
        <f t="shared" si="3"/>
        <v>1274881.19</v>
      </c>
      <c r="I18" s="11">
        <v>1277523.01</v>
      </c>
      <c r="J18" s="11">
        <f t="shared" ref="J18" si="14">I18-H18</f>
        <v>2641.8200000000652</v>
      </c>
      <c r="K18" s="27">
        <f t="shared" ref="K18" si="15">J18/24</f>
        <v>110.07583333333605</v>
      </c>
      <c r="L18" s="105"/>
      <c r="N18" s="29"/>
    </row>
    <row r="19" spans="1:14">
      <c r="A19" s="12">
        <f t="shared" si="4"/>
        <v>13</v>
      </c>
      <c r="B19" s="8">
        <f t="shared" si="4"/>
        <v>46066</v>
      </c>
      <c r="C19" s="8">
        <f t="shared" si="2"/>
        <v>46066</v>
      </c>
      <c r="D19" s="9">
        <f t="shared" si="5"/>
        <v>0.25</v>
      </c>
      <c r="E19" s="8">
        <f t="shared" si="6"/>
        <v>46067</v>
      </c>
      <c r="F19" s="9">
        <v>0.25</v>
      </c>
      <c r="G19" s="10">
        <f t="shared" si="7"/>
        <v>1</v>
      </c>
      <c r="H19" s="11">
        <f t="shared" si="3"/>
        <v>1277523.01</v>
      </c>
      <c r="I19" s="11">
        <v>1279458.6100000001</v>
      </c>
      <c r="J19" s="11">
        <f t="shared" si="0"/>
        <v>1935.6000000000931</v>
      </c>
      <c r="K19" s="27">
        <f t="shared" si="1"/>
        <v>80.650000000003885</v>
      </c>
      <c r="L19" s="105"/>
    </row>
    <row r="20" spans="1:14">
      <c r="A20" s="12">
        <f t="shared" si="4"/>
        <v>14</v>
      </c>
      <c r="B20" s="8">
        <f t="shared" si="4"/>
        <v>46067</v>
      </c>
      <c r="C20" s="8">
        <f t="shared" si="2"/>
        <v>46067</v>
      </c>
      <c r="D20" s="9">
        <f t="shared" si="5"/>
        <v>0.25</v>
      </c>
      <c r="E20" s="8">
        <f t="shared" si="6"/>
        <v>46068</v>
      </c>
      <c r="F20" s="9">
        <v>0.25</v>
      </c>
      <c r="G20" s="10">
        <f t="shared" si="7"/>
        <v>1</v>
      </c>
      <c r="H20" s="11">
        <f t="shared" si="3"/>
        <v>1279458.6100000001</v>
      </c>
      <c r="I20" s="242">
        <v>1281263.71</v>
      </c>
      <c r="J20" s="11">
        <f t="shared" si="0"/>
        <v>1805.0999999998603</v>
      </c>
      <c r="K20" s="27">
        <f t="shared" si="1"/>
        <v>75.212499999994179</v>
      </c>
      <c r="L20" s="105"/>
    </row>
    <row r="21" spans="1:14">
      <c r="A21" s="12">
        <f t="shared" si="4"/>
        <v>15</v>
      </c>
      <c r="B21" s="8">
        <f t="shared" si="4"/>
        <v>46068</v>
      </c>
      <c r="C21" s="8">
        <f t="shared" si="2"/>
        <v>46068</v>
      </c>
      <c r="D21" s="9">
        <f t="shared" si="5"/>
        <v>0.25</v>
      </c>
      <c r="E21" s="8">
        <f t="shared" si="6"/>
        <v>46069</v>
      </c>
      <c r="F21" s="9">
        <v>0.25</v>
      </c>
      <c r="G21" s="10">
        <f t="shared" si="7"/>
        <v>1</v>
      </c>
      <c r="H21" s="11">
        <f t="shared" si="3"/>
        <v>1281263.71</v>
      </c>
      <c r="I21" s="11">
        <v>1283155.69</v>
      </c>
      <c r="J21" s="11">
        <f t="shared" si="0"/>
        <v>1891.9799999999814</v>
      </c>
      <c r="K21" s="27">
        <f t="shared" si="1"/>
        <v>78.832499999999229</v>
      </c>
      <c r="L21" s="28"/>
    </row>
    <row r="22" spans="1:14">
      <c r="A22" s="12">
        <f t="shared" si="4"/>
        <v>16</v>
      </c>
      <c r="B22" s="8">
        <f t="shared" si="4"/>
        <v>46069</v>
      </c>
      <c r="C22" s="8">
        <f t="shared" si="2"/>
        <v>46069</v>
      </c>
      <c r="D22" s="9">
        <f t="shared" si="5"/>
        <v>0.25</v>
      </c>
      <c r="E22" s="8">
        <f t="shared" si="6"/>
        <v>46070</v>
      </c>
      <c r="F22" s="9">
        <v>0.25</v>
      </c>
      <c r="G22" s="10">
        <f t="shared" si="7"/>
        <v>1</v>
      </c>
      <c r="H22" s="11">
        <f t="shared" si="3"/>
        <v>1283155.69</v>
      </c>
      <c r="I22" s="11">
        <v>1285291.6299999999</v>
      </c>
      <c r="J22" s="11">
        <f t="shared" si="0"/>
        <v>2135.9399999999441</v>
      </c>
      <c r="K22" s="27">
        <f t="shared" si="1"/>
        <v>88.997499999997672</v>
      </c>
      <c r="L22" s="28"/>
    </row>
    <row r="23" spans="1:14">
      <c r="A23" s="12">
        <f t="shared" si="4"/>
        <v>17</v>
      </c>
      <c r="B23" s="8">
        <f t="shared" si="4"/>
        <v>46070</v>
      </c>
      <c r="C23" s="8">
        <f t="shared" si="2"/>
        <v>46070</v>
      </c>
      <c r="D23" s="9">
        <f t="shared" si="5"/>
        <v>0.25</v>
      </c>
      <c r="E23" s="8">
        <f t="shared" si="6"/>
        <v>46071</v>
      </c>
      <c r="F23" s="9">
        <v>0.25</v>
      </c>
      <c r="G23" s="10">
        <f t="shared" si="7"/>
        <v>1</v>
      </c>
      <c r="H23" s="11">
        <f t="shared" si="3"/>
        <v>1285291.6299999999</v>
      </c>
      <c r="I23" s="11">
        <v>1287632.18</v>
      </c>
      <c r="J23" s="11">
        <f t="shared" ref="J23" si="16">I23-H23</f>
        <v>2340.5500000000466</v>
      </c>
      <c r="K23" s="27">
        <f t="shared" ref="K23" si="17">J23/24</f>
        <v>97.522916666668607</v>
      </c>
      <c r="L23" s="28"/>
    </row>
    <row r="24" spans="1:14">
      <c r="A24" s="12">
        <f t="shared" si="4"/>
        <v>18</v>
      </c>
      <c r="B24" s="8">
        <f t="shared" si="4"/>
        <v>46071</v>
      </c>
      <c r="C24" s="8">
        <f t="shared" si="2"/>
        <v>46071</v>
      </c>
      <c r="D24" s="9">
        <f t="shared" si="5"/>
        <v>0.25</v>
      </c>
      <c r="E24" s="8">
        <f t="shared" si="6"/>
        <v>46072</v>
      </c>
      <c r="F24" s="9">
        <v>0.25</v>
      </c>
      <c r="G24" s="10">
        <f t="shared" si="7"/>
        <v>1</v>
      </c>
      <c r="H24" s="11">
        <f t="shared" si="3"/>
        <v>1287632.18</v>
      </c>
      <c r="I24" s="11">
        <v>1289508.96</v>
      </c>
      <c r="J24" s="11">
        <f t="shared" ref="J24" si="18">I24-H24</f>
        <v>1876.7800000000279</v>
      </c>
      <c r="K24" s="27">
        <f t="shared" ref="K24" si="19">J24/24</f>
        <v>78.199166666667836</v>
      </c>
      <c r="L24" s="28"/>
    </row>
    <row r="25" spans="1:14">
      <c r="A25" s="12">
        <f t="shared" ref="A25:B34" si="20">A24+1</f>
        <v>19</v>
      </c>
      <c r="B25" s="8">
        <f t="shared" si="20"/>
        <v>46072</v>
      </c>
      <c r="C25" s="8">
        <f t="shared" si="2"/>
        <v>46072</v>
      </c>
      <c r="D25" s="9">
        <f t="shared" si="5"/>
        <v>0.25</v>
      </c>
      <c r="E25" s="8">
        <f t="shared" si="6"/>
        <v>46073</v>
      </c>
      <c r="F25" s="9">
        <v>0.25</v>
      </c>
      <c r="G25" s="10">
        <f t="shared" si="7"/>
        <v>1</v>
      </c>
      <c r="H25" s="11">
        <f t="shared" si="3"/>
        <v>1289508.96</v>
      </c>
      <c r="I25" s="11">
        <v>1291564.97</v>
      </c>
      <c r="J25" s="11">
        <f t="shared" ref="J25" si="21">I25-H25</f>
        <v>2056.0100000000093</v>
      </c>
      <c r="K25" s="27">
        <f t="shared" ref="K25" si="22">J25/24</f>
        <v>85.667083333333721</v>
      </c>
      <c r="L25" s="28"/>
    </row>
    <row r="26" spans="1:14">
      <c r="A26" s="12">
        <f t="shared" si="20"/>
        <v>20</v>
      </c>
      <c r="B26" s="8">
        <f t="shared" si="20"/>
        <v>46073</v>
      </c>
      <c r="C26" s="8">
        <f t="shared" si="2"/>
        <v>46073</v>
      </c>
      <c r="D26" s="9">
        <f t="shared" si="5"/>
        <v>0.25</v>
      </c>
      <c r="E26" s="8">
        <f t="shared" si="6"/>
        <v>46074</v>
      </c>
      <c r="F26" s="9">
        <v>0.25</v>
      </c>
      <c r="G26" s="10">
        <f t="shared" si="7"/>
        <v>1</v>
      </c>
      <c r="H26" s="11">
        <f t="shared" si="3"/>
        <v>1291564.97</v>
      </c>
      <c r="I26" s="11">
        <v>1293628.45</v>
      </c>
      <c r="J26" s="11">
        <f t="shared" ref="J26:J27" si="23">I26-H26</f>
        <v>2063.4799999999814</v>
      </c>
      <c r="K26" s="27">
        <f t="shared" ref="K26:K27" si="24">J26/24</f>
        <v>85.978333333332557</v>
      </c>
      <c r="L26" s="28"/>
    </row>
    <row r="27" spans="1:14">
      <c r="A27" s="12">
        <f t="shared" si="20"/>
        <v>21</v>
      </c>
      <c r="B27" s="8">
        <f t="shared" si="20"/>
        <v>46074</v>
      </c>
      <c r="C27" s="8">
        <f t="shared" si="2"/>
        <v>46074</v>
      </c>
      <c r="D27" s="9">
        <f t="shared" si="5"/>
        <v>0.25</v>
      </c>
      <c r="E27" s="8">
        <f t="shared" si="6"/>
        <v>46075</v>
      </c>
      <c r="F27" s="9">
        <v>0.25</v>
      </c>
      <c r="G27" s="10">
        <f t="shared" si="7"/>
        <v>1</v>
      </c>
      <c r="H27" s="11">
        <f t="shared" si="3"/>
        <v>1293628.45</v>
      </c>
      <c r="I27" s="11">
        <v>1295679.17</v>
      </c>
      <c r="J27" s="11">
        <f t="shared" si="23"/>
        <v>2050.7199999999721</v>
      </c>
      <c r="K27" s="27">
        <f t="shared" si="24"/>
        <v>85.446666666665507</v>
      </c>
      <c r="L27" s="28"/>
    </row>
    <row r="28" spans="1:14">
      <c r="A28" s="12">
        <f t="shared" si="20"/>
        <v>22</v>
      </c>
      <c r="B28" s="8">
        <f t="shared" si="20"/>
        <v>46075</v>
      </c>
      <c r="C28" s="8">
        <f t="shared" si="2"/>
        <v>46075</v>
      </c>
      <c r="D28" s="9">
        <f t="shared" si="5"/>
        <v>0.25</v>
      </c>
      <c r="E28" s="8">
        <f t="shared" si="6"/>
        <v>46076</v>
      </c>
      <c r="F28" s="9">
        <v>0.25</v>
      </c>
      <c r="G28" s="10">
        <f t="shared" si="7"/>
        <v>1</v>
      </c>
      <c r="H28" s="11">
        <f t="shared" si="3"/>
        <v>1295679.17</v>
      </c>
      <c r="I28" s="11">
        <v>1297288.6599999999</v>
      </c>
      <c r="J28" s="11">
        <f t="shared" si="0"/>
        <v>1609.4899999999907</v>
      </c>
      <c r="K28" s="27">
        <f t="shared" si="1"/>
        <v>67.06208333333295</v>
      </c>
      <c r="L28" s="28"/>
    </row>
    <row r="29" spans="1:14">
      <c r="A29" s="12">
        <f t="shared" si="20"/>
        <v>23</v>
      </c>
      <c r="B29" s="8">
        <f t="shared" si="20"/>
        <v>46076</v>
      </c>
      <c r="C29" s="8">
        <f t="shared" si="2"/>
        <v>46076</v>
      </c>
      <c r="D29" s="9">
        <f t="shared" si="5"/>
        <v>0.25</v>
      </c>
      <c r="E29" s="8">
        <f t="shared" si="6"/>
        <v>46077</v>
      </c>
      <c r="F29" s="9">
        <v>0.25</v>
      </c>
      <c r="G29" s="10">
        <f t="shared" si="7"/>
        <v>1</v>
      </c>
      <c r="H29" s="11">
        <f t="shared" si="3"/>
        <v>1297288.6599999999</v>
      </c>
      <c r="I29" s="11">
        <v>1299304.69</v>
      </c>
      <c r="J29" s="11">
        <f t="shared" si="0"/>
        <v>2016.0300000000279</v>
      </c>
      <c r="K29" s="27">
        <f t="shared" si="1"/>
        <v>84.001250000001164</v>
      </c>
      <c r="L29" s="28"/>
    </row>
    <row r="30" spans="1:14">
      <c r="A30" s="12">
        <f t="shared" si="20"/>
        <v>24</v>
      </c>
      <c r="B30" s="8">
        <f t="shared" si="20"/>
        <v>46077</v>
      </c>
      <c r="C30" s="8">
        <f t="shared" si="2"/>
        <v>46077</v>
      </c>
      <c r="D30" s="9">
        <f t="shared" si="5"/>
        <v>0.25</v>
      </c>
      <c r="E30" s="8">
        <f t="shared" si="6"/>
        <v>46078</v>
      </c>
      <c r="F30" s="9">
        <v>0.25</v>
      </c>
      <c r="G30" s="10">
        <f t="shared" si="7"/>
        <v>1</v>
      </c>
      <c r="H30" s="11">
        <f t="shared" si="3"/>
        <v>1299304.69</v>
      </c>
      <c r="I30" s="11">
        <v>1301333.1200000001</v>
      </c>
      <c r="J30" s="11">
        <f t="shared" si="0"/>
        <v>2028.4300000001676</v>
      </c>
      <c r="K30" s="27">
        <f t="shared" si="1"/>
        <v>84.517916666673656</v>
      </c>
      <c r="L30" s="28"/>
    </row>
    <row r="31" spans="1:14">
      <c r="A31" s="12">
        <f t="shared" si="20"/>
        <v>25</v>
      </c>
      <c r="B31" s="8">
        <f t="shared" si="20"/>
        <v>46078</v>
      </c>
      <c r="C31" s="8">
        <f t="shared" si="2"/>
        <v>46078</v>
      </c>
      <c r="D31" s="9">
        <f t="shared" si="5"/>
        <v>0.25</v>
      </c>
      <c r="E31" s="8">
        <f t="shared" si="6"/>
        <v>46079</v>
      </c>
      <c r="F31" s="9">
        <v>0.25</v>
      </c>
      <c r="G31" s="10">
        <f t="shared" si="7"/>
        <v>1</v>
      </c>
      <c r="H31" s="11">
        <f t="shared" si="3"/>
        <v>1301333.1200000001</v>
      </c>
      <c r="I31" s="11">
        <v>1303621.5900000001</v>
      </c>
      <c r="J31" s="11">
        <f t="shared" si="0"/>
        <v>2288.4699999999721</v>
      </c>
      <c r="K31" s="27">
        <f t="shared" si="1"/>
        <v>95.352916666665507</v>
      </c>
      <c r="L31" s="28"/>
    </row>
    <row r="32" spans="1:14">
      <c r="A32" s="12">
        <f t="shared" si="20"/>
        <v>26</v>
      </c>
      <c r="B32" s="8">
        <f t="shared" si="20"/>
        <v>46079</v>
      </c>
      <c r="C32" s="8">
        <f t="shared" si="2"/>
        <v>46079</v>
      </c>
      <c r="D32" s="9">
        <f t="shared" si="5"/>
        <v>0.25</v>
      </c>
      <c r="E32" s="8">
        <f t="shared" si="6"/>
        <v>46080</v>
      </c>
      <c r="F32" s="9">
        <v>0.25</v>
      </c>
      <c r="G32" s="10">
        <f t="shared" si="7"/>
        <v>1</v>
      </c>
      <c r="H32" s="11">
        <f t="shared" si="3"/>
        <v>1303621.5900000001</v>
      </c>
      <c r="I32" s="11">
        <v>1305932.95</v>
      </c>
      <c r="J32" s="11">
        <f t="shared" ref="J32" si="25">I32-H32</f>
        <v>2311.3599999998696</v>
      </c>
      <c r="K32" s="27">
        <f t="shared" ref="K32" si="26">J32/24</f>
        <v>96.306666666661229</v>
      </c>
      <c r="L32" s="28"/>
    </row>
    <row r="33" spans="1:12">
      <c r="A33" s="12">
        <f t="shared" si="20"/>
        <v>27</v>
      </c>
      <c r="B33" s="8">
        <f t="shared" si="20"/>
        <v>46080</v>
      </c>
      <c r="C33" s="8">
        <f t="shared" si="2"/>
        <v>46080</v>
      </c>
      <c r="D33" s="9">
        <f t="shared" si="5"/>
        <v>0.25</v>
      </c>
      <c r="E33" s="8">
        <f t="shared" si="6"/>
        <v>46081</v>
      </c>
      <c r="F33" s="9">
        <v>0.25</v>
      </c>
      <c r="G33" s="10">
        <f t="shared" si="7"/>
        <v>1</v>
      </c>
      <c r="H33" s="11">
        <f t="shared" si="3"/>
        <v>1305932.95</v>
      </c>
      <c r="I33" s="11">
        <v>1307567.81</v>
      </c>
      <c r="J33" s="11">
        <f t="shared" ref="J33" si="27">I33-H33</f>
        <v>1634.8600000001024</v>
      </c>
      <c r="K33" s="27">
        <f t="shared" ref="K33" si="28">J33/24</f>
        <v>68.119166666670935</v>
      </c>
      <c r="L33" s="28"/>
    </row>
    <row r="34" spans="1:12">
      <c r="A34" s="12">
        <f t="shared" si="20"/>
        <v>28</v>
      </c>
      <c r="B34" s="8">
        <f t="shared" si="20"/>
        <v>46081</v>
      </c>
      <c r="C34" s="8">
        <f t="shared" si="2"/>
        <v>46081</v>
      </c>
      <c r="D34" s="9">
        <f t="shared" si="5"/>
        <v>0.25</v>
      </c>
      <c r="E34" s="8">
        <f t="shared" si="6"/>
        <v>46082</v>
      </c>
      <c r="F34" s="9">
        <v>0.25</v>
      </c>
      <c r="G34" s="10">
        <f t="shared" si="7"/>
        <v>1</v>
      </c>
      <c r="H34" s="11">
        <f t="shared" si="3"/>
        <v>1307567.81</v>
      </c>
      <c r="I34" s="11">
        <v>1309916.3899999999</v>
      </c>
      <c r="J34" s="11">
        <f t="shared" ref="J34" si="29">I34-H34</f>
        <v>2348.5799999998417</v>
      </c>
      <c r="K34" s="27">
        <f t="shared" ref="K34" si="30">J34/24</f>
        <v>97.857499999993408</v>
      </c>
      <c r="L34" s="28"/>
    </row>
    <row r="35" spans="1:12">
      <c r="A35" s="12"/>
      <c r="B35" s="8"/>
      <c r="C35" s="8"/>
      <c r="D35" s="9"/>
      <c r="E35" s="8"/>
      <c r="F35" s="9"/>
      <c r="G35" s="10"/>
      <c r="H35" s="11"/>
      <c r="I35" s="11"/>
      <c r="J35" s="11"/>
      <c r="K35" s="27"/>
      <c r="L35" s="105"/>
    </row>
    <row r="36" spans="1:12">
      <c r="A36" s="17" t="s">
        <v>3</v>
      </c>
      <c r="B36" s="18"/>
      <c r="C36" s="18"/>
      <c r="D36" s="18"/>
      <c r="E36" s="18"/>
      <c r="F36" s="18"/>
      <c r="G36" s="19">
        <f>SUM(G7:G35)</f>
        <v>28</v>
      </c>
      <c r="H36" s="20"/>
      <c r="I36" s="20"/>
      <c r="J36" s="32">
        <f>SUM(J7:J35)</f>
        <v>56181.339999999851</v>
      </c>
      <c r="K36" s="32">
        <f>AVERAGE(K7:K35)</f>
        <v>83.603184523809304</v>
      </c>
      <c r="L36" s="33"/>
    </row>
    <row r="37" spans="1:12">
      <c r="A37" s="21" t="s">
        <v>106</v>
      </c>
      <c r="B37" s="22"/>
      <c r="C37" s="22"/>
      <c r="D37" s="22"/>
      <c r="E37" s="22"/>
      <c r="F37" s="22"/>
      <c r="G37" s="23">
        <f>G36/SUMPRODUCT((G7:G35&gt;0)*1)</f>
        <v>1</v>
      </c>
      <c r="H37" s="24"/>
      <c r="I37" s="24"/>
      <c r="J37" s="24"/>
      <c r="K37" s="24">
        <f>K36/SUMPRODUCT((K7:K35&gt;0)*1)</f>
        <v>2.9858280187074753</v>
      </c>
      <c r="L37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7"/>
  <sheetViews>
    <sheetView workbookViewId="0">
      <pane xSplit="6" ySplit="6" topLeftCell="G25" activePane="bottomRight" state="frozen"/>
      <selection pane="topRight"/>
      <selection pane="bottomLeft"/>
      <selection pane="bottomRight" activeCell="K36" sqref="K36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9" width="13.140625" style="1" customWidth="1"/>
    <col min="10" max="10" width="13.42578125" style="1" customWidth="1"/>
    <col min="11" max="11" width="10.5703125" style="1" customWidth="1"/>
    <col min="12" max="12" width="36" style="1" customWidth="1"/>
    <col min="13" max="15" width="9.140625" style="1"/>
    <col min="16" max="16" width="11.140625" style="1" customWidth="1"/>
    <col min="17" max="16384" width="9.140625" style="1"/>
  </cols>
  <sheetData>
    <row r="1" spans="1:12" ht="15.75" thickBot="1">
      <c r="B1" s="2"/>
      <c r="C1" s="3" t="s">
        <v>120</v>
      </c>
      <c r="D1" s="2"/>
      <c r="E1" s="2"/>
      <c r="F1" s="2"/>
    </row>
    <row r="2" spans="1:12" ht="16.5" thickTop="1" thickBot="1">
      <c r="B2" s="2"/>
      <c r="C2" s="153" t="s">
        <v>148</v>
      </c>
      <c r="D2" s="2"/>
      <c r="E2" s="2"/>
      <c r="F2" s="2"/>
      <c r="L2" s="25" t="s">
        <v>122</v>
      </c>
    </row>
    <row r="3" spans="1:12" ht="15.75" thickTop="1">
      <c r="B3" s="2"/>
      <c r="C3" s="3" t="str">
        <f>SCI!C3</f>
        <v>Bulan Februari 2026</v>
      </c>
      <c r="D3" s="2"/>
      <c r="E3" s="2"/>
      <c r="F3" s="2"/>
    </row>
    <row r="4" spans="1:12" ht="15.75" thickBot="1">
      <c r="B4" s="4"/>
      <c r="C4" s="76">
        <f>'Summary sales'!A4</f>
        <v>46054</v>
      </c>
      <c r="D4" s="4"/>
      <c r="E4" s="2"/>
      <c r="F4" s="2"/>
      <c r="J4" s="2" t="s">
        <v>123</v>
      </c>
      <c r="K4" s="26">
        <f>MAX(K7:K35)</f>
        <v>516.07833333332871</v>
      </c>
    </row>
    <row r="5" spans="1:12" ht="15.75" thickTop="1">
      <c r="A5" s="695" t="s">
        <v>100</v>
      </c>
      <c r="B5" s="694" t="s">
        <v>101</v>
      </c>
      <c r="C5" s="694" t="s">
        <v>124</v>
      </c>
      <c r="D5" s="694"/>
      <c r="E5" s="694" t="s">
        <v>125</v>
      </c>
      <c r="F5" s="694"/>
      <c r="G5" s="698" t="s">
        <v>126</v>
      </c>
      <c r="H5" s="701" t="s">
        <v>127</v>
      </c>
      <c r="I5" s="702"/>
      <c r="J5" s="694" t="s">
        <v>128</v>
      </c>
      <c r="K5" s="698" t="s">
        <v>129</v>
      </c>
      <c r="L5" s="692" t="s">
        <v>130</v>
      </c>
    </row>
    <row r="6" spans="1:12" ht="33.75" customHeight="1" thickBot="1">
      <c r="A6" s="696"/>
      <c r="B6" s="697"/>
      <c r="C6" s="5" t="s">
        <v>101</v>
      </c>
      <c r="D6" s="5" t="s">
        <v>131</v>
      </c>
      <c r="E6" s="5" t="s">
        <v>101</v>
      </c>
      <c r="F6" s="5" t="s">
        <v>131</v>
      </c>
      <c r="G6" s="699"/>
      <c r="H6" s="5" t="s">
        <v>124</v>
      </c>
      <c r="I6" s="546" t="s">
        <v>125</v>
      </c>
      <c r="J6" s="697"/>
      <c r="K6" s="699"/>
      <c r="L6" s="693"/>
    </row>
    <row r="7" spans="1:12" ht="15.75" thickTop="1">
      <c r="A7" s="6">
        <v>1</v>
      </c>
      <c r="B7" s="7">
        <f>C4</f>
        <v>46054</v>
      </c>
      <c r="C7" s="7">
        <f>C4</f>
        <v>46054</v>
      </c>
      <c r="D7" s="286">
        <v>0.25</v>
      </c>
      <c r="E7" s="7">
        <f>C7+1</f>
        <v>46055</v>
      </c>
      <c r="F7" s="286">
        <v>0.25</v>
      </c>
      <c r="G7" s="10">
        <f>IFERROR(((E7-C7)+(F7-D7)),"")</f>
        <v>1</v>
      </c>
      <c r="H7" s="242">
        <v>4230844.78</v>
      </c>
      <c r="I7" s="242">
        <v>4236906.7300000004</v>
      </c>
      <c r="J7" s="11">
        <f t="shared" ref="J7:J34" si="0">I7-H7</f>
        <v>6061.9500000001863</v>
      </c>
      <c r="K7" s="27">
        <f t="shared" ref="K7:K34" si="1">J7/24</f>
        <v>252.58125000000777</v>
      </c>
      <c r="L7" s="101"/>
    </row>
    <row r="8" spans="1:12">
      <c r="A8" s="12">
        <f>A7+1</f>
        <v>2</v>
      </c>
      <c r="B8" s="8">
        <f>B7+1</f>
        <v>46055</v>
      </c>
      <c r="C8" s="8">
        <f t="shared" ref="C8:C34" si="2">B8</f>
        <v>46055</v>
      </c>
      <c r="D8" s="9">
        <f>D7</f>
        <v>0.25</v>
      </c>
      <c r="E8" s="8">
        <f>C8+1</f>
        <v>46056</v>
      </c>
      <c r="F8" s="9">
        <v>0.25</v>
      </c>
      <c r="G8" s="10">
        <f>IFERROR(((E8-C8)+(F8-D8)),"")</f>
        <v>1</v>
      </c>
      <c r="H8" s="11">
        <f t="shared" ref="H8:H34" si="3">I7</f>
        <v>4236906.7300000004</v>
      </c>
      <c r="I8" s="11">
        <v>4249292.6100000003</v>
      </c>
      <c r="J8" s="11">
        <f t="shared" si="0"/>
        <v>12385.879999999888</v>
      </c>
      <c r="K8" s="27">
        <f t="shared" si="1"/>
        <v>516.07833333332871</v>
      </c>
      <c r="L8" s="105"/>
    </row>
    <row r="9" spans="1:12">
      <c r="A9" s="12">
        <f t="shared" ref="A9:B25" si="4">A8+1</f>
        <v>3</v>
      </c>
      <c r="B9" s="8">
        <f t="shared" si="4"/>
        <v>46056</v>
      </c>
      <c r="C9" s="8">
        <f t="shared" si="2"/>
        <v>46056</v>
      </c>
      <c r="D9" s="9">
        <f t="shared" ref="D9:D34" si="5">D8</f>
        <v>0.25</v>
      </c>
      <c r="E9" s="8">
        <f t="shared" ref="E9:E34" si="6">C9+1</f>
        <v>46057</v>
      </c>
      <c r="F9" s="9">
        <v>0.25</v>
      </c>
      <c r="G9" s="10">
        <f>IFERROR(((E9-C9)+(F9-D9)),"")</f>
        <v>1</v>
      </c>
      <c r="H9" s="11">
        <f t="shared" si="3"/>
        <v>4249292.6100000003</v>
      </c>
      <c r="I9" s="11">
        <v>4258066.34</v>
      </c>
      <c r="J9" s="11">
        <f t="shared" si="0"/>
        <v>8773.7299999995157</v>
      </c>
      <c r="K9" s="27">
        <f t="shared" si="1"/>
        <v>365.57208333331317</v>
      </c>
      <c r="L9" s="105"/>
    </row>
    <row r="10" spans="1:12">
      <c r="A10" s="12">
        <f t="shared" si="4"/>
        <v>4</v>
      </c>
      <c r="B10" s="8">
        <f t="shared" si="4"/>
        <v>46057</v>
      </c>
      <c r="C10" s="8">
        <f t="shared" si="2"/>
        <v>46057</v>
      </c>
      <c r="D10" s="9">
        <f t="shared" si="5"/>
        <v>0.25</v>
      </c>
      <c r="E10" s="8">
        <f t="shared" si="6"/>
        <v>46058</v>
      </c>
      <c r="F10" s="9">
        <v>0.25</v>
      </c>
      <c r="G10" s="10">
        <f>IFERROR(((E10-C10)+(F10-D10)),"")</f>
        <v>1</v>
      </c>
      <c r="H10" s="11">
        <f t="shared" si="3"/>
        <v>4258066.34</v>
      </c>
      <c r="I10" s="11">
        <v>4265482.99</v>
      </c>
      <c r="J10" s="11">
        <f t="shared" si="0"/>
        <v>7416.6500000003725</v>
      </c>
      <c r="K10" s="27">
        <f t="shared" si="1"/>
        <v>309.02708333334886</v>
      </c>
      <c r="L10" s="28"/>
    </row>
    <row r="11" spans="1:12">
      <c r="A11" s="12">
        <f t="shared" si="4"/>
        <v>5</v>
      </c>
      <c r="B11" s="8">
        <f t="shared" ref="B11" si="7">B10+1</f>
        <v>46058</v>
      </c>
      <c r="C11" s="8">
        <f t="shared" ref="C11:C30" si="8">B11</f>
        <v>46058</v>
      </c>
      <c r="D11" s="9">
        <f t="shared" si="5"/>
        <v>0.25</v>
      </c>
      <c r="E11" s="8">
        <f t="shared" ref="E11:E30" si="9">C11+1</f>
        <v>46059</v>
      </c>
      <c r="F11" s="9">
        <v>0.25</v>
      </c>
      <c r="G11" s="10">
        <f t="shared" ref="G11:G30" si="10">IFERROR(((E11-C11)+(F11-D11)),"")</f>
        <v>1</v>
      </c>
      <c r="H11" s="11">
        <f t="shared" si="3"/>
        <v>4265482.99</v>
      </c>
      <c r="I11" s="11">
        <v>4274367.53</v>
      </c>
      <c r="J11" s="11">
        <f t="shared" si="0"/>
        <v>8884.5400000000373</v>
      </c>
      <c r="K11" s="27">
        <f t="shared" si="1"/>
        <v>370.1891666666682</v>
      </c>
      <c r="L11" s="105"/>
    </row>
    <row r="12" spans="1:12">
      <c r="A12" s="12">
        <f t="shared" si="4"/>
        <v>6</v>
      </c>
      <c r="B12" s="8">
        <f t="shared" ref="B12" si="11">B11+1</f>
        <v>46059</v>
      </c>
      <c r="C12" s="8">
        <f t="shared" si="8"/>
        <v>46059</v>
      </c>
      <c r="D12" s="9">
        <f t="shared" si="5"/>
        <v>0.25</v>
      </c>
      <c r="E12" s="8">
        <f t="shared" si="9"/>
        <v>46060</v>
      </c>
      <c r="F12" s="9">
        <v>0.25</v>
      </c>
      <c r="G12" s="10">
        <f t="shared" si="10"/>
        <v>1</v>
      </c>
      <c r="H12" s="11">
        <f t="shared" si="3"/>
        <v>4274367.53</v>
      </c>
      <c r="I12" s="11">
        <v>4283399.5</v>
      </c>
      <c r="J12" s="11">
        <f t="shared" si="0"/>
        <v>9031.9699999997392</v>
      </c>
      <c r="K12" s="27">
        <f t="shared" si="1"/>
        <v>376.33208333332249</v>
      </c>
      <c r="L12" s="105"/>
    </row>
    <row r="13" spans="1:12">
      <c r="A13" s="12">
        <f t="shared" si="4"/>
        <v>7</v>
      </c>
      <c r="B13" s="8">
        <f t="shared" ref="B13" si="12">B12+1</f>
        <v>46060</v>
      </c>
      <c r="C13" s="8">
        <f t="shared" si="8"/>
        <v>46060</v>
      </c>
      <c r="D13" s="9">
        <f t="shared" si="5"/>
        <v>0.25</v>
      </c>
      <c r="E13" s="8">
        <f t="shared" si="9"/>
        <v>46061</v>
      </c>
      <c r="F13" s="9">
        <v>0.25</v>
      </c>
      <c r="G13" s="10">
        <f t="shared" si="10"/>
        <v>1</v>
      </c>
      <c r="H13" s="11">
        <f t="shared" si="3"/>
        <v>4283399.5</v>
      </c>
      <c r="I13" s="11">
        <v>4292784.71</v>
      </c>
      <c r="J13" s="11">
        <f t="shared" si="0"/>
        <v>9385.2099999999627</v>
      </c>
      <c r="K13" s="27">
        <f t="shared" si="1"/>
        <v>391.05041666666511</v>
      </c>
      <c r="L13" s="105"/>
    </row>
    <row r="14" spans="1:12">
      <c r="A14" s="12">
        <f t="shared" ref="A14:B14" si="13">A13+1</f>
        <v>8</v>
      </c>
      <c r="B14" s="8">
        <f t="shared" si="13"/>
        <v>46061</v>
      </c>
      <c r="C14" s="8">
        <f t="shared" si="8"/>
        <v>46061</v>
      </c>
      <c r="D14" s="9">
        <f t="shared" si="5"/>
        <v>0.25</v>
      </c>
      <c r="E14" s="8">
        <f t="shared" si="9"/>
        <v>46062</v>
      </c>
      <c r="F14" s="9">
        <v>0.25</v>
      </c>
      <c r="G14" s="10">
        <f t="shared" si="10"/>
        <v>1</v>
      </c>
      <c r="H14" s="11">
        <f t="shared" si="3"/>
        <v>4292784.71</v>
      </c>
      <c r="I14" s="11">
        <v>4301201.42</v>
      </c>
      <c r="J14" s="11">
        <f t="shared" si="0"/>
        <v>8416.7099999999627</v>
      </c>
      <c r="K14" s="27">
        <f t="shared" ref="K14" si="14">J14/24</f>
        <v>350.69624999999843</v>
      </c>
      <c r="L14" s="105"/>
    </row>
    <row r="15" spans="1:12">
      <c r="A15" s="12">
        <f t="shared" ref="A15:B15" si="15">A14+1</f>
        <v>9</v>
      </c>
      <c r="B15" s="8">
        <f t="shared" si="15"/>
        <v>46062</v>
      </c>
      <c r="C15" s="8">
        <f t="shared" si="8"/>
        <v>46062</v>
      </c>
      <c r="D15" s="9">
        <f t="shared" si="5"/>
        <v>0.25</v>
      </c>
      <c r="E15" s="8">
        <f t="shared" si="9"/>
        <v>46063</v>
      </c>
      <c r="F15" s="9">
        <v>0.25</v>
      </c>
      <c r="G15" s="10">
        <f t="shared" si="10"/>
        <v>1</v>
      </c>
      <c r="H15" s="11">
        <f t="shared" si="3"/>
        <v>4301201.42</v>
      </c>
      <c r="I15" s="11">
        <v>4310778.18</v>
      </c>
      <c r="J15" s="11">
        <f t="shared" si="0"/>
        <v>9576.7599999997765</v>
      </c>
      <c r="K15" s="27">
        <f t="shared" si="1"/>
        <v>399.03166666665737</v>
      </c>
      <c r="L15" s="105"/>
    </row>
    <row r="16" spans="1:12">
      <c r="A16" s="12">
        <f t="shared" ref="A16:B16" si="16">A15+1</f>
        <v>10</v>
      </c>
      <c r="B16" s="8">
        <f t="shared" si="16"/>
        <v>46063</v>
      </c>
      <c r="C16" s="8">
        <f t="shared" si="8"/>
        <v>46063</v>
      </c>
      <c r="D16" s="9">
        <f t="shared" si="5"/>
        <v>0.25</v>
      </c>
      <c r="E16" s="8">
        <f t="shared" si="9"/>
        <v>46064</v>
      </c>
      <c r="F16" s="9">
        <v>0.25</v>
      </c>
      <c r="G16" s="10">
        <f t="shared" si="10"/>
        <v>1</v>
      </c>
      <c r="H16" s="11">
        <f t="shared" si="3"/>
        <v>4310778.18</v>
      </c>
      <c r="I16" s="11">
        <v>4320918.62</v>
      </c>
      <c r="J16" s="11">
        <f t="shared" si="0"/>
        <v>10140.44000000041</v>
      </c>
      <c r="K16" s="27">
        <f t="shared" ref="K16" si="17">J16/24</f>
        <v>422.51833333335043</v>
      </c>
      <c r="L16" s="105"/>
    </row>
    <row r="17" spans="1:14">
      <c r="A17" s="12">
        <f t="shared" si="4"/>
        <v>11</v>
      </c>
      <c r="B17" s="8">
        <f t="shared" ref="B17" si="18">B16+1</f>
        <v>46064</v>
      </c>
      <c r="C17" s="8">
        <f t="shared" si="8"/>
        <v>46064</v>
      </c>
      <c r="D17" s="9">
        <f t="shared" si="5"/>
        <v>0.25</v>
      </c>
      <c r="E17" s="8">
        <f t="shared" si="9"/>
        <v>46065</v>
      </c>
      <c r="F17" s="9">
        <v>0.25</v>
      </c>
      <c r="G17" s="10">
        <f t="shared" si="10"/>
        <v>1</v>
      </c>
      <c r="H17" s="11">
        <f t="shared" si="3"/>
        <v>4320918.62</v>
      </c>
      <c r="I17" s="11">
        <v>4330084.74</v>
      </c>
      <c r="J17" s="11">
        <f t="shared" si="0"/>
        <v>9166.1200000001118</v>
      </c>
      <c r="K17" s="27">
        <f t="shared" si="1"/>
        <v>381.92166666667134</v>
      </c>
      <c r="L17" s="105"/>
    </row>
    <row r="18" spans="1:14">
      <c r="A18" s="12">
        <f t="shared" si="4"/>
        <v>12</v>
      </c>
      <c r="B18" s="8">
        <f t="shared" ref="B18" si="19">B17+1</f>
        <v>46065</v>
      </c>
      <c r="C18" s="8">
        <f t="shared" si="8"/>
        <v>46065</v>
      </c>
      <c r="D18" s="9">
        <f t="shared" si="5"/>
        <v>0.25</v>
      </c>
      <c r="E18" s="8">
        <f t="shared" si="9"/>
        <v>46066</v>
      </c>
      <c r="F18" s="9">
        <v>0.25</v>
      </c>
      <c r="G18" s="10">
        <f t="shared" si="10"/>
        <v>1</v>
      </c>
      <c r="H18" s="11">
        <f t="shared" si="3"/>
        <v>4330084.74</v>
      </c>
      <c r="I18" s="11">
        <v>4339058.17</v>
      </c>
      <c r="J18" s="11">
        <f t="shared" si="0"/>
        <v>8973.429999999702</v>
      </c>
      <c r="K18" s="27">
        <f t="shared" si="1"/>
        <v>373.89291666665423</v>
      </c>
      <c r="L18" s="105"/>
    </row>
    <row r="19" spans="1:14">
      <c r="A19" s="12">
        <f t="shared" si="4"/>
        <v>13</v>
      </c>
      <c r="B19" s="8">
        <f t="shared" ref="B19" si="20">B18+1</f>
        <v>46066</v>
      </c>
      <c r="C19" s="8">
        <f t="shared" si="8"/>
        <v>46066</v>
      </c>
      <c r="D19" s="9">
        <f t="shared" si="5"/>
        <v>0.25</v>
      </c>
      <c r="E19" s="8">
        <f t="shared" si="9"/>
        <v>46067</v>
      </c>
      <c r="F19" s="9">
        <v>0.25</v>
      </c>
      <c r="G19" s="10">
        <f t="shared" si="10"/>
        <v>1</v>
      </c>
      <c r="H19" s="11">
        <f t="shared" si="3"/>
        <v>4339058.17</v>
      </c>
      <c r="I19" s="11">
        <v>4348437.7300000004</v>
      </c>
      <c r="J19" s="11">
        <f t="shared" si="0"/>
        <v>9379.5600000005215</v>
      </c>
      <c r="K19" s="27">
        <f t="shared" si="1"/>
        <v>390.81500000002171</v>
      </c>
      <c r="L19" s="105"/>
      <c r="N19" s="29"/>
    </row>
    <row r="20" spans="1:14">
      <c r="A20" s="12">
        <f t="shared" si="4"/>
        <v>14</v>
      </c>
      <c r="B20" s="8">
        <f t="shared" ref="B20" si="21">B19+1</f>
        <v>46067</v>
      </c>
      <c r="C20" s="8">
        <f t="shared" si="8"/>
        <v>46067</v>
      </c>
      <c r="D20" s="9">
        <f t="shared" si="5"/>
        <v>0.25</v>
      </c>
      <c r="E20" s="8">
        <f t="shared" si="9"/>
        <v>46068</v>
      </c>
      <c r="F20" s="9">
        <v>0.25</v>
      </c>
      <c r="G20" s="10">
        <f t="shared" si="10"/>
        <v>1</v>
      </c>
      <c r="H20" s="11">
        <f t="shared" si="3"/>
        <v>4348437.7300000004</v>
      </c>
      <c r="I20" s="11">
        <v>4357621.67</v>
      </c>
      <c r="J20" s="11">
        <f t="shared" si="0"/>
        <v>9183.9399999994785</v>
      </c>
      <c r="K20" s="27">
        <f t="shared" ref="K20" si="22">J20/24</f>
        <v>382.66416666664492</v>
      </c>
      <c r="L20" s="105"/>
    </row>
    <row r="21" spans="1:14">
      <c r="A21" s="12">
        <f t="shared" si="4"/>
        <v>15</v>
      </c>
      <c r="B21" s="8">
        <f t="shared" ref="B21" si="23">B20+1</f>
        <v>46068</v>
      </c>
      <c r="C21" s="8">
        <f t="shared" si="8"/>
        <v>46068</v>
      </c>
      <c r="D21" s="9">
        <f t="shared" si="5"/>
        <v>0.25</v>
      </c>
      <c r="E21" s="8">
        <f t="shared" si="9"/>
        <v>46069</v>
      </c>
      <c r="F21" s="9">
        <v>0.25</v>
      </c>
      <c r="G21" s="10">
        <f t="shared" si="10"/>
        <v>1</v>
      </c>
      <c r="H21" s="11">
        <f t="shared" si="3"/>
        <v>4357621.67</v>
      </c>
      <c r="I21" s="11">
        <v>4367739.37</v>
      </c>
      <c r="J21" s="11">
        <f t="shared" si="0"/>
        <v>10117.700000000186</v>
      </c>
      <c r="K21" s="27">
        <f t="shared" si="1"/>
        <v>421.57083333334111</v>
      </c>
      <c r="L21" s="105"/>
    </row>
    <row r="22" spans="1:14">
      <c r="A22" s="12">
        <f t="shared" si="4"/>
        <v>16</v>
      </c>
      <c r="B22" s="8">
        <f t="shared" ref="B22" si="24">B21+1</f>
        <v>46069</v>
      </c>
      <c r="C22" s="8">
        <f t="shared" si="8"/>
        <v>46069</v>
      </c>
      <c r="D22" s="9">
        <f t="shared" si="5"/>
        <v>0.25</v>
      </c>
      <c r="E22" s="8">
        <f t="shared" si="9"/>
        <v>46070</v>
      </c>
      <c r="F22" s="9">
        <v>0.25</v>
      </c>
      <c r="G22" s="10">
        <f t="shared" si="10"/>
        <v>1</v>
      </c>
      <c r="H22" s="11">
        <f t="shared" si="3"/>
        <v>4367739.37</v>
      </c>
      <c r="I22" s="11">
        <v>4378098.83</v>
      </c>
      <c r="J22" s="11">
        <f t="shared" si="0"/>
        <v>10359.459999999963</v>
      </c>
      <c r="K22" s="27">
        <f t="shared" si="1"/>
        <v>431.64416666666511</v>
      </c>
      <c r="L22" s="105"/>
    </row>
    <row r="23" spans="1:14">
      <c r="A23" s="12">
        <f t="shared" si="4"/>
        <v>17</v>
      </c>
      <c r="B23" s="8">
        <f t="shared" ref="B23" si="25">B22+1</f>
        <v>46070</v>
      </c>
      <c r="C23" s="8">
        <f t="shared" si="8"/>
        <v>46070</v>
      </c>
      <c r="D23" s="9">
        <f t="shared" si="5"/>
        <v>0.25</v>
      </c>
      <c r="E23" s="8">
        <f t="shared" si="9"/>
        <v>46071</v>
      </c>
      <c r="F23" s="9">
        <v>0.25</v>
      </c>
      <c r="G23" s="10">
        <f t="shared" si="10"/>
        <v>1</v>
      </c>
      <c r="H23" s="11">
        <f t="shared" si="3"/>
        <v>4378098.83</v>
      </c>
      <c r="I23" s="11">
        <v>4388786.58</v>
      </c>
      <c r="J23" s="11">
        <f t="shared" si="0"/>
        <v>10687.75</v>
      </c>
      <c r="K23" s="27">
        <f t="shared" si="1"/>
        <v>445.32291666666669</v>
      </c>
      <c r="L23" s="28"/>
    </row>
    <row r="24" spans="1:14">
      <c r="A24" s="12">
        <f t="shared" si="4"/>
        <v>18</v>
      </c>
      <c r="B24" s="8">
        <f t="shared" ref="B24" si="26">B23+1</f>
        <v>46071</v>
      </c>
      <c r="C24" s="8">
        <f t="shared" si="8"/>
        <v>46071</v>
      </c>
      <c r="D24" s="9">
        <f t="shared" si="5"/>
        <v>0.25</v>
      </c>
      <c r="E24" s="8">
        <f t="shared" si="9"/>
        <v>46072</v>
      </c>
      <c r="F24" s="9">
        <v>0.25</v>
      </c>
      <c r="G24" s="10">
        <f t="shared" si="10"/>
        <v>1</v>
      </c>
      <c r="H24" s="11">
        <f t="shared" si="3"/>
        <v>4388786.58</v>
      </c>
      <c r="I24" s="11">
        <v>4397865.83</v>
      </c>
      <c r="J24" s="11">
        <f t="shared" si="0"/>
        <v>9079.25</v>
      </c>
      <c r="K24" s="27">
        <f t="shared" ref="K24" si="27">J24/24</f>
        <v>378.30208333333331</v>
      </c>
      <c r="L24" s="28"/>
    </row>
    <row r="25" spans="1:14">
      <c r="A25" s="12">
        <f t="shared" si="4"/>
        <v>19</v>
      </c>
      <c r="B25" s="8">
        <f t="shared" ref="B25" si="28">B24+1</f>
        <v>46072</v>
      </c>
      <c r="C25" s="8">
        <f t="shared" si="8"/>
        <v>46072</v>
      </c>
      <c r="D25" s="9">
        <f t="shared" si="5"/>
        <v>0.25</v>
      </c>
      <c r="E25" s="8">
        <f t="shared" si="9"/>
        <v>46073</v>
      </c>
      <c r="F25" s="9">
        <v>0.25</v>
      </c>
      <c r="G25" s="10">
        <f t="shared" si="10"/>
        <v>1</v>
      </c>
      <c r="H25" s="11">
        <f t="shared" si="3"/>
        <v>4397865.83</v>
      </c>
      <c r="I25" s="11">
        <v>4408425.93</v>
      </c>
      <c r="J25" s="11">
        <f t="shared" si="0"/>
        <v>10560.099999999627</v>
      </c>
      <c r="K25" s="27">
        <f t="shared" si="1"/>
        <v>440.00416666665114</v>
      </c>
      <c r="L25" s="28"/>
    </row>
    <row r="26" spans="1:14">
      <c r="A26" s="12">
        <f t="shared" ref="A26:B34" si="29">A25+1</f>
        <v>20</v>
      </c>
      <c r="B26" s="8">
        <f t="shared" si="29"/>
        <v>46073</v>
      </c>
      <c r="C26" s="8">
        <f t="shared" si="8"/>
        <v>46073</v>
      </c>
      <c r="D26" s="9">
        <f t="shared" si="5"/>
        <v>0.25</v>
      </c>
      <c r="E26" s="8">
        <f t="shared" si="9"/>
        <v>46074</v>
      </c>
      <c r="F26" s="9">
        <v>0.25</v>
      </c>
      <c r="G26" s="10">
        <f t="shared" si="10"/>
        <v>1</v>
      </c>
      <c r="H26" s="11">
        <f t="shared" si="3"/>
        <v>4408425.93</v>
      </c>
      <c r="I26" s="11">
        <v>4420606.43</v>
      </c>
      <c r="J26" s="11">
        <f t="shared" si="0"/>
        <v>12180.5</v>
      </c>
      <c r="K26" s="27">
        <f t="shared" si="1"/>
        <v>507.52083333333331</v>
      </c>
      <c r="L26" s="28"/>
    </row>
    <row r="27" spans="1:14">
      <c r="A27" s="12">
        <f t="shared" si="29"/>
        <v>21</v>
      </c>
      <c r="B27" s="8">
        <f t="shared" si="29"/>
        <v>46074</v>
      </c>
      <c r="C27" s="8">
        <f t="shared" si="8"/>
        <v>46074</v>
      </c>
      <c r="D27" s="9">
        <f t="shared" si="5"/>
        <v>0.25</v>
      </c>
      <c r="E27" s="8">
        <f t="shared" si="9"/>
        <v>46075</v>
      </c>
      <c r="F27" s="9">
        <v>0.25</v>
      </c>
      <c r="G27" s="10">
        <f t="shared" si="10"/>
        <v>1</v>
      </c>
      <c r="H27" s="11">
        <f t="shared" si="3"/>
        <v>4420606.43</v>
      </c>
      <c r="I27" s="11">
        <v>4431314.1500000004</v>
      </c>
      <c r="J27" s="11">
        <f t="shared" si="0"/>
        <v>10707.720000000671</v>
      </c>
      <c r="K27" s="27">
        <f t="shared" si="1"/>
        <v>446.15500000002794</v>
      </c>
      <c r="L27" s="28"/>
    </row>
    <row r="28" spans="1:14">
      <c r="A28" s="12">
        <f t="shared" si="29"/>
        <v>22</v>
      </c>
      <c r="B28" s="8">
        <f t="shared" si="29"/>
        <v>46075</v>
      </c>
      <c r="C28" s="8">
        <f t="shared" si="8"/>
        <v>46075</v>
      </c>
      <c r="D28" s="9">
        <f t="shared" si="5"/>
        <v>0.25</v>
      </c>
      <c r="E28" s="8">
        <f t="shared" si="9"/>
        <v>46076</v>
      </c>
      <c r="F28" s="9">
        <v>0.25</v>
      </c>
      <c r="G28" s="10">
        <f t="shared" si="10"/>
        <v>1</v>
      </c>
      <c r="H28" s="11">
        <f t="shared" si="3"/>
        <v>4431314.1500000004</v>
      </c>
      <c r="I28" s="11">
        <v>4441617</v>
      </c>
      <c r="J28" s="11">
        <f t="shared" si="0"/>
        <v>10302.849999999627</v>
      </c>
      <c r="K28" s="27">
        <f t="shared" si="1"/>
        <v>429.28541666665114</v>
      </c>
      <c r="L28" s="28"/>
    </row>
    <row r="29" spans="1:14">
      <c r="A29" s="12">
        <f t="shared" si="29"/>
        <v>23</v>
      </c>
      <c r="B29" s="8">
        <f t="shared" si="29"/>
        <v>46076</v>
      </c>
      <c r="C29" s="8">
        <f t="shared" si="8"/>
        <v>46076</v>
      </c>
      <c r="D29" s="9">
        <f t="shared" si="5"/>
        <v>0.25</v>
      </c>
      <c r="E29" s="8">
        <f t="shared" si="9"/>
        <v>46077</v>
      </c>
      <c r="F29" s="9">
        <v>0.25</v>
      </c>
      <c r="G29" s="10">
        <f t="shared" si="10"/>
        <v>1</v>
      </c>
      <c r="H29" s="11">
        <f t="shared" si="3"/>
        <v>4441617</v>
      </c>
      <c r="I29" s="11">
        <v>4452901.0599999996</v>
      </c>
      <c r="J29" s="11">
        <f t="shared" si="0"/>
        <v>11284.05999999959</v>
      </c>
      <c r="K29" s="27">
        <f t="shared" si="1"/>
        <v>470.16916666664957</v>
      </c>
      <c r="L29" s="28"/>
    </row>
    <row r="30" spans="1:14">
      <c r="A30" s="12">
        <f t="shared" si="29"/>
        <v>24</v>
      </c>
      <c r="B30" s="8">
        <f t="shared" si="29"/>
        <v>46077</v>
      </c>
      <c r="C30" s="8">
        <f t="shared" si="8"/>
        <v>46077</v>
      </c>
      <c r="D30" s="9">
        <f t="shared" si="5"/>
        <v>0.25</v>
      </c>
      <c r="E30" s="8">
        <f t="shared" si="9"/>
        <v>46078</v>
      </c>
      <c r="F30" s="9">
        <v>0.25</v>
      </c>
      <c r="G30" s="10">
        <f t="shared" si="10"/>
        <v>1</v>
      </c>
      <c r="H30" s="11">
        <f t="shared" si="3"/>
        <v>4452901.0599999996</v>
      </c>
      <c r="I30" s="11">
        <v>4463478.1500000004</v>
      </c>
      <c r="J30" s="11">
        <f t="shared" si="0"/>
        <v>10577.090000000782</v>
      </c>
      <c r="K30" s="27">
        <f t="shared" si="1"/>
        <v>440.71208333336591</v>
      </c>
      <c r="L30" s="28"/>
    </row>
    <row r="31" spans="1:14">
      <c r="A31" s="12">
        <f t="shared" si="29"/>
        <v>25</v>
      </c>
      <c r="B31" s="8">
        <f t="shared" si="29"/>
        <v>46078</v>
      </c>
      <c r="C31" s="8">
        <f t="shared" si="2"/>
        <v>46078</v>
      </c>
      <c r="D31" s="9">
        <f t="shared" si="5"/>
        <v>0.25</v>
      </c>
      <c r="E31" s="8">
        <f t="shared" si="6"/>
        <v>46079</v>
      </c>
      <c r="F31" s="9">
        <v>0.25</v>
      </c>
      <c r="G31" s="10">
        <f t="shared" ref="G31:G34" si="30">IFERROR(((E31-C31)+(F31-D31)),"")</f>
        <v>1</v>
      </c>
      <c r="H31" s="11">
        <f t="shared" si="3"/>
        <v>4463478.1500000004</v>
      </c>
      <c r="I31" s="11">
        <v>4473985.72</v>
      </c>
      <c r="J31" s="11">
        <f t="shared" si="0"/>
        <v>10507.569999999367</v>
      </c>
      <c r="K31" s="27">
        <f t="shared" si="1"/>
        <v>437.81541666664026</v>
      </c>
      <c r="L31" s="28"/>
    </row>
    <row r="32" spans="1:14">
      <c r="A32" s="12">
        <f t="shared" si="29"/>
        <v>26</v>
      </c>
      <c r="B32" s="8">
        <f t="shared" si="29"/>
        <v>46079</v>
      </c>
      <c r="C32" s="8">
        <f t="shared" si="2"/>
        <v>46079</v>
      </c>
      <c r="D32" s="9">
        <f t="shared" si="5"/>
        <v>0.25</v>
      </c>
      <c r="E32" s="8">
        <f t="shared" si="6"/>
        <v>46080</v>
      </c>
      <c r="F32" s="9">
        <v>0.25</v>
      </c>
      <c r="G32" s="10">
        <f t="shared" si="30"/>
        <v>1</v>
      </c>
      <c r="H32" s="11">
        <f t="shared" si="3"/>
        <v>4473985.72</v>
      </c>
      <c r="I32" s="11">
        <v>4484374.84</v>
      </c>
      <c r="J32" s="11">
        <f t="shared" si="0"/>
        <v>10389.120000000112</v>
      </c>
      <c r="K32" s="27">
        <f t="shared" si="1"/>
        <v>432.88000000000466</v>
      </c>
      <c r="L32" s="28"/>
    </row>
    <row r="33" spans="1:12">
      <c r="A33" s="12">
        <f t="shared" si="29"/>
        <v>27</v>
      </c>
      <c r="B33" s="8">
        <f t="shared" si="29"/>
        <v>46080</v>
      </c>
      <c r="C33" s="8">
        <f t="shared" si="2"/>
        <v>46080</v>
      </c>
      <c r="D33" s="9">
        <f t="shared" si="5"/>
        <v>0.25</v>
      </c>
      <c r="E33" s="8">
        <f t="shared" si="6"/>
        <v>46081</v>
      </c>
      <c r="F33" s="9">
        <v>0.25</v>
      </c>
      <c r="G33" s="10">
        <f t="shared" si="30"/>
        <v>1</v>
      </c>
      <c r="H33" s="11">
        <f t="shared" si="3"/>
        <v>4484374.84</v>
      </c>
      <c r="I33" s="242">
        <v>4493956.7</v>
      </c>
      <c r="J33" s="11">
        <f t="shared" si="0"/>
        <v>9581.8600000003353</v>
      </c>
      <c r="K33" s="27">
        <f t="shared" si="1"/>
        <v>399.24416666668066</v>
      </c>
      <c r="L33" s="28"/>
    </row>
    <row r="34" spans="1:12">
      <c r="A34" s="12">
        <f t="shared" si="29"/>
        <v>28</v>
      </c>
      <c r="B34" s="8">
        <f t="shared" si="29"/>
        <v>46081</v>
      </c>
      <c r="C34" s="8">
        <f t="shared" si="2"/>
        <v>46081</v>
      </c>
      <c r="D34" s="9">
        <f t="shared" si="5"/>
        <v>0.25</v>
      </c>
      <c r="E34" s="8">
        <f t="shared" si="6"/>
        <v>46082</v>
      </c>
      <c r="F34" s="9">
        <v>0.25</v>
      </c>
      <c r="G34" s="10">
        <f t="shared" si="30"/>
        <v>1</v>
      </c>
      <c r="H34" s="11">
        <f t="shared" si="3"/>
        <v>4493956.7</v>
      </c>
      <c r="I34" s="242">
        <v>4501699.83</v>
      </c>
      <c r="J34" s="11">
        <f t="shared" si="0"/>
        <v>7743.1299999998882</v>
      </c>
      <c r="K34" s="27">
        <f t="shared" si="1"/>
        <v>322.63041666666203</v>
      </c>
      <c r="L34" s="28"/>
    </row>
    <row r="35" spans="1:12" ht="15.75" thickBot="1">
      <c r="A35" s="12"/>
      <c r="B35" s="8"/>
      <c r="C35" s="8"/>
      <c r="D35" s="9"/>
      <c r="E35" s="8"/>
      <c r="F35" s="9"/>
      <c r="G35" s="10"/>
      <c r="H35" s="11"/>
      <c r="I35" s="242"/>
      <c r="J35" s="11"/>
      <c r="K35" s="27"/>
      <c r="L35" s="105"/>
    </row>
    <row r="36" spans="1:12" ht="15.75" thickTop="1">
      <c r="A36" s="17" t="s">
        <v>3</v>
      </c>
      <c r="B36" s="18"/>
      <c r="C36" s="18"/>
      <c r="D36" s="18"/>
      <c r="E36" s="18"/>
      <c r="F36" s="18"/>
      <c r="G36" s="19">
        <f>SUM(G7:G35)</f>
        <v>28</v>
      </c>
      <c r="H36" s="20"/>
      <c r="I36" s="20"/>
      <c r="J36" s="32">
        <f>SUM(J7:J35)</f>
        <v>270855.04999999981</v>
      </c>
      <c r="K36" s="32">
        <f>AVERAGE(K7:K35)</f>
        <v>403.05811011904734</v>
      </c>
      <c r="L36" s="33"/>
    </row>
    <row r="37" spans="1:12" ht="15.75" thickBot="1">
      <c r="A37" s="21" t="s">
        <v>106</v>
      </c>
      <c r="B37" s="22"/>
      <c r="C37" s="22"/>
      <c r="D37" s="22"/>
      <c r="E37" s="22"/>
      <c r="F37" s="22"/>
      <c r="G37" s="23">
        <f>G36/SUMPRODUCT((G7:G35&gt;0)*1)</f>
        <v>1</v>
      </c>
      <c r="H37" s="24"/>
      <c r="I37" s="24"/>
      <c r="J37" s="24"/>
      <c r="K37" s="24">
        <f>K36/SUMPRODUCT((K7:K35&gt;0)*1)</f>
        <v>14.39493250425169</v>
      </c>
      <c r="L37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7"/>
  <sheetViews>
    <sheetView workbookViewId="0">
      <pane xSplit="2" ySplit="6" topLeftCell="C28" activePane="bottomRight" state="frozen"/>
      <selection pane="topRight"/>
      <selection pane="bottomLeft"/>
      <selection pane="bottomRight" activeCell="K36" sqref="K36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9" width="13.85546875" style="35" customWidth="1"/>
    <col min="10" max="10" width="13.85546875" style="1" customWidth="1"/>
    <col min="11" max="11" width="9.140625" style="1"/>
    <col min="12" max="12" width="28.42578125" style="1" customWidth="1"/>
    <col min="13" max="16384" width="9.140625" style="1"/>
  </cols>
  <sheetData>
    <row r="1" spans="1:12">
      <c r="B1" s="2"/>
      <c r="C1" s="3" t="s">
        <v>120</v>
      </c>
      <c r="D1" s="2"/>
      <c r="E1" s="2"/>
      <c r="F1" s="2"/>
      <c r="G1" s="2"/>
      <c r="H1" s="36"/>
      <c r="I1" s="36"/>
      <c r="J1" s="2"/>
      <c r="K1" s="2"/>
      <c r="L1" s="2"/>
    </row>
    <row r="2" spans="1:12">
      <c r="B2" s="2"/>
      <c r="C2" s="3" t="s">
        <v>183</v>
      </c>
      <c r="D2" s="2"/>
      <c r="E2" s="2"/>
      <c r="F2" s="2"/>
      <c r="G2" s="2"/>
      <c r="H2" s="36"/>
      <c r="I2" s="36"/>
      <c r="J2" s="2"/>
      <c r="K2" s="2"/>
      <c r="L2" s="25" t="s">
        <v>122</v>
      </c>
    </row>
    <row r="3" spans="1:12">
      <c r="B3" s="2"/>
      <c r="C3" s="3" t="str">
        <f>SCI!C3</f>
        <v>Bulan Februari 2026</v>
      </c>
      <c r="D3" s="2"/>
      <c r="E3" s="2"/>
      <c r="F3" s="2"/>
      <c r="G3" s="2"/>
      <c r="H3" s="36"/>
      <c r="I3" s="36"/>
      <c r="J3" s="2"/>
      <c r="K3" s="2"/>
      <c r="L3" s="2"/>
    </row>
    <row r="4" spans="1:12">
      <c r="B4" s="4"/>
      <c r="C4" s="4">
        <f>SCI!C4</f>
        <v>46054</v>
      </c>
      <c r="D4" s="2"/>
      <c r="E4" s="2"/>
      <c r="F4" s="2"/>
      <c r="G4" s="2"/>
      <c r="H4" s="36"/>
      <c r="I4" s="36"/>
      <c r="J4" s="2" t="s">
        <v>123</v>
      </c>
      <c r="K4" s="26">
        <f>MAX(K7:K34)</f>
        <v>112.86125000000175</v>
      </c>
      <c r="L4" s="2"/>
    </row>
    <row r="5" spans="1:12">
      <c r="A5" s="695" t="s">
        <v>100</v>
      </c>
      <c r="B5" s="694" t="s">
        <v>101</v>
      </c>
      <c r="C5" s="694" t="s">
        <v>124</v>
      </c>
      <c r="D5" s="694"/>
      <c r="E5" s="694" t="s">
        <v>125</v>
      </c>
      <c r="F5" s="694"/>
      <c r="G5" s="698" t="s">
        <v>126</v>
      </c>
      <c r="H5" s="700" t="s">
        <v>127</v>
      </c>
      <c r="I5" s="700"/>
      <c r="J5" s="694" t="s">
        <v>128</v>
      </c>
      <c r="K5" s="698" t="s">
        <v>129</v>
      </c>
      <c r="L5" s="692" t="s">
        <v>130</v>
      </c>
    </row>
    <row r="6" spans="1:12">
      <c r="A6" s="696"/>
      <c r="B6" s="697"/>
      <c r="C6" s="5" t="s">
        <v>101</v>
      </c>
      <c r="D6" s="5" t="s">
        <v>131</v>
      </c>
      <c r="E6" s="5" t="s">
        <v>101</v>
      </c>
      <c r="F6" s="5" t="s">
        <v>131</v>
      </c>
      <c r="G6" s="699"/>
      <c r="H6" s="37" t="s">
        <v>124</v>
      </c>
      <c r="I6" s="37" t="s">
        <v>125</v>
      </c>
      <c r="J6" s="697"/>
      <c r="K6" s="699"/>
      <c r="L6" s="693"/>
    </row>
    <row r="7" spans="1:12">
      <c r="A7" s="6">
        <v>1</v>
      </c>
      <c r="B7" s="7">
        <f>C7</f>
        <v>46054</v>
      </c>
      <c r="C7" s="8">
        <f>C4</f>
        <v>46054</v>
      </c>
      <c r="D7" s="9">
        <v>0.25</v>
      </c>
      <c r="E7" s="8">
        <f>C7+1</f>
        <v>46055</v>
      </c>
      <c r="F7" s="9">
        <v>0.25</v>
      </c>
      <c r="G7" s="10">
        <f>IFERROR(((E7-C7)+(F7-D7)),"")</f>
        <v>1</v>
      </c>
      <c r="H7" s="11">
        <v>630936.43999999994</v>
      </c>
      <c r="I7" s="11">
        <v>632930</v>
      </c>
      <c r="J7" s="11">
        <f t="shared" ref="J7:J12" si="0">I7-H7</f>
        <v>1993.5600000000559</v>
      </c>
      <c r="K7" s="27">
        <f t="shared" ref="K7" si="1">J7/24</f>
        <v>83.065000000002328</v>
      </c>
      <c r="L7" s="28"/>
    </row>
    <row r="8" spans="1:12">
      <c r="A8" s="12">
        <f>A7+1</f>
        <v>2</v>
      </c>
      <c r="B8" s="8">
        <f t="shared" ref="B8:B34" si="2">C8</f>
        <v>46055</v>
      </c>
      <c r="C8" s="8">
        <f>E7</f>
        <v>46055</v>
      </c>
      <c r="D8" s="9">
        <v>0.25</v>
      </c>
      <c r="E8" s="8">
        <f>C8+1</f>
        <v>46056</v>
      </c>
      <c r="F8" s="9">
        <v>0.25</v>
      </c>
      <c r="G8" s="10">
        <f>IFERROR(((E8-C8)+(F8-D8)),"")</f>
        <v>1</v>
      </c>
      <c r="H8" s="11">
        <f t="shared" ref="H8:H34" si="3">I7</f>
        <v>632930</v>
      </c>
      <c r="I8" s="11">
        <v>635062.69999999995</v>
      </c>
      <c r="J8" s="11">
        <f t="shared" si="0"/>
        <v>2132.6999999999534</v>
      </c>
      <c r="K8" s="27">
        <f t="shared" ref="K8" si="4">J8/24</f>
        <v>88.862499999998064</v>
      </c>
      <c r="L8" s="28"/>
    </row>
    <row r="9" spans="1:12">
      <c r="A9" s="12">
        <f t="shared" ref="A9:A24" si="5">A8+1</f>
        <v>3</v>
      </c>
      <c r="B9" s="8">
        <f t="shared" si="2"/>
        <v>46056</v>
      </c>
      <c r="C9" s="8">
        <f t="shared" ref="C9:C34" si="6">E8</f>
        <v>46056</v>
      </c>
      <c r="D9" s="9">
        <v>0.25</v>
      </c>
      <c r="E9" s="8">
        <f t="shared" ref="E9:E27" si="7">C9+1</f>
        <v>46057</v>
      </c>
      <c r="F9" s="9">
        <v>0.25</v>
      </c>
      <c r="G9" s="10">
        <f t="shared" ref="G9:G27" si="8">IFERROR(((E9-C9)+(F9-D9)),"")</f>
        <v>1</v>
      </c>
      <c r="H9" s="11">
        <f t="shared" si="3"/>
        <v>635062.69999999995</v>
      </c>
      <c r="I9" s="11">
        <v>637259.14</v>
      </c>
      <c r="J9" s="11">
        <f t="shared" si="0"/>
        <v>2196.4400000000605</v>
      </c>
      <c r="K9" s="27">
        <f t="shared" ref="K9" si="9">J9/24</f>
        <v>91.51833333333586</v>
      </c>
      <c r="L9" s="28"/>
    </row>
    <row r="10" spans="1:12">
      <c r="A10" s="12">
        <f t="shared" si="5"/>
        <v>4</v>
      </c>
      <c r="B10" s="8">
        <f t="shared" si="2"/>
        <v>46057</v>
      </c>
      <c r="C10" s="8">
        <f t="shared" si="6"/>
        <v>46057</v>
      </c>
      <c r="D10" s="9">
        <v>0.25</v>
      </c>
      <c r="E10" s="8">
        <f t="shared" si="7"/>
        <v>46058</v>
      </c>
      <c r="F10" s="9">
        <v>0.25</v>
      </c>
      <c r="G10" s="10">
        <f t="shared" si="8"/>
        <v>1</v>
      </c>
      <c r="H10" s="11">
        <f t="shared" si="3"/>
        <v>637259.14</v>
      </c>
      <c r="I10" s="11">
        <v>639507.21</v>
      </c>
      <c r="J10" s="11">
        <f t="shared" si="0"/>
        <v>2248.0699999999488</v>
      </c>
      <c r="K10" s="27">
        <f t="shared" ref="K10" si="10">J10/24</f>
        <v>93.669583333331204</v>
      </c>
      <c r="L10" s="28"/>
    </row>
    <row r="11" spans="1:12">
      <c r="A11" s="12">
        <f t="shared" si="5"/>
        <v>5</v>
      </c>
      <c r="B11" s="8">
        <f t="shared" si="2"/>
        <v>46058</v>
      </c>
      <c r="C11" s="8">
        <f t="shared" si="6"/>
        <v>46058</v>
      </c>
      <c r="D11" s="9">
        <v>0.25</v>
      </c>
      <c r="E11" s="8">
        <f t="shared" si="7"/>
        <v>46059</v>
      </c>
      <c r="F11" s="9">
        <v>0.25</v>
      </c>
      <c r="G11" s="10">
        <f t="shared" si="8"/>
        <v>1</v>
      </c>
      <c r="H11" s="11">
        <f t="shared" si="3"/>
        <v>639507.21</v>
      </c>
      <c r="I11" s="11">
        <v>641735.31000000006</v>
      </c>
      <c r="J11" s="11">
        <f t="shared" si="0"/>
        <v>2228.1000000000931</v>
      </c>
      <c r="K11" s="27">
        <f t="shared" ref="K11" si="11">J11/24</f>
        <v>92.837500000003885</v>
      </c>
      <c r="L11" s="28"/>
    </row>
    <row r="12" spans="1:12">
      <c r="A12" s="12">
        <f t="shared" si="5"/>
        <v>6</v>
      </c>
      <c r="B12" s="8">
        <f t="shared" si="2"/>
        <v>46059</v>
      </c>
      <c r="C12" s="8">
        <f t="shared" si="6"/>
        <v>46059</v>
      </c>
      <c r="D12" s="9">
        <v>0.25</v>
      </c>
      <c r="E12" s="8">
        <f t="shared" si="7"/>
        <v>46060</v>
      </c>
      <c r="F12" s="9">
        <v>0.25</v>
      </c>
      <c r="G12" s="10">
        <f t="shared" si="8"/>
        <v>1</v>
      </c>
      <c r="H12" s="11">
        <f t="shared" si="3"/>
        <v>641735.31000000006</v>
      </c>
      <c r="I12" s="523">
        <v>643817.52</v>
      </c>
      <c r="J12" s="11">
        <f t="shared" si="0"/>
        <v>2082.2099999999627</v>
      </c>
      <c r="K12" s="27">
        <f t="shared" ref="K12" si="12">J12/24</f>
        <v>86.758749999998443</v>
      </c>
      <c r="L12" s="28"/>
    </row>
    <row r="13" spans="1:12">
      <c r="A13" s="12">
        <f t="shared" si="5"/>
        <v>7</v>
      </c>
      <c r="B13" s="8">
        <f t="shared" si="2"/>
        <v>46060</v>
      </c>
      <c r="C13" s="8">
        <f t="shared" si="6"/>
        <v>46060</v>
      </c>
      <c r="D13" s="9">
        <v>0.25</v>
      </c>
      <c r="E13" s="8">
        <f t="shared" si="7"/>
        <v>46061</v>
      </c>
      <c r="F13" s="9">
        <v>0.25</v>
      </c>
      <c r="G13" s="10">
        <f t="shared" si="8"/>
        <v>1</v>
      </c>
      <c r="H13" s="11">
        <f t="shared" si="3"/>
        <v>643817.52</v>
      </c>
      <c r="I13" s="11">
        <v>645847.77</v>
      </c>
      <c r="J13" s="11">
        <f t="shared" ref="J13" si="13">I13-H13</f>
        <v>2030.25</v>
      </c>
      <c r="K13" s="27">
        <f t="shared" ref="K13" si="14">J13/24</f>
        <v>84.59375</v>
      </c>
      <c r="L13" s="28"/>
    </row>
    <row r="14" spans="1:12">
      <c r="A14" s="12">
        <f t="shared" si="5"/>
        <v>8</v>
      </c>
      <c r="B14" s="8">
        <f t="shared" si="2"/>
        <v>46061</v>
      </c>
      <c r="C14" s="8">
        <f t="shared" si="6"/>
        <v>46061</v>
      </c>
      <c r="D14" s="9">
        <v>0.25</v>
      </c>
      <c r="E14" s="8">
        <f t="shared" si="7"/>
        <v>46062</v>
      </c>
      <c r="F14" s="9">
        <v>0.25</v>
      </c>
      <c r="G14" s="10">
        <f t="shared" si="8"/>
        <v>1</v>
      </c>
      <c r="H14" s="11">
        <f t="shared" si="3"/>
        <v>645847.77</v>
      </c>
      <c r="I14" s="11">
        <v>647949.41</v>
      </c>
      <c r="J14" s="11">
        <f t="shared" ref="J14" si="15">I14-H14</f>
        <v>2101.640000000014</v>
      </c>
      <c r="K14" s="27">
        <f t="shared" ref="K14" si="16">J14/24</f>
        <v>87.568333333333911</v>
      </c>
      <c r="L14" s="28"/>
    </row>
    <row r="15" spans="1:12">
      <c r="A15" s="12">
        <f t="shared" si="5"/>
        <v>9</v>
      </c>
      <c r="B15" s="8">
        <f t="shared" si="2"/>
        <v>46062</v>
      </c>
      <c r="C15" s="8">
        <f t="shared" si="6"/>
        <v>46062</v>
      </c>
      <c r="D15" s="9">
        <v>0.25</v>
      </c>
      <c r="E15" s="8">
        <f t="shared" si="7"/>
        <v>46063</v>
      </c>
      <c r="F15" s="9">
        <v>0.25</v>
      </c>
      <c r="G15" s="10">
        <f t="shared" si="8"/>
        <v>1</v>
      </c>
      <c r="H15" s="11">
        <f t="shared" si="3"/>
        <v>647949.41</v>
      </c>
      <c r="I15" s="11">
        <v>650069.34</v>
      </c>
      <c r="J15" s="11">
        <f t="shared" ref="J15" si="17">I15-H15</f>
        <v>2119.9299999999348</v>
      </c>
      <c r="K15" s="27">
        <f t="shared" ref="K15:K16" si="18">J15/24</f>
        <v>88.33041666666395</v>
      </c>
      <c r="L15" s="28"/>
    </row>
    <row r="16" spans="1:12">
      <c r="A16" s="12">
        <f t="shared" si="5"/>
        <v>10</v>
      </c>
      <c r="B16" s="8">
        <f t="shared" si="2"/>
        <v>46063</v>
      </c>
      <c r="C16" s="8">
        <f t="shared" si="6"/>
        <v>46063</v>
      </c>
      <c r="D16" s="9">
        <v>0.25</v>
      </c>
      <c r="E16" s="8">
        <f t="shared" si="7"/>
        <v>46064</v>
      </c>
      <c r="F16" s="9">
        <v>0.25</v>
      </c>
      <c r="G16" s="10">
        <f t="shared" si="8"/>
        <v>1</v>
      </c>
      <c r="H16" s="11">
        <f t="shared" si="3"/>
        <v>650069.34</v>
      </c>
      <c r="I16" s="11">
        <v>652125.97</v>
      </c>
      <c r="J16" s="11">
        <f t="shared" ref="J16" si="19">I16-H16</f>
        <v>2056.6300000000047</v>
      </c>
      <c r="K16" s="27">
        <f t="shared" si="18"/>
        <v>85.692916666666861</v>
      </c>
      <c r="L16" s="28"/>
    </row>
    <row r="17" spans="1:14">
      <c r="A17" s="12">
        <f t="shared" si="5"/>
        <v>11</v>
      </c>
      <c r="B17" s="8">
        <f t="shared" si="2"/>
        <v>46064</v>
      </c>
      <c r="C17" s="8">
        <f t="shared" si="6"/>
        <v>46064</v>
      </c>
      <c r="D17" s="9">
        <v>0.25</v>
      </c>
      <c r="E17" s="8">
        <f t="shared" si="7"/>
        <v>46065</v>
      </c>
      <c r="F17" s="9">
        <v>0.25</v>
      </c>
      <c r="G17" s="10">
        <f t="shared" si="8"/>
        <v>1</v>
      </c>
      <c r="H17" s="11">
        <f t="shared" si="3"/>
        <v>652125.97</v>
      </c>
      <c r="I17" s="11">
        <v>654276.68000000005</v>
      </c>
      <c r="J17" s="11">
        <f t="shared" ref="J17" si="20">I17-H17</f>
        <v>2150.7100000000792</v>
      </c>
      <c r="K17" s="27">
        <f t="shared" ref="K17" si="21">J17/24</f>
        <v>89.61291666666996</v>
      </c>
      <c r="L17" s="28"/>
    </row>
    <row r="18" spans="1:14">
      <c r="A18" s="12">
        <f t="shared" si="5"/>
        <v>12</v>
      </c>
      <c r="B18" s="8">
        <f t="shared" si="2"/>
        <v>46065</v>
      </c>
      <c r="C18" s="8">
        <f t="shared" si="6"/>
        <v>46065</v>
      </c>
      <c r="D18" s="9">
        <v>0.25</v>
      </c>
      <c r="E18" s="8">
        <f t="shared" si="7"/>
        <v>46066</v>
      </c>
      <c r="F18" s="9">
        <v>0.25</v>
      </c>
      <c r="G18" s="10">
        <f t="shared" si="8"/>
        <v>1</v>
      </c>
      <c r="H18" s="11">
        <f t="shared" si="3"/>
        <v>654276.68000000005</v>
      </c>
      <c r="I18" s="11">
        <v>656374.49</v>
      </c>
      <c r="J18" s="11">
        <f t="shared" ref="J18" si="22">I18-H18</f>
        <v>2097.8099999999395</v>
      </c>
      <c r="K18" s="27">
        <f t="shared" ref="K18" si="23">J18/24</f>
        <v>87.408749999997482</v>
      </c>
      <c r="L18" s="28"/>
      <c r="N18" s="29"/>
    </row>
    <row r="19" spans="1:14">
      <c r="A19" s="12">
        <f t="shared" si="5"/>
        <v>13</v>
      </c>
      <c r="B19" s="8">
        <f t="shared" si="2"/>
        <v>46066</v>
      </c>
      <c r="C19" s="8">
        <f t="shared" si="6"/>
        <v>46066</v>
      </c>
      <c r="D19" s="9">
        <v>0.25</v>
      </c>
      <c r="E19" s="8">
        <f t="shared" si="7"/>
        <v>46067</v>
      </c>
      <c r="F19" s="9">
        <v>0.25</v>
      </c>
      <c r="G19" s="10">
        <f t="shared" si="8"/>
        <v>1</v>
      </c>
      <c r="H19" s="11">
        <f t="shared" si="3"/>
        <v>656374.49</v>
      </c>
      <c r="I19" s="242">
        <v>658454.24</v>
      </c>
      <c r="J19" s="11">
        <f t="shared" ref="J19" si="24">I19-H19</f>
        <v>2079.75</v>
      </c>
      <c r="K19" s="27">
        <f t="shared" ref="K19" si="25">J19/24</f>
        <v>86.65625</v>
      </c>
      <c r="L19" s="28"/>
    </row>
    <row r="20" spans="1:14">
      <c r="A20" s="12">
        <f t="shared" si="5"/>
        <v>14</v>
      </c>
      <c r="B20" s="8">
        <f t="shared" si="2"/>
        <v>46067</v>
      </c>
      <c r="C20" s="8">
        <f t="shared" si="6"/>
        <v>46067</v>
      </c>
      <c r="D20" s="9">
        <v>0.25</v>
      </c>
      <c r="E20" s="8">
        <f t="shared" si="7"/>
        <v>46068</v>
      </c>
      <c r="F20" s="9">
        <v>0.25</v>
      </c>
      <c r="G20" s="10">
        <f t="shared" si="8"/>
        <v>1</v>
      </c>
      <c r="H20" s="11">
        <f t="shared" si="3"/>
        <v>658454.24</v>
      </c>
      <c r="I20" s="11">
        <v>660460.81999999995</v>
      </c>
      <c r="J20" s="11">
        <f t="shared" ref="J20" si="26">I20-H20</f>
        <v>2006.5799999999581</v>
      </c>
      <c r="K20" s="27">
        <f t="shared" ref="K20" si="27">J20/24</f>
        <v>83.607499999998254</v>
      </c>
      <c r="L20" s="28"/>
    </row>
    <row r="21" spans="1:14">
      <c r="A21" s="12">
        <f t="shared" si="5"/>
        <v>15</v>
      </c>
      <c r="B21" s="8">
        <f t="shared" si="2"/>
        <v>46068</v>
      </c>
      <c r="C21" s="8">
        <f t="shared" si="6"/>
        <v>46068</v>
      </c>
      <c r="D21" s="9">
        <v>0.25</v>
      </c>
      <c r="E21" s="8">
        <f t="shared" si="7"/>
        <v>46069</v>
      </c>
      <c r="F21" s="9">
        <v>0.25</v>
      </c>
      <c r="G21" s="10">
        <f t="shared" si="8"/>
        <v>1</v>
      </c>
      <c r="H21" s="11">
        <f t="shared" si="3"/>
        <v>660460.81999999995</v>
      </c>
      <c r="I21" s="11">
        <v>661598.89</v>
      </c>
      <c r="J21" s="11">
        <f t="shared" ref="J21" si="28">I21-H21</f>
        <v>1138.0700000000652</v>
      </c>
      <c r="K21" s="27">
        <f t="shared" ref="K21" si="29">J21/24</f>
        <v>47.41958333333605</v>
      </c>
      <c r="L21" s="28"/>
    </row>
    <row r="22" spans="1:14">
      <c r="A22" s="12">
        <f t="shared" si="5"/>
        <v>16</v>
      </c>
      <c r="B22" s="8">
        <f t="shared" si="2"/>
        <v>46069</v>
      </c>
      <c r="C22" s="8">
        <f t="shared" si="6"/>
        <v>46069</v>
      </c>
      <c r="D22" s="9">
        <v>0.25</v>
      </c>
      <c r="E22" s="8">
        <f t="shared" si="7"/>
        <v>46070</v>
      </c>
      <c r="F22" s="9">
        <v>0.25</v>
      </c>
      <c r="G22" s="10">
        <f t="shared" si="8"/>
        <v>1</v>
      </c>
      <c r="H22" s="11">
        <f t="shared" si="3"/>
        <v>661598.89</v>
      </c>
      <c r="I22" s="11">
        <v>663727.1</v>
      </c>
      <c r="J22" s="11">
        <f t="shared" ref="J22" si="30">I22-H22</f>
        <v>2128.2099999999627</v>
      </c>
      <c r="K22" s="27">
        <f t="shared" ref="K22" si="31">J22/24</f>
        <v>88.675416666665114</v>
      </c>
      <c r="L22" s="28"/>
    </row>
    <row r="23" spans="1:14">
      <c r="A23" s="12">
        <f t="shared" si="5"/>
        <v>17</v>
      </c>
      <c r="B23" s="8">
        <f t="shared" si="2"/>
        <v>46070</v>
      </c>
      <c r="C23" s="8">
        <f t="shared" si="6"/>
        <v>46070</v>
      </c>
      <c r="D23" s="9">
        <v>0.25</v>
      </c>
      <c r="E23" s="8">
        <f t="shared" si="7"/>
        <v>46071</v>
      </c>
      <c r="F23" s="9">
        <v>0.25</v>
      </c>
      <c r="G23" s="10">
        <f t="shared" si="8"/>
        <v>1</v>
      </c>
      <c r="H23" s="11">
        <f t="shared" si="3"/>
        <v>663727.1</v>
      </c>
      <c r="I23" s="11">
        <v>663766.75</v>
      </c>
      <c r="J23" s="11">
        <f t="shared" ref="J23" si="32">I23-H23</f>
        <v>39.650000000023283</v>
      </c>
      <c r="K23" s="27">
        <f t="shared" ref="K23" si="33">J23/24</f>
        <v>1.6520833333343035</v>
      </c>
      <c r="L23" s="28"/>
    </row>
    <row r="24" spans="1:14">
      <c r="A24" s="12">
        <f t="shared" si="5"/>
        <v>18</v>
      </c>
      <c r="B24" s="8">
        <f t="shared" si="2"/>
        <v>46071</v>
      </c>
      <c r="C24" s="8">
        <f t="shared" si="6"/>
        <v>46071</v>
      </c>
      <c r="D24" s="9">
        <v>0.25</v>
      </c>
      <c r="E24" s="8">
        <f t="shared" ref="E24" si="34">C24+1</f>
        <v>46072</v>
      </c>
      <c r="F24" s="9">
        <v>0.25</v>
      </c>
      <c r="G24" s="10">
        <f t="shared" si="8"/>
        <v>1</v>
      </c>
      <c r="H24" s="11">
        <f t="shared" si="3"/>
        <v>663766.75</v>
      </c>
      <c r="I24" s="11">
        <v>665963.94999999995</v>
      </c>
      <c r="J24" s="11">
        <f t="shared" ref="J24" si="35">I24-H24</f>
        <v>2197.1999999999534</v>
      </c>
      <c r="K24" s="27">
        <f t="shared" ref="K24" si="36">J24/24</f>
        <v>91.549999999998064</v>
      </c>
      <c r="L24" s="28"/>
    </row>
    <row r="25" spans="1:14">
      <c r="A25" s="12">
        <f t="shared" ref="A25:A34" si="37">A24+1</f>
        <v>19</v>
      </c>
      <c r="B25" s="8">
        <f t="shared" si="2"/>
        <v>46072</v>
      </c>
      <c r="C25" s="8">
        <f t="shared" si="6"/>
        <v>46072</v>
      </c>
      <c r="D25" s="9">
        <v>0.25</v>
      </c>
      <c r="E25" s="8">
        <f t="shared" si="7"/>
        <v>46073</v>
      </c>
      <c r="F25" s="9">
        <v>0.25</v>
      </c>
      <c r="G25" s="10">
        <f t="shared" si="8"/>
        <v>1</v>
      </c>
      <c r="H25" s="11">
        <f t="shared" si="3"/>
        <v>665963.94999999995</v>
      </c>
      <c r="I25" s="11">
        <v>668124.99</v>
      </c>
      <c r="J25" s="11">
        <f t="shared" ref="J25" si="38">I25-H25</f>
        <v>2161.0400000000373</v>
      </c>
      <c r="K25" s="27">
        <f t="shared" ref="K25" si="39">J25/24</f>
        <v>90.043333333334886</v>
      </c>
      <c r="L25" s="28"/>
    </row>
    <row r="26" spans="1:14">
      <c r="A26" s="12">
        <f t="shared" si="37"/>
        <v>20</v>
      </c>
      <c r="B26" s="8">
        <f t="shared" si="2"/>
        <v>46073</v>
      </c>
      <c r="C26" s="8">
        <f t="shared" si="6"/>
        <v>46073</v>
      </c>
      <c r="D26" s="9">
        <v>0.25</v>
      </c>
      <c r="E26" s="8">
        <f t="shared" si="7"/>
        <v>46074</v>
      </c>
      <c r="F26" s="9">
        <v>0.25</v>
      </c>
      <c r="G26" s="10">
        <f t="shared" si="8"/>
        <v>1</v>
      </c>
      <c r="H26" s="11">
        <f t="shared" si="3"/>
        <v>668124.99</v>
      </c>
      <c r="I26" s="11">
        <v>670289.61</v>
      </c>
      <c r="J26" s="11">
        <f t="shared" ref="J26" si="40">I26-H26</f>
        <v>2164.6199999999953</v>
      </c>
      <c r="K26" s="27">
        <f t="shared" ref="K26" si="41">J26/24</f>
        <v>90.192499999999811</v>
      </c>
      <c r="L26" s="28"/>
    </row>
    <row r="27" spans="1:14">
      <c r="A27" s="12">
        <f t="shared" si="37"/>
        <v>21</v>
      </c>
      <c r="B27" s="8">
        <f t="shared" si="2"/>
        <v>46074</v>
      </c>
      <c r="C27" s="8">
        <f t="shared" si="6"/>
        <v>46074</v>
      </c>
      <c r="D27" s="9">
        <v>0.25</v>
      </c>
      <c r="E27" s="8">
        <f t="shared" si="7"/>
        <v>46075</v>
      </c>
      <c r="F27" s="9">
        <v>0.25</v>
      </c>
      <c r="G27" s="10">
        <f t="shared" si="8"/>
        <v>1</v>
      </c>
      <c r="H27" s="11">
        <f t="shared" si="3"/>
        <v>670289.61</v>
      </c>
      <c r="I27" s="11">
        <v>672518.84</v>
      </c>
      <c r="J27" s="11">
        <f t="shared" ref="J27" si="42">I27-H27</f>
        <v>2229.2299999999814</v>
      </c>
      <c r="K27" s="27">
        <f t="shared" ref="K27" si="43">J27/24</f>
        <v>92.884583333332557</v>
      </c>
      <c r="L27" s="28"/>
    </row>
    <row r="28" spans="1:14">
      <c r="A28" s="12">
        <f t="shared" si="37"/>
        <v>22</v>
      </c>
      <c r="B28" s="8">
        <f t="shared" si="2"/>
        <v>46075</v>
      </c>
      <c r="C28" s="8">
        <f t="shared" si="6"/>
        <v>46075</v>
      </c>
      <c r="D28" s="9">
        <v>0.25</v>
      </c>
      <c r="E28" s="8">
        <f t="shared" ref="E28:E34" si="44">C28+1</f>
        <v>46076</v>
      </c>
      <c r="F28" s="9">
        <v>0.25</v>
      </c>
      <c r="G28" s="10">
        <f t="shared" ref="G28:G34" si="45">IFERROR(((E28-C28)+(F28-D28)),"")</f>
        <v>1</v>
      </c>
      <c r="H28" s="11">
        <f t="shared" si="3"/>
        <v>672518.84</v>
      </c>
      <c r="I28" s="11">
        <v>674683.9</v>
      </c>
      <c r="J28" s="11">
        <f t="shared" ref="J28:J29" si="46">I28-H28</f>
        <v>2165.0600000000559</v>
      </c>
      <c r="K28" s="27">
        <f t="shared" ref="K28:K29" si="47">J28/24</f>
        <v>90.210833333335657</v>
      </c>
      <c r="L28" s="28"/>
    </row>
    <row r="29" spans="1:14">
      <c r="A29" s="12">
        <f t="shared" si="37"/>
        <v>23</v>
      </c>
      <c r="B29" s="8">
        <f t="shared" si="2"/>
        <v>46076</v>
      </c>
      <c r="C29" s="8">
        <f t="shared" si="6"/>
        <v>46076</v>
      </c>
      <c r="D29" s="9">
        <v>0.25</v>
      </c>
      <c r="E29" s="8">
        <f t="shared" si="44"/>
        <v>46077</v>
      </c>
      <c r="F29" s="9">
        <v>0.25</v>
      </c>
      <c r="G29" s="10">
        <f t="shared" si="45"/>
        <v>1</v>
      </c>
      <c r="H29" s="11">
        <f t="shared" si="3"/>
        <v>674683.9</v>
      </c>
      <c r="I29" s="11">
        <v>676754.07</v>
      </c>
      <c r="J29" s="11">
        <f t="shared" si="46"/>
        <v>2070.1699999999255</v>
      </c>
      <c r="K29" s="27">
        <f t="shared" si="47"/>
        <v>86.257083333330229</v>
      </c>
      <c r="L29" s="28"/>
    </row>
    <row r="30" spans="1:14">
      <c r="A30" s="12">
        <f t="shared" si="37"/>
        <v>24</v>
      </c>
      <c r="B30" s="8">
        <f t="shared" si="2"/>
        <v>46077</v>
      </c>
      <c r="C30" s="8">
        <f t="shared" si="6"/>
        <v>46077</v>
      </c>
      <c r="D30" s="9">
        <v>0.25</v>
      </c>
      <c r="E30" s="8">
        <f t="shared" si="44"/>
        <v>46078</v>
      </c>
      <c r="F30" s="9">
        <v>0.25</v>
      </c>
      <c r="G30" s="10">
        <f t="shared" si="45"/>
        <v>1</v>
      </c>
      <c r="H30" s="11">
        <f t="shared" si="3"/>
        <v>676754.07</v>
      </c>
      <c r="I30" s="11">
        <v>678981.14</v>
      </c>
      <c r="J30" s="11">
        <f t="shared" ref="J30" si="48">I30-H30</f>
        <v>2227.0700000000652</v>
      </c>
      <c r="K30" s="27">
        <f t="shared" ref="K30" si="49">J30/24</f>
        <v>92.79458333333605</v>
      </c>
      <c r="L30" s="28"/>
    </row>
    <row r="31" spans="1:14">
      <c r="A31" s="12">
        <f t="shared" si="37"/>
        <v>25</v>
      </c>
      <c r="B31" s="8">
        <f t="shared" si="2"/>
        <v>46078</v>
      </c>
      <c r="C31" s="8">
        <f t="shared" si="6"/>
        <v>46078</v>
      </c>
      <c r="D31" s="9">
        <v>0.25</v>
      </c>
      <c r="E31" s="8">
        <f t="shared" si="44"/>
        <v>46079</v>
      </c>
      <c r="F31" s="9">
        <v>0.25</v>
      </c>
      <c r="G31" s="10">
        <f t="shared" si="45"/>
        <v>1</v>
      </c>
      <c r="H31" s="11">
        <f t="shared" si="3"/>
        <v>678981.14</v>
      </c>
      <c r="I31" s="11">
        <v>681377.19</v>
      </c>
      <c r="J31" s="11">
        <f t="shared" ref="J31" si="50">I31-H31</f>
        <v>2396.0499999999302</v>
      </c>
      <c r="K31" s="27">
        <f t="shared" ref="K31" si="51">J31/24</f>
        <v>99.835416666663761</v>
      </c>
      <c r="L31" s="28"/>
    </row>
    <row r="32" spans="1:14">
      <c r="A32" s="12">
        <f t="shared" si="37"/>
        <v>26</v>
      </c>
      <c r="B32" s="8">
        <f t="shared" si="2"/>
        <v>46079</v>
      </c>
      <c r="C32" s="8">
        <f t="shared" si="6"/>
        <v>46079</v>
      </c>
      <c r="D32" s="9">
        <v>0.25</v>
      </c>
      <c r="E32" s="8">
        <f t="shared" si="44"/>
        <v>46080</v>
      </c>
      <c r="F32" s="9">
        <v>0.25</v>
      </c>
      <c r="G32" s="10">
        <f t="shared" si="45"/>
        <v>1</v>
      </c>
      <c r="H32" s="11">
        <f t="shared" si="3"/>
        <v>681377.19</v>
      </c>
      <c r="I32" s="11">
        <v>683897.83</v>
      </c>
      <c r="J32" s="11">
        <f t="shared" ref="J32" si="52">I32-H32</f>
        <v>2520.640000000014</v>
      </c>
      <c r="K32" s="27">
        <f t="shared" ref="K32" si="53">J32/24</f>
        <v>105.02666666666725</v>
      </c>
      <c r="L32" s="28"/>
    </row>
    <row r="33" spans="1:12">
      <c r="A33" s="12">
        <f t="shared" si="37"/>
        <v>27</v>
      </c>
      <c r="B33" s="8">
        <f t="shared" si="2"/>
        <v>46080</v>
      </c>
      <c r="C33" s="8">
        <f t="shared" si="6"/>
        <v>46080</v>
      </c>
      <c r="D33" s="9">
        <v>0.25</v>
      </c>
      <c r="E33" s="8">
        <f t="shared" si="44"/>
        <v>46081</v>
      </c>
      <c r="F33" s="9">
        <v>0.25</v>
      </c>
      <c r="G33" s="10">
        <f t="shared" si="45"/>
        <v>1</v>
      </c>
      <c r="H33" s="11">
        <f t="shared" si="3"/>
        <v>683897.83</v>
      </c>
      <c r="I33" s="11">
        <v>686412.12</v>
      </c>
      <c r="J33" s="11">
        <f t="shared" ref="J33" si="54">I33-H33</f>
        <v>2514.2900000000373</v>
      </c>
      <c r="K33" s="27">
        <f t="shared" ref="K33" si="55">J33/24</f>
        <v>104.76208333333489</v>
      </c>
      <c r="L33" s="28"/>
    </row>
    <row r="34" spans="1:12">
      <c r="A34" s="12">
        <f t="shared" si="37"/>
        <v>28</v>
      </c>
      <c r="B34" s="8">
        <f t="shared" si="2"/>
        <v>46081</v>
      </c>
      <c r="C34" s="8">
        <f t="shared" si="6"/>
        <v>46081</v>
      </c>
      <c r="D34" s="9">
        <v>0.25</v>
      </c>
      <c r="E34" s="8">
        <f t="shared" si="44"/>
        <v>46082</v>
      </c>
      <c r="F34" s="9">
        <v>0.25</v>
      </c>
      <c r="G34" s="10">
        <f t="shared" si="45"/>
        <v>1</v>
      </c>
      <c r="H34" s="11">
        <f t="shared" si="3"/>
        <v>686412.12</v>
      </c>
      <c r="I34" s="11">
        <v>689120.79</v>
      </c>
      <c r="J34" s="11">
        <f t="shared" ref="J34" si="56">I34-H34</f>
        <v>2708.6700000000419</v>
      </c>
      <c r="K34" s="27">
        <f t="shared" ref="K34" si="57">J34/24</f>
        <v>112.86125000000175</v>
      </c>
      <c r="L34" s="28"/>
    </row>
    <row r="35" spans="1:12">
      <c r="A35" s="12"/>
      <c r="B35" s="8"/>
      <c r="C35" s="8"/>
      <c r="D35" s="9"/>
      <c r="E35" s="8"/>
      <c r="F35" s="9"/>
      <c r="G35" s="10"/>
      <c r="H35" s="11"/>
      <c r="I35" s="11"/>
      <c r="J35" s="11"/>
      <c r="K35" s="27"/>
      <c r="L35" s="28"/>
    </row>
    <row r="36" spans="1:12">
      <c r="A36" s="17" t="s">
        <v>3</v>
      </c>
      <c r="B36" s="18"/>
      <c r="C36" s="18"/>
      <c r="D36" s="18"/>
      <c r="E36" s="18"/>
      <c r="F36" s="18"/>
      <c r="G36" s="19">
        <f>SUM(G7:G35)</f>
        <v>28</v>
      </c>
      <c r="H36" s="20"/>
      <c r="I36" s="20"/>
      <c r="J36" s="32">
        <f>SUM(J7:J35)</f>
        <v>58184.350000000093</v>
      </c>
      <c r="K36" s="32">
        <f>AVERAGE(K7:K35)</f>
        <v>86.583854166666811</v>
      </c>
      <c r="L36" s="33"/>
    </row>
    <row r="37" spans="1:12">
      <c r="A37" s="21" t="s">
        <v>106</v>
      </c>
      <c r="B37" s="22"/>
      <c r="C37" s="22"/>
      <c r="D37" s="22"/>
      <c r="E37" s="22"/>
      <c r="F37" s="22"/>
      <c r="G37" s="23">
        <f>G36/SUMPRODUCT((G7:G35&gt;0)*1)</f>
        <v>1</v>
      </c>
      <c r="H37" s="24"/>
      <c r="I37" s="24"/>
      <c r="J37" s="24"/>
      <c r="K37" s="24">
        <f>K36/SUMPRODUCT((K7:K35&gt;0)*1)</f>
        <v>3.0922805059523859</v>
      </c>
      <c r="L37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7"/>
  <sheetViews>
    <sheetView workbookViewId="0">
      <pane xSplit="2" ySplit="6" topLeftCell="C22" activePane="bottomRight" state="frozen"/>
      <selection pane="topRight"/>
      <selection pane="bottomLeft"/>
      <selection pane="bottomRight" activeCell="K36" sqref="K36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8" width="11.85546875" style="1" customWidth="1"/>
    <col min="9" max="9" width="12.7109375" style="1" customWidth="1"/>
    <col min="10" max="10" width="11.5703125" style="1" customWidth="1"/>
    <col min="11" max="11" width="9.140625" style="1"/>
    <col min="12" max="12" width="28.42578125" style="1" customWidth="1"/>
    <col min="13" max="16384" width="9.140625" style="1"/>
  </cols>
  <sheetData>
    <row r="1" spans="1:12">
      <c r="B1" s="2"/>
      <c r="C1" s="3" t="s">
        <v>120</v>
      </c>
      <c r="D1" s="2"/>
      <c r="E1" s="2"/>
      <c r="F1" s="2"/>
      <c r="G1" s="2"/>
      <c r="H1" s="2"/>
      <c r="I1" s="2"/>
      <c r="J1" s="2"/>
      <c r="K1" s="2"/>
      <c r="L1" s="2"/>
    </row>
    <row r="2" spans="1:12">
      <c r="B2" s="2"/>
      <c r="C2" s="3" t="s">
        <v>144</v>
      </c>
      <c r="D2" s="2"/>
      <c r="E2" s="2"/>
      <c r="F2" s="2"/>
      <c r="G2" s="2"/>
      <c r="H2" s="2"/>
      <c r="I2" s="2"/>
      <c r="J2" s="2"/>
      <c r="K2" s="2"/>
      <c r="L2" s="25" t="s">
        <v>122</v>
      </c>
    </row>
    <row r="3" spans="1:12">
      <c r="B3" s="2"/>
      <c r="C3" s="3" t="str">
        <f>SCI!C3</f>
        <v>Bulan Februari 2026</v>
      </c>
      <c r="D3" s="2"/>
      <c r="E3" s="2"/>
      <c r="F3" s="2"/>
      <c r="G3" s="2"/>
      <c r="H3" s="2"/>
      <c r="I3" s="2"/>
      <c r="J3" s="2"/>
      <c r="K3" s="2"/>
      <c r="L3" s="2"/>
    </row>
    <row r="4" spans="1:12">
      <c r="B4" s="4"/>
      <c r="C4" s="4">
        <f>SCI!C4</f>
        <v>46054</v>
      </c>
      <c r="D4" s="2"/>
      <c r="E4" s="2"/>
      <c r="F4" s="2"/>
      <c r="G4" s="2"/>
      <c r="H4" s="2"/>
      <c r="I4" s="2"/>
      <c r="J4" s="2" t="s">
        <v>123</v>
      </c>
      <c r="K4" s="26">
        <f>MAX(K7:K34)</f>
        <v>68.967916666665886</v>
      </c>
      <c r="L4" s="2"/>
    </row>
    <row r="5" spans="1:12">
      <c r="A5" s="695" t="s">
        <v>100</v>
      </c>
      <c r="B5" s="694" t="s">
        <v>101</v>
      </c>
      <c r="C5" s="694" t="s">
        <v>124</v>
      </c>
      <c r="D5" s="694"/>
      <c r="E5" s="694" t="s">
        <v>125</v>
      </c>
      <c r="F5" s="694"/>
      <c r="G5" s="698" t="s">
        <v>126</v>
      </c>
      <c r="H5" s="694" t="s">
        <v>127</v>
      </c>
      <c r="I5" s="694"/>
      <c r="J5" s="694" t="s">
        <v>128</v>
      </c>
      <c r="K5" s="698" t="s">
        <v>129</v>
      </c>
      <c r="L5" s="692" t="s">
        <v>130</v>
      </c>
    </row>
    <row r="6" spans="1:12">
      <c r="A6" s="696"/>
      <c r="B6" s="697"/>
      <c r="C6" s="5" t="s">
        <v>101</v>
      </c>
      <c r="D6" s="5" t="s">
        <v>131</v>
      </c>
      <c r="E6" s="5" t="s">
        <v>101</v>
      </c>
      <c r="F6" s="5" t="s">
        <v>131</v>
      </c>
      <c r="G6" s="699"/>
      <c r="H6" s="5" t="s">
        <v>124</v>
      </c>
      <c r="I6" s="5" t="s">
        <v>125</v>
      </c>
      <c r="J6" s="697"/>
      <c r="K6" s="699"/>
      <c r="L6" s="693"/>
    </row>
    <row r="7" spans="1:12">
      <c r="A7" s="6">
        <v>1</v>
      </c>
      <c r="B7" s="7">
        <f>C4</f>
        <v>46054</v>
      </c>
      <c r="C7" s="8">
        <f>B7</f>
        <v>46054</v>
      </c>
      <c r="D7" s="9">
        <v>0.25</v>
      </c>
      <c r="E7" s="8">
        <f>C7+1</f>
        <v>46055</v>
      </c>
      <c r="F7" s="9">
        <v>0.25</v>
      </c>
      <c r="G7" s="10">
        <f>IFERROR(((E7-C7)+(F7-D7)),"")</f>
        <v>1</v>
      </c>
      <c r="H7" s="11">
        <v>1517910.55</v>
      </c>
      <c r="I7" s="11">
        <v>1519396.07</v>
      </c>
      <c r="J7" s="11">
        <f t="shared" ref="J7" si="0">I7-H7</f>
        <v>1485.5200000000186</v>
      </c>
      <c r="K7" s="27">
        <f>J7/24</f>
        <v>61.896666666667443</v>
      </c>
      <c r="L7" s="253"/>
    </row>
    <row r="8" spans="1:12">
      <c r="A8" s="12">
        <f>A7+1</f>
        <v>2</v>
      </c>
      <c r="B8" s="8">
        <f>B7+1</f>
        <v>46055</v>
      </c>
      <c r="C8" s="8">
        <f>B8</f>
        <v>46055</v>
      </c>
      <c r="D8" s="9">
        <v>0.25</v>
      </c>
      <c r="E8" s="8">
        <f>C8+1</f>
        <v>46056</v>
      </c>
      <c r="F8" s="9">
        <v>0.25</v>
      </c>
      <c r="G8" s="10">
        <f>IFERROR(((E8-C8)+(F8-D8)),"")</f>
        <v>1</v>
      </c>
      <c r="H8" s="11">
        <f t="shared" ref="H8:H34" si="1">I7</f>
        <v>1519396.07</v>
      </c>
      <c r="I8" s="11">
        <v>1520767.92</v>
      </c>
      <c r="J8" s="11">
        <f t="shared" ref="J8:J34" si="2">I8-H8</f>
        <v>1371.8499999998603</v>
      </c>
      <c r="K8" s="27">
        <f t="shared" ref="K8:K34" si="3">J8/24</f>
        <v>57.160416666660844</v>
      </c>
      <c r="L8" s="105"/>
    </row>
    <row r="9" spans="1:12">
      <c r="A9" s="12">
        <f t="shared" ref="A9:B24" si="4">A8+1</f>
        <v>3</v>
      </c>
      <c r="B9" s="8">
        <f t="shared" si="4"/>
        <v>46056</v>
      </c>
      <c r="C9" s="8">
        <f t="shared" ref="C9:C34" si="5">B9</f>
        <v>46056</v>
      </c>
      <c r="D9" s="9">
        <v>0.25</v>
      </c>
      <c r="E9" s="8">
        <f t="shared" ref="E9:E34" si="6">C9+1</f>
        <v>46057</v>
      </c>
      <c r="F9" s="9">
        <v>0.25</v>
      </c>
      <c r="G9" s="10">
        <f t="shared" ref="G9:G34" si="7">IFERROR(((E9-C9)+(F9-D9)),"")</f>
        <v>1</v>
      </c>
      <c r="H9" s="11">
        <f t="shared" si="1"/>
        <v>1520767.92</v>
      </c>
      <c r="I9" s="11">
        <v>1522039.51</v>
      </c>
      <c r="J9" s="11">
        <f t="shared" ref="J9" si="8">I9-H9</f>
        <v>1271.5900000000838</v>
      </c>
      <c r="K9" s="27">
        <f t="shared" ref="K9" si="9">J9/24</f>
        <v>52.982916666670157</v>
      </c>
      <c r="L9" s="105"/>
    </row>
    <row r="10" spans="1:12">
      <c r="A10" s="12">
        <f t="shared" si="4"/>
        <v>4</v>
      </c>
      <c r="B10" s="8">
        <f t="shared" si="4"/>
        <v>46057</v>
      </c>
      <c r="C10" s="8">
        <f t="shared" si="5"/>
        <v>46057</v>
      </c>
      <c r="D10" s="9">
        <v>0.25</v>
      </c>
      <c r="E10" s="8">
        <f t="shared" si="6"/>
        <v>46058</v>
      </c>
      <c r="F10" s="9">
        <v>0.25</v>
      </c>
      <c r="G10" s="10">
        <f t="shared" si="7"/>
        <v>1</v>
      </c>
      <c r="H10" s="11">
        <f t="shared" si="1"/>
        <v>1522039.51</v>
      </c>
      <c r="I10" s="11">
        <v>1523307.09</v>
      </c>
      <c r="J10" s="11">
        <f t="shared" ref="J10" si="10">I10-H10</f>
        <v>1267.5800000000745</v>
      </c>
      <c r="K10" s="27">
        <f t="shared" ref="K10" si="11">J10/24</f>
        <v>52.815833333336435</v>
      </c>
      <c r="L10" s="105"/>
    </row>
    <row r="11" spans="1:12">
      <c r="A11" s="12">
        <f t="shared" si="4"/>
        <v>5</v>
      </c>
      <c r="B11" s="8">
        <f t="shared" si="4"/>
        <v>46058</v>
      </c>
      <c r="C11" s="8">
        <f t="shared" si="5"/>
        <v>46058</v>
      </c>
      <c r="D11" s="9">
        <v>0.25</v>
      </c>
      <c r="E11" s="8">
        <f t="shared" si="6"/>
        <v>46059</v>
      </c>
      <c r="F11" s="9">
        <v>0.25</v>
      </c>
      <c r="G11" s="10">
        <f t="shared" si="7"/>
        <v>1</v>
      </c>
      <c r="H11" s="11">
        <f t="shared" si="1"/>
        <v>1523307.09</v>
      </c>
      <c r="I11" s="11">
        <v>1524772.62</v>
      </c>
      <c r="J11" s="11">
        <f t="shared" ref="J11" si="12">I11-H11</f>
        <v>1465.5300000000279</v>
      </c>
      <c r="K11" s="27">
        <f t="shared" ref="K11" si="13">J11/24</f>
        <v>61.063750000001164</v>
      </c>
      <c r="L11" s="105"/>
    </row>
    <row r="12" spans="1:12">
      <c r="A12" s="12">
        <f t="shared" si="4"/>
        <v>6</v>
      </c>
      <c r="B12" s="8">
        <f t="shared" si="4"/>
        <v>46059</v>
      </c>
      <c r="C12" s="8">
        <f t="shared" si="5"/>
        <v>46059</v>
      </c>
      <c r="D12" s="9">
        <v>0.25</v>
      </c>
      <c r="E12" s="8">
        <f t="shared" si="6"/>
        <v>46060</v>
      </c>
      <c r="F12" s="9">
        <v>0.25</v>
      </c>
      <c r="G12" s="10">
        <f t="shared" si="7"/>
        <v>1</v>
      </c>
      <c r="H12" s="11">
        <f t="shared" si="1"/>
        <v>1524772.62</v>
      </c>
      <c r="I12" s="11">
        <v>1525883.28</v>
      </c>
      <c r="J12" s="11">
        <f t="shared" ref="J12" si="14">I12-H12</f>
        <v>1110.6599999999162</v>
      </c>
      <c r="K12" s="27">
        <f t="shared" ref="K12" si="15">J12/24</f>
        <v>46.277499999996508</v>
      </c>
      <c r="L12" s="105"/>
    </row>
    <row r="13" spans="1:12">
      <c r="A13" s="12">
        <f t="shared" si="4"/>
        <v>7</v>
      </c>
      <c r="B13" s="8">
        <f t="shared" si="4"/>
        <v>46060</v>
      </c>
      <c r="C13" s="8">
        <f t="shared" si="5"/>
        <v>46060</v>
      </c>
      <c r="D13" s="9">
        <v>0.25</v>
      </c>
      <c r="E13" s="8">
        <f t="shared" si="6"/>
        <v>46061</v>
      </c>
      <c r="F13" s="9">
        <v>0.25</v>
      </c>
      <c r="G13" s="10">
        <f t="shared" si="7"/>
        <v>1</v>
      </c>
      <c r="H13" s="11">
        <f t="shared" si="1"/>
        <v>1525883.28</v>
      </c>
      <c r="I13" s="11">
        <v>1527516.26</v>
      </c>
      <c r="J13" s="11">
        <f t="shared" ref="J13" si="16">I13-H13</f>
        <v>1632.9799999999814</v>
      </c>
      <c r="K13" s="27">
        <f t="shared" ref="K13" si="17">J13/24</f>
        <v>68.040833333332557</v>
      </c>
      <c r="L13" s="105"/>
    </row>
    <row r="14" spans="1:12">
      <c r="A14" s="12">
        <f t="shared" si="4"/>
        <v>8</v>
      </c>
      <c r="B14" s="8">
        <f t="shared" si="4"/>
        <v>46061</v>
      </c>
      <c r="C14" s="8">
        <f t="shared" si="5"/>
        <v>46061</v>
      </c>
      <c r="D14" s="9">
        <v>0.25</v>
      </c>
      <c r="E14" s="8">
        <f t="shared" si="6"/>
        <v>46062</v>
      </c>
      <c r="F14" s="9">
        <v>0.25</v>
      </c>
      <c r="G14" s="10">
        <f t="shared" si="7"/>
        <v>1</v>
      </c>
      <c r="H14" s="11">
        <f t="shared" si="1"/>
        <v>1527516.26</v>
      </c>
      <c r="I14" s="11">
        <v>1528956.15</v>
      </c>
      <c r="J14" s="11">
        <f t="shared" si="2"/>
        <v>1439.8899999998976</v>
      </c>
      <c r="K14" s="27">
        <f t="shared" si="3"/>
        <v>59.9954166666624</v>
      </c>
      <c r="L14" s="105"/>
    </row>
    <row r="15" spans="1:12">
      <c r="A15" s="12">
        <f t="shared" si="4"/>
        <v>9</v>
      </c>
      <c r="B15" s="8">
        <f t="shared" si="4"/>
        <v>46062</v>
      </c>
      <c r="C15" s="8">
        <f t="shared" si="5"/>
        <v>46062</v>
      </c>
      <c r="D15" s="9">
        <v>0.25</v>
      </c>
      <c r="E15" s="8">
        <f t="shared" si="6"/>
        <v>46063</v>
      </c>
      <c r="F15" s="9">
        <v>0.25</v>
      </c>
      <c r="G15" s="10">
        <f t="shared" si="7"/>
        <v>1</v>
      </c>
      <c r="H15" s="11">
        <f t="shared" si="1"/>
        <v>1528956.15</v>
      </c>
      <c r="I15" s="11">
        <v>1530250.55</v>
      </c>
      <c r="J15" s="11">
        <f t="shared" ref="J15" si="18">I15-H15</f>
        <v>1294.4000000001397</v>
      </c>
      <c r="K15" s="27">
        <f t="shared" ref="K15" si="19">J15/24</f>
        <v>53.933333333339156</v>
      </c>
      <c r="L15" s="105"/>
    </row>
    <row r="16" spans="1:12">
      <c r="A16" s="12">
        <f t="shared" si="4"/>
        <v>10</v>
      </c>
      <c r="B16" s="8">
        <f t="shared" si="4"/>
        <v>46063</v>
      </c>
      <c r="C16" s="8">
        <f t="shared" si="5"/>
        <v>46063</v>
      </c>
      <c r="D16" s="9">
        <v>0.25</v>
      </c>
      <c r="E16" s="8">
        <f t="shared" si="6"/>
        <v>46064</v>
      </c>
      <c r="F16" s="9">
        <v>0.25</v>
      </c>
      <c r="G16" s="10">
        <f t="shared" si="7"/>
        <v>1</v>
      </c>
      <c r="H16" s="11">
        <f t="shared" si="1"/>
        <v>1530250.55</v>
      </c>
      <c r="I16" s="11">
        <v>1531533.63</v>
      </c>
      <c r="J16" s="11">
        <f t="shared" ref="J16" si="20">I16-H16</f>
        <v>1283.0799999998417</v>
      </c>
      <c r="K16" s="27">
        <f t="shared" ref="K16" si="21">J16/24</f>
        <v>53.461666666660072</v>
      </c>
      <c r="L16" s="105"/>
    </row>
    <row r="17" spans="1:14">
      <c r="A17" s="12">
        <f t="shared" si="4"/>
        <v>11</v>
      </c>
      <c r="B17" s="8">
        <f t="shared" si="4"/>
        <v>46064</v>
      </c>
      <c r="C17" s="8">
        <f t="shared" si="5"/>
        <v>46064</v>
      </c>
      <c r="D17" s="9">
        <v>0.25</v>
      </c>
      <c r="E17" s="8">
        <f t="shared" si="6"/>
        <v>46065</v>
      </c>
      <c r="F17" s="9">
        <v>0.25</v>
      </c>
      <c r="G17" s="10">
        <f t="shared" si="7"/>
        <v>1</v>
      </c>
      <c r="H17" s="11">
        <f t="shared" si="1"/>
        <v>1531533.63</v>
      </c>
      <c r="I17" s="11">
        <v>1532834.79</v>
      </c>
      <c r="J17" s="11">
        <f t="shared" ref="J17" si="22">I17-H17</f>
        <v>1301.160000000149</v>
      </c>
      <c r="K17" s="27">
        <f t="shared" ref="K17" si="23">J17/24</f>
        <v>54.215000000006206</v>
      </c>
      <c r="L17" s="105"/>
    </row>
    <row r="18" spans="1:14">
      <c r="A18" s="12">
        <f t="shared" si="4"/>
        <v>12</v>
      </c>
      <c r="B18" s="8">
        <f t="shared" si="4"/>
        <v>46065</v>
      </c>
      <c r="C18" s="8">
        <f t="shared" si="5"/>
        <v>46065</v>
      </c>
      <c r="D18" s="9">
        <v>0.25</v>
      </c>
      <c r="E18" s="8">
        <f t="shared" si="6"/>
        <v>46066</v>
      </c>
      <c r="F18" s="9">
        <v>0.25</v>
      </c>
      <c r="G18" s="10">
        <f t="shared" si="7"/>
        <v>1</v>
      </c>
      <c r="H18" s="11">
        <f t="shared" si="1"/>
        <v>1532834.79</v>
      </c>
      <c r="I18" s="11">
        <v>1534322.42</v>
      </c>
      <c r="J18" s="11">
        <f t="shared" ref="J18" si="24">I18-H18</f>
        <v>1487.6299999998882</v>
      </c>
      <c r="K18" s="27">
        <f t="shared" ref="K18" si="25">J18/24</f>
        <v>61.984583333328679</v>
      </c>
      <c r="L18" s="105"/>
      <c r="N18" s="29"/>
    </row>
    <row r="19" spans="1:14">
      <c r="A19" s="12">
        <f t="shared" si="4"/>
        <v>13</v>
      </c>
      <c r="B19" s="8">
        <f t="shared" si="4"/>
        <v>46066</v>
      </c>
      <c r="C19" s="8">
        <f t="shared" si="5"/>
        <v>46066</v>
      </c>
      <c r="D19" s="9">
        <v>0.25</v>
      </c>
      <c r="E19" s="8">
        <f t="shared" si="6"/>
        <v>46067</v>
      </c>
      <c r="F19" s="9">
        <v>0.25</v>
      </c>
      <c r="G19" s="10">
        <f t="shared" si="7"/>
        <v>1</v>
      </c>
      <c r="H19" s="11">
        <f t="shared" si="1"/>
        <v>1534322.42</v>
      </c>
      <c r="I19" s="11">
        <v>1535580.57</v>
      </c>
      <c r="J19" s="11">
        <f t="shared" si="2"/>
        <v>1258.1500000001397</v>
      </c>
      <c r="K19" s="27">
        <f t="shared" si="3"/>
        <v>52.422916666672485</v>
      </c>
      <c r="L19" s="105"/>
    </row>
    <row r="20" spans="1:14">
      <c r="A20" s="12">
        <f t="shared" si="4"/>
        <v>14</v>
      </c>
      <c r="B20" s="8">
        <f t="shared" si="4"/>
        <v>46067</v>
      </c>
      <c r="C20" s="8">
        <f t="shared" si="5"/>
        <v>46067</v>
      </c>
      <c r="D20" s="9">
        <v>0.25</v>
      </c>
      <c r="E20" s="8">
        <f t="shared" si="6"/>
        <v>46068</v>
      </c>
      <c r="F20" s="9">
        <v>0.25</v>
      </c>
      <c r="G20" s="10">
        <f t="shared" si="7"/>
        <v>1</v>
      </c>
      <c r="H20" s="11">
        <f t="shared" si="1"/>
        <v>1535580.57</v>
      </c>
      <c r="I20" s="11">
        <v>1537098.39</v>
      </c>
      <c r="J20" s="11">
        <f t="shared" ref="J20" si="26">I20-H20</f>
        <v>1517.8199999998324</v>
      </c>
      <c r="K20" s="27">
        <f t="shared" ref="K20" si="27">J20/24</f>
        <v>63.242499999993015</v>
      </c>
      <c r="L20" s="28"/>
    </row>
    <row r="21" spans="1:14">
      <c r="A21" s="12">
        <f t="shared" si="4"/>
        <v>15</v>
      </c>
      <c r="B21" s="8">
        <f t="shared" si="4"/>
        <v>46068</v>
      </c>
      <c r="C21" s="8">
        <f t="shared" si="5"/>
        <v>46068</v>
      </c>
      <c r="D21" s="9">
        <v>0.25</v>
      </c>
      <c r="E21" s="8">
        <f t="shared" si="6"/>
        <v>46069</v>
      </c>
      <c r="F21" s="9">
        <v>0.25</v>
      </c>
      <c r="G21" s="10">
        <f t="shared" si="7"/>
        <v>1</v>
      </c>
      <c r="H21" s="11">
        <f t="shared" si="1"/>
        <v>1537098.39</v>
      </c>
      <c r="I21" s="11">
        <v>1538589.7</v>
      </c>
      <c r="J21" s="11">
        <f t="shared" ref="J21" si="28">I21-H21</f>
        <v>1491.3100000000559</v>
      </c>
      <c r="K21" s="27">
        <f t="shared" ref="K21" si="29">J21/24</f>
        <v>62.137916666668993</v>
      </c>
      <c r="L21" s="28"/>
    </row>
    <row r="22" spans="1:14">
      <c r="A22" s="12">
        <f t="shared" si="4"/>
        <v>16</v>
      </c>
      <c r="B22" s="8">
        <f t="shared" si="4"/>
        <v>46069</v>
      </c>
      <c r="C22" s="8">
        <f t="shared" si="5"/>
        <v>46069</v>
      </c>
      <c r="D22" s="9">
        <v>0.25</v>
      </c>
      <c r="E22" s="8">
        <f t="shared" si="6"/>
        <v>46070</v>
      </c>
      <c r="F22" s="9">
        <v>0.25</v>
      </c>
      <c r="G22" s="10">
        <f t="shared" si="7"/>
        <v>1</v>
      </c>
      <c r="H22" s="11">
        <f t="shared" si="1"/>
        <v>1538589.7</v>
      </c>
      <c r="I22" s="11">
        <v>1539984.35</v>
      </c>
      <c r="J22" s="11">
        <f t="shared" ref="J22" si="30">I22-H22</f>
        <v>1394.6500000001397</v>
      </c>
      <c r="K22" s="27">
        <f t="shared" ref="K22" si="31">J22/24</f>
        <v>58.110416666672485</v>
      </c>
      <c r="L22" s="28"/>
    </row>
    <row r="23" spans="1:14">
      <c r="A23" s="12">
        <f t="shared" si="4"/>
        <v>17</v>
      </c>
      <c r="B23" s="8">
        <f t="shared" si="4"/>
        <v>46070</v>
      </c>
      <c r="C23" s="8">
        <f t="shared" si="5"/>
        <v>46070</v>
      </c>
      <c r="D23" s="9">
        <v>0.25</v>
      </c>
      <c r="E23" s="8">
        <f t="shared" ref="E23" si="32">C23+1</f>
        <v>46071</v>
      </c>
      <c r="F23" s="9">
        <v>0.25</v>
      </c>
      <c r="G23" s="10">
        <f t="shared" si="7"/>
        <v>1</v>
      </c>
      <c r="H23" s="11">
        <f t="shared" si="1"/>
        <v>1539984.35</v>
      </c>
      <c r="I23" s="242">
        <v>1541358.46</v>
      </c>
      <c r="J23" s="11">
        <f t="shared" ref="J23" si="33">I23-H23</f>
        <v>1374.1099999998696</v>
      </c>
      <c r="K23" s="27">
        <f t="shared" ref="K23" si="34">J23/24</f>
        <v>57.254583333327901</v>
      </c>
      <c r="L23" s="28"/>
    </row>
    <row r="24" spans="1:14">
      <c r="A24" s="12">
        <f t="shared" si="4"/>
        <v>18</v>
      </c>
      <c r="B24" s="8">
        <f t="shared" si="4"/>
        <v>46071</v>
      </c>
      <c r="C24" s="8">
        <f t="shared" si="5"/>
        <v>46071</v>
      </c>
      <c r="D24" s="9">
        <v>0.25</v>
      </c>
      <c r="E24" s="8">
        <f t="shared" si="6"/>
        <v>46072</v>
      </c>
      <c r="F24" s="9">
        <v>0.25</v>
      </c>
      <c r="G24" s="10">
        <f t="shared" si="7"/>
        <v>1</v>
      </c>
      <c r="H24" s="11">
        <f t="shared" si="1"/>
        <v>1541358.46</v>
      </c>
      <c r="I24" s="242">
        <v>1543013.69</v>
      </c>
      <c r="J24" s="11">
        <f t="shared" si="2"/>
        <v>1655.2299999999814</v>
      </c>
      <c r="K24" s="27">
        <f t="shared" si="3"/>
        <v>68.967916666665886</v>
      </c>
      <c r="L24" s="28"/>
    </row>
    <row r="25" spans="1:14">
      <c r="A25" s="12">
        <f t="shared" ref="A25:B34" si="35">A24+1</f>
        <v>19</v>
      </c>
      <c r="B25" s="8">
        <f>B24+1</f>
        <v>46072</v>
      </c>
      <c r="C25" s="8">
        <f t="shared" si="5"/>
        <v>46072</v>
      </c>
      <c r="D25" s="9">
        <v>0.25</v>
      </c>
      <c r="E25" s="8">
        <f t="shared" si="6"/>
        <v>46073</v>
      </c>
      <c r="F25" s="9">
        <v>0.25</v>
      </c>
      <c r="G25" s="10">
        <f t="shared" si="7"/>
        <v>1</v>
      </c>
      <c r="H25" s="11">
        <f t="shared" si="1"/>
        <v>1543013.69</v>
      </c>
      <c r="I25" s="242">
        <v>1544264.22</v>
      </c>
      <c r="J25" s="11">
        <f t="shared" si="2"/>
        <v>1250.5300000000279</v>
      </c>
      <c r="K25" s="27">
        <f t="shared" si="3"/>
        <v>52.105416666667828</v>
      </c>
      <c r="L25" s="28"/>
    </row>
    <row r="26" spans="1:14">
      <c r="A26" s="12">
        <f t="shared" si="35"/>
        <v>20</v>
      </c>
      <c r="B26" s="8">
        <f>B25+1</f>
        <v>46073</v>
      </c>
      <c r="C26" s="8">
        <f t="shared" si="5"/>
        <v>46073</v>
      </c>
      <c r="D26" s="9">
        <v>0.25</v>
      </c>
      <c r="E26" s="8">
        <f t="shared" si="6"/>
        <v>46074</v>
      </c>
      <c r="F26" s="9">
        <v>0.25</v>
      </c>
      <c r="G26" s="10">
        <f t="shared" si="7"/>
        <v>1</v>
      </c>
      <c r="H26" s="11">
        <f t="shared" si="1"/>
        <v>1544264.22</v>
      </c>
      <c r="I26" s="11">
        <v>1545441.3</v>
      </c>
      <c r="J26" s="11">
        <f t="shared" si="2"/>
        <v>1177.0800000000745</v>
      </c>
      <c r="K26" s="27">
        <f t="shared" si="3"/>
        <v>49.045000000003107</v>
      </c>
      <c r="L26" s="28"/>
    </row>
    <row r="27" spans="1:14">
      <c r="A27" s="12">
        <f t="shared" si="35"/>
        <v>21</v>
      </c>
      <c r="B27" s="8">
        <f>B26+1</f>
        <v>46074</v>
      </c>
      <c r="C27" s="8">
        <f t="shared" si="5"/>
        <v>46074</v>
      </c>
      <c r="D27" s="9">
        <v>0.25</v>
      </c>
      <c r="E27" s="8">
        <f t="shared" si="6"/>
        <v>46075</v>
      </c>
      <c r="F27" s="9">
        <v>0.25</v>
      </c>
      <c r="G27" s="10">
        <f t="shared" si="7"/>
        <v>1</v>
      </c>
      <c r="H27" s="11">
        <f t="shared" si="1"/>
        <v>1545441.3</v>
      </c>
      <c r="I27" s="11">
        <v>1546764.37</v>
      </c>
      <c r="J27" s="11">
        <f t="shared" si="2"/>
        <v>1323.0700000000652</v>
      </c>
      <c r="K27" s="27">
        <f t="shared" si="3"/>
        <v>55.127916666669385</v>
      </c>
      <c r="L27" s="28"/>
    </row>
    <row r="28" spans="1:14">
      <c r="A28" s="12">
        <f t="shared" si="35"/>
        <v>22</v>
      </c>
      <c r="B28" s="8">
        <f t="shared" si="35"/>
        <v>46075</v>
      </c>
      <c r="C28" s="8">
        <f t="shared" si="5"/>
        <v>46075</v>
      </c>
      <c r="D28" s="9">
        <v>0.25</v>
      </c>
      <c r="E28" s="8">
        <f t="shared" si="6"/>
        <v>46076</v>
      </c>
      <c r="F28" s="9">
        <v>0.25</v>
      </c>
      <c r="G28" s="10">
        <f t="shared" si="7"/>
        <v>1</v>
      </c>
      <c r="H28" s="11">
        <f t="shared" si="1"/>
        <v>1546764.37</v>
      </c>
      <c r="I28" s="11">
        <v>1548129.66</v>
      </c>
      <c r="J28" s="11">
        <f t="shared" si="2"/>
        <v>1365.2899999998044</v>
      </c>
      <c r="K28" s="27">
        <f t="shared" si="3"/>
        <v>56.887083333325187</v>
      </c>
      <c r="L28" s="28"/>
    </row>
    <row r="29" spans="1:14">
      <c r="A29" s="12">
        <f t="shared" si="35"/>
        <v>23</v>
      </c>
      <c r="B29" s="8">
        <f t="shared" si="35"/>
        <v>46076</v>
      </c>
      <c r="C29" s="8">
        <f t="shared" si="5"/>
        <v>46076</v>
      </c>
      <c r="D29" s="9">
        <v>0.25</v>
      </c>
      <c r="E29" s="8">
        <f t="shared" si="6"/>
        <v>46077</v>
      </c>
      <c r="F29" s="9">
        <v>0.25</v>
      </c>
      <c r="G29" s="10">
        <f t="shared" si="7"/>
        <v>1</v>
      </c>
      <c r="H29" s="11">
        <f t="shared" si="1"/>
        <v>1548129.66</v>
      </c>
      <c r="I29" s="11">
        <v>1549519.3</v>
      </c>
      <c r="J29" s="11">
        <f t="shared" si="2"/>
        <v>1389.6400000001304</v>
      </c>
      <c r="K29" s="27">
        <f t="shared" si="3"/>
        <v>57.901666666672099</v>
      </c>
      <c r="L29" s="28"/>
    </row>
    <row r="30" spans="1:14">
      <c r="A30" s="12">
        <f t="shared" si="35"/>
        <v>24</v>
      </c>
      <c r="B30" s="8">
        <f t="shared" si="35"/>
        <v>46077</v>
      </c>
      <c r="C30" s="8">
        <f t="shared" si="5"/>
        <v>46077</v>
      </c>
      <c r="D30" s="9">
        <v>0.25</v>
      </c>
      <c r="E30" s="8">
        <f t="shared" si="6"/>
        <v>46078</v>
      </c>
      <c r="F30" s="9">
        <v>0.25</v>
      </c>
      <c r="G30" s="10">
        <f t="shared" si="7"/>
        <v>1</v>
      </c>
      <c r="H30" s="11">
        <f t="shared" si="1"/>
        <v>1549519.3</v>
      </c>
      <c r="I30" s="11">
        <v>1550704.14</v>
      </c>
      <c r="J30" s="11">
        <f t="shared" si="2"/>
        <v>1184.839999999851</v>
      </c>
      <c r="K30" s="27">
        <f t="shared" si="3"/>
        <v>49.368333333327122</v>
      </c>
      <c r="L30" s="28"/>
    </row>
    <row r="31" spans="1:14">
      <c r="A31" s="12">
        <f t="shared" si="35"/>
        <v>25</v>
      </c>
      <c r="B31" s="8">
        <f t="shared" si="35"/>
        <v>46078</v>
      </c>
      <c r="C31" s="8">
        <f t="shared" si="5"/>
        <v>46078</v>
      </c>
      <c r="D31" s="9">
        <v>0.25</v>
      </c>
      <c r="E31" s="8">
        <f t="shared" si="6"/>
        <v>46079</v>
      </c>
      <c r="F31" s="9">
        <v>0.25</v>
      </c>
      <c r="G31" s="10">
        <f t="shared" si="7"/>
        <v>1</v>
      </c>
      <c r="H31" s="11">
        <f t="shared" si="1"/>
        <v>1550704.14</v>
      </c>
      <c r="I31" s="242">
        <v>1552065.32</v>
      </c>
      <c r="J31" s="11">
        <f t="shared" si="2"/>
        <v>1361.1800000001676</v>
      </c>
      <c r="K31" s="27">
        <f t="shared" si="3"/>
        <v>56.715833333340321</v>
      </c>
      <c r="L31" s="28"/>
    </row>
    <row r="32" spans="1:14">
      <c r="A32" s="12">
        <f t="shared" si="35"/>
        <v>26</v>
      </c>
      <c r="B32" s="8">
        <f t="shared" si="35"/>
        <v>46079</v>
      </c>
      <c r="C32" s="8">
        <f t="shared" si="5"/>
        <v>46079</v>
      </c>
      <c r="D32" s="9">
        <v>0.25</v>
      </c>
      <c r="E32" s="8">
        <f t="shared" si="6"/>
        <v>46080</v>
      </c>
      <c r="F32" s="9">
        <v>0.25</v>
      </c>
      <c r="G32" s="10">
        <f t="shared" si="7"/>
        <v>1</v>
      </c>
      <c r="H32" s="11">
        <f t="shared" si="1"/>
        <v>1552065.32</v>
      </c>
      <c r="I32" s="242">
        <v>1553339.02</v>
      </c>
      <c r="J32" s="11">
        <f t="shared" si="2"/>
        <v>1273.6999999999534</v>
      </c>
      <c r="K32" s="27">
        <f t="shared" si="3"/>
        <v>53.070833333331393</v>
      </c>
      <c r="L32" s="105"/>
    </row>
    <row r="33" spans="1:12">
      <c r="A33" s="12">
        <f t="shared" si="35"/>
        <v>27</v>
      </c>
      <c r="B33" s="8">
        <f t="shared" si="35"/>
        <v>46080</v>
      </c>
      <c r="C33" s="8">
        <f t="shared" si="5"/>
        <v>46080</v>
      </c>
      <c r="D33" s="9">
        <v>0.25</v>
      </c>
      <c r="E33" s="8">
        <f t="shared" si="6"/>
        <v>46081</v>
      </c>
      <c r="F33" s="9">
        <v>0.25</v>
      </c>
      <c r="G33" s="10">
        <f t="shared" si="7"/>
        <v>1</v>
      </c>
      <c r="H33" s="11">
        <f t="shared" si="1"/>
        <v>1553339.02</v>
      </c>
      <c r="I33" s="11">
        <v>1554619.07</v>
      </c>
      <c r="J33" s="11">
        <f t="shared" si="2"/>
        <v>1280.0500000000466</v>
      </c>
      <c r="K33" s="27">
        <f t="shared" si="3"/>
        <v>53.335416666668607</v>
      </c>
      <c r="L33" s="28"/>
    </row>
    <row r="34" spans="1:12">
      <c r="A34" s="12">
        <f t="shared" si="35"/>
        <v>28</v>
      </c>
      <c r="B34" s="8">
        <f t="shared" si="35"/>
        <v>46081</v>
      </c>
      <c r="C34" s="8">
        <f t="shared" si="5"/>
        <v>46081</v>
      </c>
      <c r="D34" s="9">
        <v>0.25</v>
      </c>
      <c r="E34" s="8">
        <f t="shared" si="6"/>
        <v>46082</v>
      </c>
      <c r="F34" s="9">
        <v>0.25</v>
      </c>
      <c r="G34" s="10">
        <f t="shared" si="7"/>
        <v>1</v>
      </c>
      <c r="H34" s="11">
        <f t="shared" si="1"/>
        <v>1554619.07</v>
      </c>
      <c r="I34" s="11">
        <v>1555907</v>
      </c>
      <c r="J34" s="11">
        <f t="shared" si="2"/>
        <v>1287.9299999999348</v>
      </c>
      <c r="K34" s="27">
        <f t="shared" si="3"/>
        <v>53.663749999997286</v>
      </c>
      <c r="L34" s="28"/>
    </row>
    <row r="35" spans="1:12">
      <c r="A35" s="12"/>
      <c r="B35" s="8"/>
      <c r="C35" s="8"/>
      <c r="D35" s="9"/>
      <c r="E35" s="8"/>
      <c r="F35" s="9"/>
      <c r="G35" s="10"/>
      <c r="H35" s="11"/>
      <c r="I35" s="11"/>
      <c r="J35" s="11"/>
      <c r="K35" s="27"/>
      <c r="L35" s="28"/>
    </row>
    <row r="36" spans="1:12">
      <c r="A36" s="17" t="s">
        <v>3</v>
      </c>
      <c r="B36" s="18"/>
      <c r="C36" s="18"/>
      <c r="D36" s="18"/>
      <c r="E36" s="18"/>
      <c r="F36" s="18"/>
      <c r="G36" s="19">
        <f>SUM(G7:G35)</f>
        <v>28</v>
      </c>
      <c r="H36" s="20"/>
      <c r="I36" s="20"/>
      <c r="J36" s="32">
        <f>SUM(J7:J35)</f>
        <v>37996.449999999953</v>
      </c>
      <c r="K36" s="32">
        <f>AVERAGE(K7:K35)</f>
        <v>56.542336309523726</v>
      </c>
      <c r="L36" s="33"/>
    </row>
    <row r="37" spans="1:12">
      <c r="A37" s="21" t="s">
        <v>106</v>
      </c>
      <c r="B37" s="22"/>
      <c r="C37" s="22"/>
      <c r="D37" s="22"/>
      <c r="E37" s="22"/>
      <c r="F37" s="22"/>
      <c r="G37" s="23">
        <f>G36/SUMPRODUCT((G7:G35&gt;0)*1)</f>
        <v>1</v>
      </c>
      <c r="H37" s="24"/>
      <c r="I37" s="24"/>
      <c r="J37" s="24"/>
      <c r="K37" s="24">
        <f>K36/SUMPRODUCT((K7:K35&gt;0)*1)</f>
        <v>2.0193691539115615</v>
      </c>
      <c r="L37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7"/>
  <sheetViews>
    <sheetView zoomScale="90" zoomScaleNormal="90" workbookViewId="0">
      <pane ySplit="6" topLeftCell="A25" activePane="bottomLeft" state="frozen"/>
      <selection pane="bottomLeft" activeCell="K36" sqref="K36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8" width="14.140625" style="1" customWidth="1"/>
    <col min="9" max="9" width="13.7109375" style="1" customWidth="1"/>
    <col min="10" max="10" width="12.7109375" style="1" customWidth="1"/>
    <col min="11" max="11" width="9.140625" style="1"/>
    <col min="12" max="12" width="28.42578125" style="1" customWidth="1"/>
    <col min="13" max="16384" width="9.140625" style="1"/>
  </cols>
  <sheetData>
    <row r="1" spans="1:12">
      <c r="B1" s="2"/>
      <c r="C1" s="3" t="s">
        <v>120</v>
      </c>
      <c r="D1" s="2"/>
      <c r="E1" s="2"/>
      <c r="F1" s="2"/>
      <c r="G1" s="2"/>
      <c r="H1" s="2"/>
      <c r="I1" s="2"/>
      <c r="J1" s="2"/>
      <c r="K1" s="2"/>
      <c r="L1" s="2"/>
    </row>
    <row r="2" spans="1:12">
      <c r="B2" s="2"/>
      <c r="C2" s="3" t="s">
        <v>170</v>
      </c>
      <c r="D2" s="2"/>
      <c r="E2" s="2"/>
      <c r="F2" s="2"/>
      <c r="G2" s="2"/>
      <c r="H2" s="2"/>
      <c r="I2" s="2"/>
      <c r="J2" s="2"/>
      <c r="K2" s="2"/>
      <c r="L2" s="98" t="s">
        <v>122</v>
      </c>
    </row>
    <row r="3" spans="1:12">
      <c r="B3" s="2"/>
      <c r="C3" s="3" t="str">
        <f>SCI!C3</f>
        <v>Bulan Februari 2026</v>
      </c>
      <c r="D3" s="2"/>
      <c r="E3" s="2"/>
      <c r="F3" s="2"/>
      <c r="G3" s="2"/>
      <c r="H3" s="2"/>
      <c r="I3" s="2"/>
      <c r="J3" s="2"/>
      <c r="K3" s="2"/>
      <c r="L3" s="2"/>
    </row>
    <row r="4" spans="1:12">
      <c r="B4" s="4"/>
      <c r="C4" s="76">
        <f>'Summary sales'!A4</f>
        <v>46054</v>
      </c>
      <c r="D4" s="2"/>
      <c r="E4" s="2"/>
      <c r="F4" s="2"/>
      <c r="G4" s="2"/>
      <c r="H4" s="2"/>
      <c r="I4" s="2"/>
      <c r="J4" s="2" t="s">
        <v>123</v>
      </c>
      <c r="K4" s="26">
        <f>MAX(K7:K35)</f>
        <v>270.82916666668217</v>
      </c>
      <c r="L4" s="2"/>
    </row>
    <row r="5" spans="1:12">
      <c r="A5" s="695" t="s">
        <v>100</v>
      </c>
      <c r="B5" s="694" t="s">
        <v>101</v>
      </c>
      <c r="C5" s="694" t="s">
        <v>124</v>
      </c>
      <c r="D5" s="694"/>
      <c r="E5" s="694" t="s">
        <v>125</v>
      </c>
      <c r="F5" s="694"/>
      <c r="G5" s="698" t="s">
        <v>126</v>
      </c>
      <c r="H5" s="694" t="s">
        <v>127</v>
      </c>
      <c r="I5" s="694"/>
      <c r="J5" s="694" t="s">
        <v>128</v>
      </c>
      <c r="K5" s="698" t="s">
        <v>129</v>
      </c>
      <c r="L5" s="692" t="s">
        <v>130</v>
      </c>
    </row>
    <row r="6" spans="1:12" ht="33.75" customHeight="1">
      <c r="A6" s="696"/>
      <c r="B6" s="697"/>
      <c r="C6" s="5" t="s">
        <v>101</v>
      </c>
      <c r="D6" s="5" t="s">
        <v>131</v>
      </c>
      <c r="E6" s="5" t="s">
        <v>101</v>
      </c>
      <c r="F6" s="5" t="s">
        <v>131</v>
      </c>
      <c r="G6" s="699"/>
      <c r="H6" s="5" t="s">
        <v>124</v>
      </c>
      <c r="I6" s="5" t="s">
        <v>125</v>
      </c>
      <c r="J6" s="697"/>
      <c r="K6" s="699"/>
      <c r="L6" s="693"/>
    </row>
    <row r="7" spans="1:12">
      <c r="A7" s="6">
        <v>1</v>
      </c>
      <c r="B7" s="7">
        <f>C4</f>
        <v>46054</v>
      </c>
      <c r="C7" s="8">
        <f>B7</f>
        <v>46054</v>
      </c>
      <c r="D7" s="9">
        <v>0.29166666666666702</v>
      </c>
      <c r="E7" s="8">
        <f>C7+1</f>
        <v>46055</v>
      </c>
      <c r="F7" s="9">
        <v>0.29166666666666702</v>
      </c>
      <c r="G7" s="10">
        <f>IFERROR(((E7-C7)+(F7-D7)),"")</f>
        <v>1</v>
      </c>
      <c r="H7" s="11">
        <v>9299129.1400000006</v>
      </c>
      <c r="I7" s="11">
        <v>9299129.1400000006</v>
      </c>
      <c r="J7" s="11">
        <f t="shared" ref="J7" si="0">I7-H7</f>
        <v>0</v>
      </c>
      <c r="K7" s="27">
        <f t="shared" ref="K7" si="1">J7/24</f>
        <v>0</v>
      </c>
      <c r="L7" s="578" t="s">
        <v>319</v>
      </c>
    </row>
    <row r="8" spans="1:12">
      <c r="A8" s="12">
        <f>A7+1</f>
        <v>2</v>
      </c>
      <c r="B8" s="8">
        <f>B7+1</f>
        <v>46055</v>
      </c>
      <c r="C8" s="8">
        <f>B8</f>
        <v>46055</v>
      </c>
      <c r="D8" s="9">
        <v>0.29166666666666702</v>
      </c>
      <c r="E8" s="8">
        <f>C8+1</f>
        <v>46056</v>
      </c>
      <c r="F8" s="9">
        <v>0.29166666666666702</v>
      </c>
      <c r="G8" s="10">
        <f>IFERROR(((E8-C8)+(F8-D8)),"")</f>
        <v>1</v>
      </c>
      <c r="H8" s="11">
        <f t="shared" ref="H8:H34" si="2">I7</f>
        <v>9299129.1400000006</v>
      </c>
      <c r="I8" s="11">
        <v>9305628.8399999999</v>
      </c>
      <c r="J8" s="11">
        <f t="shared" ref="J8" si="3">I8-H8</f>
        <v>6499.6999999992549</v>
      </c>
      <c r="K8" s="27">
        <f t="shared" ref="K8" si="4">J8/24</f>
        <v>270.82083333330229</v>
      </c>
      <c r="L8" s="28"/>
    </row>
    <row r="9" spans="1:12">
      <c r="A9" s="12">
        <f t="shared" ref="A9:B24" si="5">A8+1</f>
        <v>3</v>
      </c>
      <c r="B9" s="8">
        <f t="shared" si="5"/>
        <v>46056</v>
      </c>
      <c r="C9" s="8">
        <f t="shared" ref="C9:C30" si="6">B9</f>
        <v>46056</v>
      </c>
      <c r="D9" s="9">
        <v>0.29166666666666702</v>
      </c>
      <c r="E9" s="8">
        <f t="shared" ref="E9:E30" si="7">C9+1</f>
        <v>46057</v>
      </c>
      <c r="F9" s="9">
        <v>0.29166666666666702</v>
      </c>
      <c r="G9" s="10">
        <f t="shared" ref="G9:G30" si="8">IFERROR(((E9-C9)+(F9-D9)),"")</f>
        <v>1</v>
      </c>
      <c r="H9" s="11">
        <f t="shared" si="2"/>
        <v>9305628.8399999999</v>
      </c>
      <c r="I9" s="11">
        <v>9312128.7400000002</v>
      </c>
      <c r="J9" s="11">
        <f t="shared" ref="J9" si="9">I9-H9</f>
        <v>6499.9000000003725</v>
      </c>
      <c r="K9" s="27">
        <f t="shared" ref="K9" si="10">J9/24</f>
        <v>270.82916666668217</v>
      </c>
      <c r="L9" s="28"/>
    </row>
    <row r="10" spans="1:12">
      <c r="A10" s="12">
        <f t="shared" si="5"/>
        <v>4</v>
      </c>
      <c r="B10" s="8">
        <f t="shared" si="5"/>
        <v>46057</v>
      </c>
      <c r="C10" s="8">
        <f t="shared" si="6"/>
        <v>46057</v>
      </c>
      <c r="D10" s="9">
        <v>0.29166666666666702</v>
      </c>
      <c r="E10" s="8">
        <f t="shared" si="7"/>
        <v>46058</v>
      </c>
      <c r="F10" s="9">
        <v>0.29166666666666702</v>
      </c>
      <c r="G10" s="10">
        <f t="shared" si="8"/>
        <v>1</v>
      </c>
      <c r="H10" s="11">
        <f t="shared" si="2"/>
        <v>9312128.7400000002</v>
      </c>
      <c r="I10" s="11">
        <v>9318424.6400000006</v>
      </c>
      <c r="J10" s="11">
        <f t="shared" ref="J10" si="11">I10-H10</f>
        <v>6295.9000000003725</v>
      </c>
      <c r="K10" s="27">
        <f t="shared" ref="K10" si="12">J10/24</f>
        <v>262.32916666668217</v>
      </c>
      <c r="L10" s="541"/>
    </row>
    <row r="11" spans="1:12">
      <c r="A11" s="12">
        <f t="shared" si="5"/>
        <v>5</v>
      </c>
      <c r="B11" s="8">
        <f t="shared" si="5"/>
        <v>46058</v>
      </c>
      <c r="C11" s="8">
        <f t="shared" si="6"/>
        <v>46058</v>
      </c>
      <c r="D11" s="9">
        <v>0.29166666666666702</v>
      </c>
      <c r="E11" s="8">
        <f t="shared" si="7"/>
        <v>46059</v>
      </c>
      <c r="F11" s="9">
        <v>0.29166666666666702</v>
      </c>
      <c r="G11" s="10">
        <f t="shared" si="8"/>
        <v>1</v>
      </c>
      <c r="H11" s="11">
        <f t="shared" si="2"/>
        <v>9318424.6400000006</v>
      </c>
      <c r="I11" s="11">
        <v>9323275.3699999992</v>
      </c>
      <c r="J11" s="11">
        <f t="shared" ref="J11" si="13">I11-H11</f>
        <v>4850.7299999985844</v>
      </c>
      <c r="K11" s="27">
        <f t="shared" ref="K11" si="14">J11/24</f>
        <v>202.11374999994101</v>
      </c>
      <c r="L11" s="28"/>
    </row>
    <row r="12" spans="1:12">
      <c r="A12" s="12">
        <f t="shared" si="5"/>
        <v>6</v>
      </c>
      <c r="B12" s="8">
        <f t="shared" si="5"/>
        <v>46059</v>
      </c>
      <c r="C12" s="8">
        <f t="shared" si="6"/>
        <v>46059</v>
      </c>
      <c r="D12" s="9">
        <v>0.29166666666666702</v>
      </c>
      <c r="E12" s="8">
        <f t="shared" si="7"/>
        <v>46060</v>
      </c>
      <c r="F12" s="9">
        <v>0.29166666666666702</v>
      </c>
      <c r="G12" s="10">
        <f t="shared" si="8"/>
        <v>1</v>
      </c>
      <c r="H12" s="11">
        <f t="shared" si="2"/>
        <v>9323275.3699999992</v>
      </c>
      <c r="I12" s="11">
        <v>9329085.4000000004</v>
      </c>
      <c r="J12" s="11">
        <f t="shared" ref="J12" si="15">I12-H12</f>
        <v>5810.0300000011921</v>
      </c>
      <c r="K12" s="27">
        <f t="shared" ref="K12" si="16">J12/24</f>
        <v>242.08458333338299</v>
      </c>
      <c r="L12" s="28"/>
    </row>
    <row r="13" spans="1:12">
      <c r="A13" s="12">
        <f t="shared" si="5"/>
        <v>7</v>
      </c>
      <c r="B13" s="8">
        <f t="shared" si="5"/>
        <v>46060</v>
      </c>
      <c r="C13" s="8">
        <f t="shared" si="6"/>
        <v>46060</v>
      </c>
      <c r="D13" s="9">
        <v>0.29166666666666702</v>
      </c>
      <c r="E13" s="8">
        <f t="shared" si="7"/>
        <v>46061</v>
      </c>
      <c r="F13" s="9">
        <v>0.29166666666666702</v>
      </c>
      <c r="G13" s="10">
        <f t="shared" si="8"/>
        <v>1</v>
      </c>
      <c r="H13" s="11">
        <f t="shared" si="2"/>
        <v>9329085.4000000004</v>
      </c>
      <c r="I13" s="11">
        <v>9333285.4900000002</v>
      </c>
      <c r="J13" s="11">
        <f t="shared" ref="J13:J14" si="17">I13-H13</f>
        <v>4200.089999999851</v>
      </c>
      <c r="K13" s="27">
        <f t="shared" ref="K13" si="18">J13/24</f>
        <v>175.0037499999938</v>
      </c>
      <c r="L13" s="28"/>
    </row>
    <row r="14" spans="1:12">
      <c r="A14" s="12">
        <f t="shared" si="5"/>
        <v>8</v>
      </c>
      <c r="B14" s="8">
        <f t="shared" si="5"/>
        <v>46061</v>
      </c>
      <c r="C14" s="8">
        <f t="shared" si="6"/>
        <v>46061</v>
      </c>
      <c r="D14" s="9">
        <v>0.29166666666666702</v>
      </c>
      <c r="E14" s="8">
        <f t="shared" si="7"/>
        <v>46062</v>
      </c>
      <c r="F14" s="9">
        <v>0.29166666666666702</v>
      </c>
      <c r="G14" s="10">
        <f t="shared" si="8"/>
        <v>1</v>
      </c>
      <c r="H14" s="11">
        <f t="shared" si="2"/>
        <v>9333285.4900000002</v>
      </c>
      <c r="I14" s="11">
        <v>9333668.0500000007</v>
      </c>
      <c r="J14" s="11">
        <f t="shared" si="17"/>
        <v>382.56000000052154</v>
      </c>
      <c r="K14" s="27">
        <f t="shared" ref="K14" si="19">J14/24</f>
        <v>15.940000000021731</v>
      </c>
      <c r="L14" s="28"/>
    </row>
    <row r="15" spans="1:12">
      <c r="A15" s="12">
        <f t="shared" si="5"/>
        <v>9</v>
      </c>
      <c r="B15" s="8">
        <f t="shared" si="5"/>
        <v>46062</v>
      </c>
      <c r="C15" s="8">
        <f t="shared" si="6"/>
        <v>46062</v>
      </c>
      <c r="D15" s="9">
        <v>0.29166666666666702</v>
      </c>
      <c r="E15" s="8">
        <f t="shared" si="7"/>
        <v>46063</v>
      </c>
      <c r="F15" s="9">
        <v>0.29166666666666702</v>
      </c>
      <c r="G15" s="10">
        <f t="shared" si="8"/>
        <v>1</v>
      </c>
      <c r="H15" s="11">
        <f t="shared" si="2"/>
        <v>9333668.0500000007</v>
      </c>
      <c r="I15" s="11">
        <v>9338655.6400000006</v>
      </c>
      <c r="J15" s="11">
        <f t="shared" ref="J15" si="20">I15-H15</f>
        <v>4987.589999999851</v>
      </c>
      <c r="K15" s="27">
        <f t="shared" ref="K15" si="21">J15/24</f>
        <v>207.8162499999938</v>
      </c>
      <c r="L15" s="28"/>
    </row>
    <row r="16" spans="1:12">
      <c r="A16" s="12">
        <f t="shared" si="5"/>
        <v>10</v>
      </c>
      <c r="B16" s="8">
        <f t="shared" si="5"/>
        <v>46063</v>
      </c>
      <c r="C16" s="8">
        <f t="shared" si="6"/>
        <v>46063</v>
      </c>
      <c r="D16" s="9">
        <v>0.29166666666666702</v>
      </c>
      <c r="E16" s="8">
        <f t="shared" si="7"/>
        <v>46064</v>
      </c>
      <c r="F16" s="9">
        <v>0.29166666666666702</v>
      </c>
      <c r="G16" s="10">
        <f t="shared" si="8"/>
        <v>1</v>
      </c>
      <c r="H16" s="11">
        <f t="shared" si="2"/>
        <v>9338655.6400000006</v>
      </c>
      <c r="I16" s="11">
        <v>9344755.4700000007</v>
      </c>
      <c r="J16" s="11">
        <f t="shared" ref="J16" si="22">I16-H16</f>
        <v>6099.8300000000745</v>
      </c>
      <c r="K16" s="27">
        <f t="shared" ref="K16" si="23">J16/24</f>
        <v>254.15958333333643</v>
      </c>
      <c r="L16" s="28"/>
    </row>
    <row r="17" spans="1:14">
      <c r="A17" s="12">
        <f t="shared" si="5"/>
        <v>11</v>
      </c>
      <c r="B17" s="8">
        <f t="shared" si="5"/>
        <v>46064</v>
      </c>
      <c r="C17" s="8">
        <f t="shared" si="6"/>
        <v>46064</v>
      </c>
      <c r="D17" s="9">
        <v>0.29166666666666702</v>
      </c>
      <c r="E17" s="8">
        <f t="shared" si="7"/>
        <v>46065</v>
      </c>
      <c r="F17" s="9">
        <v>0.29166666666666702</v>
      </c>
      <c r="G17" s="10">
        <f t="shared" si="8"/>
        <v>1</v>
      </c>
      <c r="H17" s="11">
        <f t="shared" si="2"/>
        <v>9344755.4700000007</v>
      </c>
      <c r="I17" s="11">
        <v>9350997.0399999991</v>
      </c>
      <c r="J17" s="11">
        <f t="shared" ref="J17" si="24">I17-H17</f>
        <v>6241.5699999984354</v>
      </c>
      <c r="K17" s="27">
        <f t="shared" ref="K17" si="25">J17/24</f>
        <v>260.06541666660149</v>
      </c>
      <c r="L17" s="28"/>
    </row>
    <row r="18" spans="1:14">
      <c r="A18" s="12">
        <f t="shared" si="5"/>
        <v>12</v>
      </c>
      <c r="B18" s="8">
        <f t="shared" si="5"/>
        <v>46065</v>
      </c>
      <c r="C18" s="8">
        <f t="shared" si="6"/>
        <v>46065</v>
      </c>
      <c r="D18" s="9">
        <v>0.29166666666666702</v>
      </c>
      <c r="E18" s="8">
        <f t="shared" si="7"/>
        <v>46066</v>
      </c>
      <c r="F18" s="9">
        <v>0.29166666666666702</v>
      </c>
      <c r="G18" s="10">
        <f t="shared" si="8"/>
        <v>1</v>
      </c>
      <c r="H18" s="11">
        <f t="shared" si="2"/>
        <v>9350997.0399999991</v>
      </c>
      <c r="I18" s="11">
        <v>9356907.6400000006</v>
      </c>
      <c r="J18" s="11">
        <f t="shared" ref="J18" si="26">I18-H18</f>
        <v>5910.6000000014901</v>
      </c>
      <c r="K18" s="27">
        <f t="shared" ref="K18" si="27">J18/24</f>
        <v>246.27500000006208</v>
      </c>
      <c r="L18" s="28"/>
      <c r="N18" s="29"/>
    </row>
    <row r="19" spans="1:14">
      <c r="A19" s="12">
        <f t="shared" si="5"/>
        <v>13</v>
      </c>
      <c r="B19" s="8">
        <f t="shared" si="5"/>
        <v>46066</v>
      </c>
      <c r="C19" s="8">
        <f t="shared" si="6"/>
        <v>46066</v>
      </c>
      <c r="D19" s="9">
        <v>0.29166666666666702</v>
      </c>
      <c r="E19" s="8">
        <f t="shared" si="7"/>
        <v>46067</v>
      </c>
      <c r="F19" s="9">
        <v>0.29166666666666702</v>
      </c>
      <c r="G19" s="10">
        <f t="shared" si="8"/>
        <v>1</v>
      </c>
      <c r="H19" s="11">
        <f t="shared" si="2"/>
        <v>9356907.6400000006</v>
      </c>
      <c r="I19" s="11">
        <v>9362405.2100000009</v>
      </c>
      <c r="J19" s="11">
        <f t="shared" ref="J19" si="28">I19-H19</f>
        <v>5497.570000000298</v>
      </c>
      <c r="K19" s="27">
        <f t="shared" ref="K19" si="29">J19/24</f>
        <v>229.06541666667908</v>
      </c>
      <c r="L19" s="28"/>
    </row>
    <row r="20" spans="1:14">
      <c r="A20" s="12">
        <f t="shared" si="5"/>
        <v>14</v>
      </c>
      <c r="B20" s="8">
        <f t="shared" si="5"/>
        <v>46067</v>
      </c>
      <c r="C20" s="8">
        <f t="shared" si="6"/>
        <v>46067</v>
      </c>
      <c r="D20" s="9">
        <v>0.29166666666666702</v>
      </c>
      <c r="E20" s="8">
        <f t="shared" si="7"/>
        <v>46068</v>
      </c>
      <c r="F20" s="9">
        <v>0.29166666666666702</v>
      </c>
      <c r="G20" s="10">
        <f t="shared" si="8"/>
        <v>1</v>
      </c>
      <c r="H20" s="11">
        <f t="shared" si="2"/>
        <v>9362405.2100000009</v>
      </c>
      <c r="I20" s="11">
        <v>9367678.2300000004</v>
      </c>
      <c r="J20" s="11">
        <f t="shared" ref="J20" si="30">I20-H20</f>
        <v>5273.019999999553</v>
      </c>
      <c r="K20" s="27">
        <f t="shared" ref="K20" si="31">J20/24</f>
        <v>219.70916666664803</v>
      </c>
      <c r="L20" s="28"/>
    </row>
    <row r="21" spans="1:14">
      <c r="A21" s="12">
        <f t="shared" si="5"/>
        <v>15</v>
      </c>
      <c r="B21" s="8">
        <f t="shared" si="5"/>
        <v>46068</v>
      </c>
      <c r="C21" s="8">
        <f t="shared" si="6"/>
        <v>46068</v>
      </c>
      <c r="D21" s="9">
        <v>0.29166666666666702</v>
      </c>
      <c r="E21" s="8">
        <f t="shared" si="7"/>
        <v>46069</v>
      </c>
      <c r="F21" s="9">
        <v>0.29166666666666702</v>
      </c>
      <c r="G21" s="10">
        <f t="shared" si="8"/>
        <v>1</v>
      </c>
      <c r="H21" s="11">
        <f t="shared" si="2"/>
        <v>9367678.2300000004</v>
      </c>
      <c r="I21" s="11">
        <v>9367678.2300000004</v>
      </c>
      <c r="J21" s="11">
        <f t="shared" ref="J21:J22" si="32">I21-H21</f>
        <v>0</v>
      </c>
      <c r="K21" s="27">
        <f t="shared" ref="K21:K22" si="33">J21/24</f>
        <v>0</v>
      </c>
      <c r="L21" s="595" t="s">
        <v>363</v>
      </c>
    </row>
    <row r="22" spans="1:14">
      <c r="A22" s="12">
        <f t="shared" si="5"/>
        <v>16</v>
      </c>
      <c r="B22" s="8">
        <f t="shared" si="5"/>
        <v>46069</v>
      </c>
      <c r="C22" s="8">
        <f t="shared" si="6"/>
        <v>46069</v>
      </c>
      <c r="D22" s="9">
        <v>0.29166666666666702</v>
      </c>
      <c r="E22" s="8">
        <f t="shared" si="7"/>
        <v>46070</v>
      </c>
      <c r="F22" s="9">
        <v>0.29166666666666702</v>
      </c>
      <c r="G22" s="10">
        <f t="shared" si="8"/>
        <v>1</v>
      </c>
      <c r="H22" s="11">
        <f t="shared" si="2"/>
        <v>9367678.2300000004</v>
      </c>
      <c r="I22" s="11">
        <v>9367678.2300000004</v>
      </c>
      <c r="J22" s="11">
        <f t="shared" si="32"/>
        <v>0</v>
      </c>
      <c r="K22" s="27">
        <f t="shared" si="33"/>
        <v>0</v>
      </c>
      <c r="L22" s="595" t="s">
        <v>363</v>
      </c>
    </row>
    <row r="23" spans="1:14">
      <c r="A23" s="12">
        <f t="shared" si="5"/>
        <v>17</v>
      </c>
      <c r="B23" s="8">
        <f t="shared" si="5"/>
        <v>46070</v>
      </c>
      <c r="C23" s="8">
        <f t="shared" si="6"/>
        <v>46070</v>
      </c>
      <c r="D23" s="9">
        <v>0.29166666666666702</v>
      </c>
      <c r="E23" s="8">
        <f t="shared" si="7"/>
        <v>46071</v>
      </c>
      <c r="F23" s="9">
        <v>0.29166666666666702</v>
      </c>
      <c r="G23" s="10">
        <f t="shared" si="8"/>
        <v>1</v>
      </c>
      <c r="H23" s="11">
        <f t="shared" si="2"/>
        <v>9367678.2300000004</v>
      </c>
      <c r="I23" s="11">
        <v>9373118.1600000001</v>
      </c>
      <c r="J23" s="11">
        <f t="shared" ref="J23" si="34">I23-H23</f>
        <v>5439.929999999702</v>
      </c>
      <c r="K23" s="27">
        <f t="shared" ref="K23" si="35">J23/24</f>
        <v>226.66374999998757</v>
      </c>
      <c r="L23" s="541"/>
    </row>
    <row r="24" spans="1:14">
      <c r="A24" s="12">
        <f t="shared" si="5"/>
        <v>18</v>
      </c>
      <c r="B24" s="8">
        <f t="shared" si="5"/>
        <v>46071</v>
      </c>
      <c r="C24" s="8">
        <f t="shared" si="6"/>
        <v>46071</v>
      </c>
      <c r="D24" s="9">
        <v>0.29166666666666702</v>
      </c>
      <c r="E24" s="8">
        <f t="shared" si="7"/>
        <v>46072</v>
      </c>
      <c r="F24" s="9">
        <v>0.29166666666666702</v>
      </c>
      <c r="G24" s="10">
        <f t="shared" si="8"/>
        <v>1</v>
      </c>
      <c r="H24" s="11">
        <f t="shared" si="2"/>
        <v>9373118.1600000001</v>
      </c>
      <c r="I24" s="11">
        <v>9379355.1799999997</v>
      </c>
      <c r="J24" s="11">
        <f t="shared" ref="J24" si="36">I24-H24</f>
        <v>6237.019999999553</v>
      </c>
      <c r="K24" s="27">
        <f t="shared" ref="K24" si="37">J24/24</f>
        <v>259.87583333331469</v>
      </c>
      <c r="L24" s="541"/>
    </row>
    <row r="25" spans="1:14">
      <c r="A25" s="12">
        <f t="shared" ref="A25:B30" si="38">A24+1</f>
        <v>19</v>
      </c>
      <c r="B25" s="8">
        <f>B24+1</f>
        <v>46072</v>
      </c>
      <c r="C25" s="8">
        <f t="shared" si="6"/>
        <v>46072</v>
      </c>
      <c r="D25" s="9">
        <v>0.29166666666666702</v>
      </c>
      <c r="E25" s="8">
        <f t="shared" si="7"/>
        <v>46073</v>
      </c>
      <c r="F25" s="9">
        <v>0.29166666666666702</v>
      </c>
      <c r="G25" s="10">
        <f t="shared" si="8"/>
        <v>1</v>
      </c>
      <c r="H25" s="11">
        <f t="shared" si="2"/>
        <v>9379355.1799999997</v>
      </c>
      <c r="I25" s="11">
        <v>9385369.9600000009</v>
      </c>
      <c r="J25" s="11">
        <f t="shared" ref="J25" si="39">I25-H25</f>
        <v>6014.7800000011921</v>
      </c>
      <c r="K25" s="27">
        <f t="shared" ref="K25" si="40">J25/24</f>
        <v>250.61583333338299</v>
      </c>
      <c r="L25" s="28"/>
    </row>
    <row r="26" spans="1:14">
      <c r="A26" s="12">
        <f t="shared" si="38"/>
        <v>20</v>
      </c>
      <c r="B26" s="8">
        <f>B25+1</f>
        <v>46073</v>
      </c>
      <c r="C26" s="8">
        <f t="shared" si="6"/>
        <v>46073</v>
      </c>
      <c r="D26" s="9">
        <v>0.29166666666666702</v>
      </c>
      <c r="E26" s="8">
        <f t="shared" si="7"/>
        <v>46074</v>
      </c>
      <c r="F26" s="9">
        <v>0.29166666666666702</v>
      </c>
      <c r="G26" s="10">
        <f t="shared" si="8"/>
        <v>1</v>
      </c>
      <c r="H26" s="11">
        <f t="shared" si="2"/>
        <v>9385369.9600000009</v>
      </c>
      <c r="I26" s="11">
        <v>9390862.7699999996</v>
      </c>
      <c r="J26" s="11">
        <f t="shared" ref="J26:J28" si="41">I26-H26</f>
        <v>5492.8099999986589</v>
      </c>
      <c r="K26" s="27">
        <f t="shared" ref="K26:K28" si="42">J26/24</f>
        <v>228.86708333327746</v>
      </c>
      <c r="L26" s="28"/>
    </row>
    <row r="27" spans="1:14">
      <c r="A27" s="12">
        <f t="shared" si="38"/>
        <v>21</v>
      </c>
      <c r="B27" s="8">
        <f>B26+1</f>
        <v>46074</v>
      </c>
      <c r="C27" s="8">
        <f t="shared" si="6"/>
        <v>46074</v>
      </c>
      <c r="D27" s="9">
        <v>0.29166666666666702</v>
      </c>
      <c r="E27" s="8">
        <f t="shared" si="7"/>
        <v>46075</v>
      </c>
      <c r="F27" s="9">
        <v>0.29166666666666702</v>
      </c>
      <c r="G27" s="10">
        <f t="shared" si="8"/>
        <v>1</v>
      </c>
      <c r="H27" s="11">
        <f t="shared" si="2"/>
        <v>9390862.7699999996</v>
      </c>
      <c r="I27" s="11">
        <v>9395427.6199999992</v>
      </c>
      <c r="J27" s="11">
        <f t="shared" si="41"/>
        <v>4564.8499999996275</v>
      </c>
      <c r="K27" s="27">
        <f t="shared" si="42"/>
        <v>190.2020833333178</v>
      </c>
      <c r="L27" s="28"/>
    </row>
    <row r="28" spans="1:14">
      <c r="A28" s="12">
        <f t="shared" si="38"/>
        <v>22</v>
      </c>
      <c r="B28" s="8">
        <f t="shared" si="38"/>
        <v>46075</v>
      </c>
      <c r="C28" s="8">
        <f t="shared" si="6"/>
        <v>46075</v>
      </c>
      <c r="D28" s="9">
        <v>0.29166666666666702</v>
      </c>
      <c r="E28" s="8">
        <f t="shared" si="7"/>
        <v>46076</v>
      </c>
      <c r="F28" s="9">
        <v>0.29166666666666702</v>
      </c>
      <c r="G28" s="10">
        <f t="shared" si="8"/>
        <v>1</v>
      </c>
      <c r="H28" s="11">
        <f t="shared" si="2"/>
        <v>9395427.6199999992</v>
      </c>
      <c r="I28" s="11">
        <v>9395427.6199999992</v>
      </c>
      <c r="J28" s="11">
        <f t="shared" si="41"/>
        <v>0</v>
      </c>
      <c r="K28" s="27">
        <f t="shared" si="42"/>
        <v>0</v>
      </c>
      <c r="L28" s="595" t="s">
        <v>363</v>
      </c>
    </row>
    <row r="29" spans="1:14">
      <c r="A29" s="12">
        <f t="shared" si="38"/>
        <v>23</v>
      </c>
      <c r="B29" s="8">
        <f t="shared" si="38"/>
        <v>46076</v>
      </c>
      <c r="C29" s="8">
        <f t="shared" si="6"/>
        <v>46076</v>
      </c>
      <c r="D29" s="9">
        <v>0.29166666666666702</v>
      </c>
      <c r="E29" s="8">
        <f t="shared" si="7"/>
        <v>46077</v>
      </c>
      <c r="F29" s="9">
        <v>0.29166666666666702</v>
      </c>
      <c r="G29" s="10">
        <f t="shared" si="8"/>
        <v>1</v>
      </c>
      <c r="H29" s="11">
        <f t="shared" si="2"/>
        <v>9395427.6199999992</v>
      </c>
      <c r="I29" s="11">
        <v>9401585.7100000009</v>
      </c>
      <c r="J29" s="11">
        <f t="shared" ref="J29:J30" si="43">I29-H29</f>
        <v>6158.0900000017136</v>
      </c>
      <c r="K29" s="27">
        <f t="shared" ref="K29:K30" si="44">J29/24</f>
        <v>256.58708333340473</v>
      </c>
      <c r="L29" s="28"/>
    </row>
    <row r="30" spans="1:14">
      <c r="A30" s="12">
        <f t="shared" si="38"/>
        <v>24</v>
      </c>
      <c r="B30" s="8">
        <f t="shared" si="38"/>
        <v>46077</v>
      </c>
      <c r="C30" s="8">
        <f t="shared" si="6"/>
        <v>46077</v>
      </c>
      <c r="D30" s="9">
        <v>0.29166666666666702</v>
      </c>
      <c r="E30" s="8">
        <f t="shared" si="7"/>
        <v>46078</v>
      </c>
      <c r="F30" s="9">
        <v>0.29166666666666702</v>
      </c>
      <c r="G30" s="10">
        <f t="shared" si="8"/>
        <v>1</v>
      </c>
      <c r="H30" s="11">
        <f t="shared" si="2"/>
        <v>9401585.7100000009</v>
      </c>
      <c r="I30" s="11">
        <v>9407083.2300000004</v>
      </c>
      <c r="J30" s="11">
        <f t="shared" si="43"/>
        <v>5497.519999999553</v>
      </c>
      <c r="K30" s="27">
        <f t="shared" si="44"/>
        <v>229.06333333331472</v>
      </c>
      <c r="L30" s="541"/>
    </row>
    <row r="31" spans="1:14">
      <c r="A31" s="12">
        <f t="shared" ref="A31:B34" si="45">A30+1</f>
        <v>25</v>
      </c>
      <c r="B31" s="8">
        <f t="shared" si="45"/>
        <v>46078</v>
      </c>
      <c r="C31" s="8">
        <f t="shared" ref="C31:C34" si="46">B31</f>
        <v>46078</v>
      </c>
      <c r="D31" s="9">
        <v>0.29166666666666702</v>
      </c>
      <c r="E31" s="8">
        <f t="shared" ref="E31:E34" si="47">C31+1</f>
        <v>46079</v>
      </c>
      <c r="F31" s="9">
        <v>0.29166666666666702</v>
      </c>
      <c r="G31" s="10">
        <f t="shared" ref="G31:G34" si="48">IFERROR(((E31-C31)+(F31-D31)),"")</f>
        <v>1</v>
      </c>
      <c r="H31" s="11">
        <f t="shared" si="2"/>
        <v>9407083.2300000004</v>
      </c>
      <c r="I31" s="11">
        <v>9412620.7400000002</v>
      </c>
      <c r="J31" s="11">
        <f t="shared" ref="J31" si="49">I31-H31</f>
        <v>5537.5099999997765</v>
      </c>
      <c r="K31" s="27">
        <f t="shared" ref="K31" si="50">J31/24</f>
        <v>230.72958333332403</v>
      </c>
      <c r="L31" s="541"/>
    </row>
    <row r="32" spans="1:14">
      <c r="A32" s="12">
        <f t="shared" si="45"/>
        <v>26</v>
      </c>
      <c r="B32" s="8">
        <f t="shared" si="45"/>
        <v>46079</v>
      </c>
      <c r="C32" s="8">
        <f t="shared" si="46"/>
        <v>46079</v>
      </c>
      <c r="D32" s="9">
        <v>0.29166666666666702</v>
      </c>
      <c r="E32" s="8">
        <f t="shared" si="47"/>
        <v>46080</v>
      </c>
      <c r="F32" s="9">
        <v>0.29166666666666702</v>
      </c>
      <c r="G32" s="10">
        <f t="shared" si="48"/>
        <v>1</v>
      </c>
      <c r="H32" s="11">
        <f t="shared" si="2"/>
        <v>9412620.7400000002</v>
      </c>
      <c r="I32" s="11">
        <v>9417646.1600000001</v>
      </c>
      <c r="J32" s="11">
        <f t="shared" ref="J32" si="51">I32-H32</f>
        <v>5025.4199999999255</v>
      </c>
      <c r="K32" s="27">
        <f t="shared" ref="K32" si="52">J32/24</f>
        <v>209.39249999999689</v>
      </c>
      <c r="L32" s="28"/>
    </row>
    <row r="33" spans="1:12">
      <c r="A33" s="12">
        <f t="shared" si="45"/>
        <v>27</v>
      </c>
      <c r="B33" s="8">
        <f t="shared" si="45"/>
        <v>46080</v>
      </c>
      <c r="C33" s="8">
        <f t="shared" si="46"/>
        <v>46080</v>
      </c>
      <c r="D33" s="9">
        <v>0.29166666666666702</v>
      </c>
      <c r="E33" s="8">
        <f t="shared" si="47"/>
        <v>46081</v>
      </c>
      <c r="F33" s="9">
        <v>0.29166666666666702</v>
      </c>
      <c r="G33" s="10">
        <f t="shared" si="48"/>
        <v>1</v>
      </c>
      <c r="H33" s="11">
        <f t="shared" si="2"/>
        <v>9417646.1600000001</v>
      </c>
      <c r="I33" s="11">
        <v>9422295.1999999993</v>
      </c>
      <c r="J33" s="11">
        <f t="shared" ref="J33" si="53">I33-H33</f>
        <v>4649.0399999991059</v>
      </c>
      <c r="K33" s="27">
        <f t="shared" ref="K33" si="54">J33/24</f>
        <v>193.70999999996275</v>
      </c>
      <c r="L33" s="28"/>
    </row>
    <row r="34" spans="1:12">
      <c r="A34" s="12">
        <f t="shared" si="45"/>
        <v>28</v>
      </c>
      <c r="B34" s="8">
        <f t="shared" si="45"/>
        <v>46081</v>
      </c>
      <c r="C34" s="8">
        <f t="shared" si="46"/>
        <v>46081</v>
      </c>
      <c r="D34" s="9">
        <v>0.29166666666666702</v>
      </c>
      <c r="E34" s="8">
        <f t="shared" si="47"/>
        <v>46082</v>
      </c>
      <c r="F34" s="9">
        <v>0.29166666666666702</v>
      </c>
      <c r="G34" s="10">
        <f t="shared" si="48"/>
        <v>1</v>
      </c>
      <c r="H34" s="11">
        <f t="shared" si="2"/>
        <v>9422295.1999999993</v>
      </c>
      <c r="I34" s="11">
        <v>9427244.9800000004</v>
      </c>
      <c r="J34" s="11">
        <f t="shared" ref="J34" si="55">I34-H34</f>
        <v>4949.7800000011921</v>
      </c>
      <c r="K34" s="27">
        <f t="shared" ref="K34" si="56">J34/24</f>
        <v>206.24083333338299</v>
      </c>
      <c r="L34" s="28"/>
    </row>
    <row r="35" spans="1:12">
      <c r="A35" s="12"/>
      <c r="B35" s="8"/>
      <c r="C35" s="8"/>
      <c r="D35" s="9"/>
      <c r="E35" s="8"/>
      <c r="F35" s="9"/>
      <c r="G35" s="10"/>
      <c r="H35" s="11"/>
      <c r="I35" s="11"/>
      <c r="J35" s="11"/>
      <c r="K35" s="27"/>
      <c r="L35" s="28"/>
    </row>
    <row r="36" spans="1:12">
      <c r="A36" s="17" t="s">
        <v>3</v>
      </c>
      <c r="B36" s="18"/>
      <c r="C36" s="18"/>
      <c r="D36" s="18"/>
      <c r="E36" s="18"/>
      <c r="F36" s="18"/>
      <c r="G36" s="19">
        <f>SUM(G7:G35)</f>
        <v>28</v>
      </c>
      <c r="H36" s="20"/>
      <c r="I36" s="20"/>
      <c r="J36" s="32">
        <f>SUM(J7:J35)</f>
        <v>128115.83999999985</v>
      </c>
      <c r="K36" s="32">
        <f>AVERAGE(K7:K35)</f>
        <v>190.64857142857116</v>
      </c>
      <c r="L36" s="33"/>
    </row>
    <row r="37" spans="1:12">
      <c r="A37" s="21" t="s">
        <v>106</v>
      </c>
      <c r="B37" s="22"/>
      <c r="C37" s="22"/>
      <c r="D37" s="22"/>
      <c r="E37" s="22"/>
      <c r="F37" s="22"/>
      <c r="G37" s="23">
        <f>G36/SUMPRODUCT((G7:G35&gt;0)*1)</f>
        <v>1</v>
      </c>
      <c r="H37" s="24"/>
      <c r="I37" s="24"/>
      <c r="J37" s="24"/>
      <c r="K37" s="24">
        <f>K36/SUMPRODUCT((K7:K35&gt;0)*1)</f>
        <v>7.943690476190465</v>
      </c>
      <c r="L37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pageSetup orientation="portrait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7"/>
  <sheetViews>
    <sheetView zoomScale="85" zoomScaleNormal="85" workbookViewId="0">
      <pane ySplit="7" topLeftCell="A26" activePane="bottomLeft" state="frozen"/>
      <selection pane="bottomLeft" activeCell="K36" sqref="K36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8" width="13" style="1" customWidth="1"/>
    <col min="9" max="9" width="14.140625" style="1" customWidth="1"/>
    <col min="10" max="10" width="13.7109375" style="1" customWidth="1"/>
    <col min="11" max="11" width="9.140625" style="1"/>
    <col min="12" max="12" width="40.28515625" style="1" customWidth="1"/>
    <col min="13" max="15" width="9.140625" style="1"/>
    <col min="16" max="16" width="11.140625" style="1" customWidth="1"/>
    <col min="17" max="16384" width="9.140625" style="1"/>
  </cols>
  <sheetData>
    <row r="1" spans="1:12">
      <c r="B1" s="2"/>
      <c r="C1" s="3" t="s">
        <v>120</v>
      </c>
      <c r="D1" s="2"/>
      <c r="E1" s="2"/>
      <c r="F1" s="2"/>
      <c r="G1" s="2"/>
      <c r="H1" s="2"/>
      <c r="I1" s="2"/>
      <c r="J1" s="2"/>
      <c r="K1" s="2"/>
      <c r="L1" s="2"/>
    </row>
    <row r="2" spans="1:12">
      <c r="B2" s="2"/>
      <c r="C2" s="3" t="s">
        <v>35</v>
      </c>
      <c r="D2" s="2"/>
      <c r="E2" s="2"/>
      <c r="F2" s="2"/>
      <c r="G2" s="2"/>
      <c r="H2" s="2"/>
      <c r="I2" s="2"/>
      <c r="J2" s="2"/>
      <c r="K2" s="2"/>
      <c r="L2" s="25" t="s">
        <v>122</v>
      </c>
    </row>
    <row r="3" spans="1:12">
      <c r="B3" s="2"/>
      <c r="C3" s="3" t="str">
        <f>SCI!C3</f>
        <v>Bulan Februari 2026</v>
      </c>
      <c r="D3" s="2"/>
      <c r="E3" s="2"/>
      <c r="F3" s="2"/>
      <c r="G3" s="2"/>
      <c r="H3" s="2"/>
      <c r="I3" s="2"/>
      <c r="J3" s="2"/>
      <c r="K3" s="2"/>
      <c r="L3" s="2"/>
    </row>
    <row r="4" spans="1:12">
      <c r="B4" s="4"/>
      <c r="C4" s="4">
        <f>SCI!C4</f>
        <v>46054</v>
      </c>
      <c r="D4" s="2"/>
      <c r="E4" s="2"/>
      <c r="F4" s="2"/>
      <c r="G4" s="2"/>
      <c r="H4" s="2"/>
      <c r="I4" s="2"/>
      <c r="J4" s="2" t="s">
        <v>123</v>
      </c>
      <c r="K4" s="26">
        <f>MAX(K7:K34)</f>
        <v>540.77916666665499</v>
      </c>
      <c r="L4" s="2"/>
    </row>
    <row r="5" spans="1:12" ht="15.75" customHeight="1">
      <c r="A5" s="695" t="s">
        <v>100</v>
      </c>
      <c r="B5" s="694" t="s">
        <v>101</v>
      </c>
      <c r="C5" s="694" t="s">
        <v>124</v>
      </c>
      <c r="D5" s="694"/>
      <c r="E5" s="694" t="s">
        <v>125</v>
      </c>
      <c r="F5" s="694"/>
      <c r="G5" s="698" t="s">
        <v>126</v>
      </c>
      <c r="H5" s="694" t="s">
        <v>127</v>
      </c>
      <c r="I5" s="694"/>
      <c r="J5" s="694" t="s">
        <v>128</v>
      </c>
      <c r="K5" s="698" t="s">
        <v>129</v>
      </c>
      <c r="L5" s="692" t="s">
        <v>130</v>
      </c>
    </row>
    <row r="6" spans="1:12" ht="33.75" customHeight="1">
      <c r="A6" s="696"/>
      <c r="B6" s="697"/>
      <c r="C6" s="5" t="s">
        <v>101</v>
      </c>
      <c r="D6" s="5" t="s">
        <v>131</v>
      </c>
      <c r="E6" s="5" t="s">
        <v>101</v>
      </c>
      <c r="F6" s="5" t="s">
        <v>131</v>
      </c>
      <c r="G6" s="699"/>
      <c r="H6" s="5" t="s">
        <v>124</v>
      </c>
      <c r="I6" s="5" t="s">
        <v>125</v>
      </c>
      <c r="J6" s="697"/>
      <c r="K6" s="699"/>
      <c r="L6" s="693"/>
    </row>
    <row r="7" spans="1:12">
      <c r="A7" s="6">
        <v>1</v>
      </c>
      <c r="B7" s="7">
        <f>C4</f>
        <v>46054</v>
      </c>
      <c r="C7" s="8">
        <f>B7</f>
        <v>46054</v>
      </c>
      <c r="D7" s="9">
        <v>0.29166666666666702</v>
      </c>
      <c r="E7" s="8">
        <f>C7+1</f>
        <v>46055</v>
      </c>
      <c r="F7" s="9">
        <v>0.29166666666666702</v>
      </c>
      <c r="G7" s="10">
        <f>IFERROR(((E7-C7)+(F7-D7)),"")</f>
        <v>1</v>
      </c>
      <c r="H7" s="11">
        <v>2090431.29</v>
      </c>
      <c r="I7" s="11">
        <v>2096686.14</v>
      </c>
      <c r="J7" s="11">
        <f>I7-H7</f>
        <v>6254.8499999998603</v>
      </c>
      <c r="K7" s="27">
        <f>J7/24</f>
        <v>260.61874999999418</v>
      </c>
      <c r="L7" s="101"/>
    </row>
    <row r="8" spans="1:12">
      <c r="A8" s="12">
        <f>A7+1</f>
        <v>2</v>
      </c>
      <c r="B8" s="8">
        <f>B7+1</f>
        <v>46055</v>
      </c>
      <c r="C8" s="8">
        <f>B8</f>
        <v>46055</v>
      </c>
      <c r="D8" s="9">
        <f>D7</f>
        <v>0.29166666666666702</v>
      </c>
      <c r="E8" s="8">
        <f>C8+1</f>
        <v>46056</v>
      </c>
      <c r="F8" s="9">
        <f>F7</f>
        <v>0.29166666666666702</v>
      </c>
      <c r="G8" s="10">
        <f>IFERROR(((E8-C8)+(F8-D8)),"")</f>
        <v>1</v>
      </c>
      <c r="H8" s="11">
        <f t="shared" ref="H8:H34" si="0">I7</f>
        <v>2096686.14</v>
      </c>
      <c r="I8" s="11">
        <v>2107709.75</v>
      </c>
      <c r="J8" s="11">
        <f t="shared" ref="J8:J23" si="1">I8-H8</f>
        <v>11023.610000000102</v>
      </c>
      <c r="K8" s="27">
        <f t="shared" ref="K8:K23" si="2">J8/24</f>
        <v>459.31708333333762</v>
      </c>
      <c r="L8" s="28"/>
    </row>
    <row r="9" spans="1:12">
      <c r="A9" s="12">
        <f t="shared" ref="A9:B24" si="3">A8+1</f>
        <v>3</v>
      </c>
      <c r="B9" s="8">
        <f t="shared" si="3"/>
        <v>46056</v>
      </c>
      <c r="C9" s="8">
        <f t="shared" ref="C9:C34" si="4">B9</f>
        <v>46056</v>
      </c>
      <c r="D9" s="9">
        <f t="shared" ref="D9:D34" si="5">D8</f>
        <v>0.29166666666666702</v>
      </c>
      <c r="E9" s="8">
        <f t="shared" ref="E9:E34" si="6">C9+1</f>
        <v>46057</v>
      </c>
      <c r="F9" s="9">
        <f t="shared" ref="F9:F34" si="7">F8</f>
        <v>0.29166666666666702</v>
      </c>
      <c r="G9" s="10">
        <f t="shared" ref="G9:G34" si="8">IFERROR(((E9-C9)+(F9-D9)),"")</f>
        <v>1</v>
      </c>
      <c r="H9" s="11">
        <f t="shared" si="0"/>
        <v>2107709.75</v>
      </c>
      <c r="I9" s="11">
        <v>2119757.81</v>
      </c>
      <c r="J9" s="11">
        <f t="shared" si="1"/>
        <v>12048.060000000056</v>
      </c>
      <c r="K9" s="27">
        <f t="shared" si="2"/>
        <v>502.00250000000233</v>
      </c>
      <c r="L9" s="28"/>
    </row>
    <row r="10" spans="1:12">
      <c r="A10" s="12">
        <f t="shared" si="3"/>
        <v>4</v>
      </c>
      <c r="B10" s="8">
        <f t="shared" si="3"/>
        <v>46057</v>
      </c>
      <c r="C10" s="8">
        <f t="shared" si="4"/>
        <v>46057</v>
      </c>
      <c r="D10" s="9">
        <f t="shared" si="5"/>
        <v>0.29166666666666702</v>
      </c>
      <c r="E10" s="8">
        <f t="shared" si="6"/>
        <v>46058</v>
      </c>
      <c r="F10" s="9">
        <f t="shared" si="7"/>
        <v>0.29166666666666702</v>
      </c>
      <c r="G10" s="10">
        <f t="shared" si="8"/>
        <v>1</v>
      </c>
      <c r="H10" s="11">
        <f t="shared" si="0"/>
        <v>2119757.81</v>
      </c>
      <c r="I10" s="11">
        <v>2130672.52</v>
      </c>
      <c r="J10" s="11">
        <f t="shared" si="1"/>
        <v>10914.709999999963</v>
      </c>
      <c r="K10" s="27">
        <f t="shared" si="2"/>
        <v>454.7795833333318</v>
      </c>
      <c r="L10" s="28"/>
    </row>
    <row r="11" spans="1:12">
      <c r="A11" s="12">
        <f t="shared" si="3"/>
        <v>5</v>
      </c>
      <c r="B11" s="8">
        <f t="shared" si="3"/>
        <v>46058</v>
      </c>
      <c r="C11" s="8">
        <f t="shared" si="4"/>
        <v>46058</v>
      </c>
      <c r="D11" s="9">
        <f t="shared" si="5"/>
        <v>0.29166666666666702</v>
      </c>
      <c r="E11" s="8">
        <f t="shared" si="6"/>
        <v>46059</v>
      </c>
      <c r="F11" s="9">
        <f t="shared" si="7"/>
        <v>0.29166666666666702</v>
      </c>
      <c r="G11" s="10">
        <f t="shared" si="8"/>
        <v>1</v>
      </c>
      <c r="H11" s="11">
        <f t="shared" si="0"/>
        <v>2130672.52</v>
      </c>
      <c r="I11" s="242">
        <v>2141179.7799999998</v>
      </c>
      <c r="J11" s="11">
        <f t="shared" si="1"/>
        <v>10507.259999999776</v>
      </c>
      <c r="K11" s="27">
        <f t="shared" si="2"/>
        <v>437.80249999999069</v>
      </c>
      <c r="L11" s="28"/>
    </row>
    <row r="12" spans="1:12">
      <c r="A12" s="12">
        <f t="shared" si="3"/>
        <v>6</v>
      </c>
      <c r="B12" s="8">
        <f t="shared" si="3"/>
        <v>46059</v>
      </c>
      <c r="C12" s="8">
        <f t="shared" si="4"/>
        <v>46059</v>
      </c>
      <c r="D12" s="9">
        <f t="shared" si="5"/>
        <v>0.29166666666666702</v>
      </c>
      <c r="E12" s="8">
        <f t="shared" si="6"/>
        <v>46060</v>
      </c>
      <c r="F12" s="9">
        <f t="shared" si="7"/>
        <v>0.29166666666666702</v>
      </c>
      <c r="G12" s="10">
        <f t="shared" si="8"/>
        <v>1</v>
      </c>
      <c r="H12" s="11">
        <f t="shared" si="0"/>
        <v>2141179.7799999998</v>
      </c>
      <c r="I12" s="11">
        <v>2152275.2999999998</v>
      </c>
      <c r="J12" s="11">
        <f t="shared" si="1"/>
        <v>11095.520000000019</v>
      </c>
      <c r="K12" s="27">
        <f t="shared" si="2"/>
        <v>462.31333333333413</v>
      </c>
      <c r="L12" s="28"/>
    </row>
    <row r="13" spans="1:12">
      <c r="A13" s="12">
        <f t="shared" si="3"/>
        <v>7</v>
      </c>
      <c r="B13" s="8">
        <f t="shared" si="3"/>
        <v>46060</v>
      </c>
      <c r="C13" s="8">
        <f t="shared" si="4"/>
        <v>46060</v>
      </c>
      <c r="D13" s="9">
        <f t="shared" si="5"/>
        <v>0.29166666666666702</v>
      </c>
      <c r="E13" s="8">
        <f t="shared" si="6"/>
        <v>46061</v>
      </c>
      <c r="F13" s="9">
        <f t="shared" si="7"/>
        <v>0.29166666666666702</v>
      </c>
      <c r="G13" s="10">
        <f t="shared" si="8"/>
        <v>1</v>
      </c>
      <c r="H13" s="11">
        <f t="shared" si="0"/>
        <v>2152275.2999999998</v>
      </c>
      <c r="I13" s="11">
        <v>2161395.88</v>
      </c>
      <c r="J13" s="11">
        <f t="shared" si="1"/>
        <v>9120.5800000000745</v>
      </c>
      <c r="K13" s="27">
        <f t="shared" si="2"/>
        <v>380.02416666666977</v>
      </c>
      <c r="L13" s="28"/>
    </row>
    <row r="14" spans="1:12">
      <c r="A14" s="12">
        <f t="shared" si="3"/>
        <v>8</v>
      </c>
      <c r="B14" s="8">
        <f t="shared" si="3"/>
        <v>46061</v>
      </c>
      <c r="C14" s="8">
        <f t="shared" si="4"/>
        <v>46061</v>
      </c>
      <c r="D14" s="9">
        <f t="shared" si="5"/>
        <v>0.29166666666666702</v>
      </c>
      <c r="E14" s="8">
        <f t="shared" si="6"/>
        <v>46062</v>
      </c>
      <c r="F14" s="9">
        <f t="shared" si="7"/>
        <v>0.29166666666666702</v>
      </c>
      <c r="G14" s="10">
        <f t="shared" si="8"/>
        <v>1</v>
      </c>
      <c r="H14" s="11">
        <f t="shared" si="0"/>
        <v>2161395.88</v>
      </c>
      <c r="I14" s="11">
        <v>2167722.1800000002</v>
      </c>
      <c r="J14" s="11">
        <f t="shared" si="1"/>
        <v>6326.3000000002794</v>
      </c>
      <c r="K14" s="27">
        <f t="shared" si="2"/>
        <v>263.59583333334496</v>
      </c>
      <c r="L14" s="28"/>
    </row>
    <row r="15" spans="1:12">
      <c r="A15" s="12">
        <f t="shared" si="3"/>
        <v>9</v>
      </c>
      <c r="B15" s="8">
        <f t="shared" si="3"/>
        <v>46062</v>
      </c>
      <c r="C15" s="8">
        <f t="shared" si="4"/>
        <v>46062</v>
      </c>
      <c r="D15" s="9">
        <f t="shared" si="5"/>
        <v>0.29166666666666702</v>
      </c>
      <c r="E15" s="8">
        <f t="shared" si="6"/>
        <v>46063</v>
      </c>
      <c r="F15" s="9">
        <f t="shared" si="7"/>
        <v>0.29166666666666702</v>
      </c>
      <c r="G15" s="10">
        <f t="shared" si="8"/>
        <v>1</v>
      </c>
      <c r="H15" s="11">
        <f t="shared" si="0"/>
        <v>2167722.1800000002</v>
      </c>
      <c r="I15" s="242">
        <v>2178952.52</v>
      </c>
      <c r="J15" s="11">
        <f t="shared" si="1"/>
        <v>11230.339999999851</v>
      </c>
      <c r="K15" s="27">
        <f t="shared" si="2"/>
        <v>467.93083333332714</v>
      </c>
      <c r="L15" s="28"/>
    </row>
    <row r="16" spans="1:12">
      <c r="A16" s="12">
        <f t="shared" si="3"/>
        <v>10</v>
      </c>
      <c r="B16" s="8">
        <f t="shared" si="3"/>
        <v>46063</v>
      </c>
      <c r="C16" s="8">
        <f t="shared" si="4"/>
        <v>46063</v>
      </c>
      <c r="D16" s="9">
        <f t="shared" si="5"/>
        <v>0.29166666666666702</v>
      </c>
      <c r="E16" s="8">
        <f t="shared" si="6"/>
        <v>46064</v>
      </c>
      <c r="F16" s="9">
        <f t="shared" si="7"/>
        <v>0.29166666666666702</v>
      </c>
      <c r="G16" s="10">
        <f t="shared" si="8"/>
        <v>1</v>
      </c>
      <c r="H16" s="11">
        <f t="shared" si="0"/>
        <v>2178952.52</v>
      </c>
      <c r="I16" s="242">
        <v>2190519.56</v>
      </c>
      <c r="J16" s="11">
        <f t="shared" si="1"/>
        <v>11567.040000000037</v>
      </c>
      <c r="K16" s="27">
        <f t="shared" si="2"/>
        <v>481.96000000000157</v>
      </c>
      <c r="L16" s="243"/>
    </row>
    <row r="17" spans="1:14">
      <c r="A17" s="12">
        <f t="shared" si="3"/>
        <v>11</v>
      </c>
      <c r="B17" s="8">
        <f t="shared" si="3"/>
        <v>46064</v>
      </c>
      <c r="C17" s="8">
        <f t="shared" si="4"/>
        <v>46064</v>
      </c>
      <c r="D17" s="9">
        <f t="shared" si="5"/>
        <v>0.29166666666666702</v>
      </c>
      <c r="E17" s="8">
        <f t="shared" si="6"/>
        <v>46065</v>
      </c>
      <c r="F17" s="9">
        <f t="shared" si="7"/>
        <v>0.29166666666666702</v>
      </c>
      <c r="G17" s="10">
        <f t="shared" si="8"/>
        <v>1</v>
      </c>
      <c r="H17" s="11">
        <f t="shared" si="0"/>
        <v>2190519.56</v>
      </c>
      <c r="I17" s="242">
        <v>2201966.3199999998</v>
      </c>
      <c r="J17" s="11">
        <f t="shared" ref="J17:J18" si="9">I17-H17</f>
        <v>11446.759999999776</v>
      </c>
      <c r="K17" s="27">
        <f t="shared" ref="K17:K18" si="10">J17/24</f>
        <v>476.948333333324</v>
      </c>
      <c r="L17" s="243"/>
    </row>
    <row r="18" spans="1:14">
      <c r="A18" s="12">
        <f t="shared" si="3"/>
        <v>12</v>
      </c>
      <c r="B18" s="8">
        <f t="shared" si="3"/>
        <v>46065</v>
      </c>
      <c r="C18" s="8">
        <f t="shared" si="4"/>
        <v>46065</v>
      </c>
      <c r="D18" s="9">
        <f t="shared" si="5"/>
        <v>0.29166666666666702</v>
      </c>
      <c r="E18" s="8">
        <f t="shared" si="6"/>
        <v>46066</v>
      </c>
      <c r="F18" s="9">
        <f t="shared" si="7"/>
        <v>0.29166666666666702</v>
      </c>
      <c r="G18" s="10">
        <f t="shared" si="8"/>
        <v>1</v>
      </c>
      <c r="H18" s="11">
        <f t="shared" si="0"/>
        <v>2201966.3199999998</v>
      </c>
      <c r="I18" s="242">
        <v>2214270.91</v>
      </c>
      <c r="J18" s="11">
        <f t="shared" si="9"/>
        <v>12304.590000000317</v>
      </c>
      <c r="K18" s="27">
        <f t="shared" si="10"/>
        <v>512.69125000001316</v>
      </c>
      <c r="L18" s="243"/>
      <c r="N18" s="29"/>
    </row>
    <row r="19" spans="1:14">
      <c r="A19" s="12">
        <f t="shared" si="3"/>
        <v>13</v>
      </c>
      <c r="B19" s="8">
        <f t="shared" si="3"/>
        <v>46066</v>
      </c>
      <c r="C19" s="8">
        <f t="shared" si="4"/>
        <v>46066</v>
      </c>
      <c r="D19" s="9">
        <f t="shared" si="5"/>
        <v>0.29166666666666702</v>
      </c>
      <c r="E19" s="8">
        <f t="shared" si="6"/>
        <v>46067</v>
      </c>
      <c r="F19" s="9">
        <f t="shared" si="7"/>
        <v>0.29166666666666702</v>
      </c>
      <c r="G19" s="10">
        <f t="shared" si="8"/>
        <v>1</v>
      </c>
      <c r="H19" s="11">
        <f t="shared" si="0"/>
        <v>2214270.91</v>
      </c>
      <c r="I19" s="242">
        <v>2227249.61</v>
      </c>
      <c r="J19" s="11">
        <f t="shared" si="1"/>
        <v>12978.699999999721</v>
      </c>
      <c r="K19" s="27">
        <f t="shared" si="2"/>
        <v>540.77916666665499</v>
      </c>
      <c r="L19" s="243"/>
    </row>
    <row r="20" spans="1:14">
      <c r="A20" s="12">
        <f t="shared" si="3"/>
        <v>14</v>
      </c>
      <c r="B20" s="8">
        <f t="shared" si="3"/>
        <v>46067</v>
      </c>
      <c r="C20" s="8">
        <f t="shared" si="4"/>
        <v>46067</v>
      </c>
      <c r="D20" s="9">
        <f t="shared" si="5"/>
        <v>0.29166666666666702</v>
      </c>
      <c r="E20" s="8">
        <f t="shared" si="6"/>
        <v>46068</v>
      </c>
      <c r="F20" s="9">
        <f t="shared" si="7"/>
        <v>0.29166666666666702</v>
      </c>
      <c r="G20" s="10">
        <f t="shared" si="8"/>
        <v>1</v>
      </c>
      <c r="H20" s="11">
        <f t="shared" si="0"/>
        <v>2227249.61</v>
      </c>
      <c r="I20" s="242">
        <v>2236618.75</v>
      </c>
      <c r="J20" s="11">
        <f t="shared" si="1"/>
        <v>9369.1400000001304</v>
      </c>
      <c r="K20" s="27">
        <f t="shared" si="2"/>
        <v>390.38083333333878</v>
      </c>
      <c r="L20" s="243"/>
    </row>
    <row r="21" spans="1:14">
      <c r="A21" s="12">
        <f t="shared" si="3"/>
        <v>15</v>
      </c>
      <c r="B21" s="8">
        <f t="shared" si="3"/>
        <v>46068</v>
      </c>
      <c r="C21" s="8">
        <f t="shared" si="4"/>
        <v>46068</v>
      </c>
      <c r="D21" s="9">
        <f t="shared" si="5"/>
        <v>0.29166666666666702</v>
      </c>
      <c r="E21" s="8">
        <f t="shared" si="6"/>
        <v>46069</v>
      </c>
      <c r="F21" s="9">
        <f t="shared" si="7"/>
        <v>0.29166666666666702</v>
      </c>
      <c r="G21" s="10">
        <f t="shared" si="8"/>
        <v>1</v>
      </c>
      <c r="H21" s="11">
        <f t="shared" si="0"/>
        <v>2236618.75</v>
      </c>
      <c r="I21" s="11">
        <v>2243217.79</v>
      </c>
      <c r="J21" s="11">
        <f t="shared" si="1"/>
        <v>6599.0400000000373</v>
      </c>
      <c r="K21" s="27">
        <f t="shared" si="2"/>
        <v>274.96000000000157</v>
      </c>
      <c r="L21" s="243"/>
    </row>
    <row r="22" spans="1:14">
      <c r="A22" s="12">
        <f t="shared" si="3"/>
        <v>16</v>
      </c>
      <c r="B22" s="8">
        <f t="shared" si="3"/>
        <v>46069</v>
      </c>
      <c r="C22" s="8">
        <f t="shared" si="4"/>
        <v>46069</v>
      </c>
      <c r="D22" s="9">
        <f t="shared" si="5"/>
        <v>0.29166666666666702</v>
      </c>
      <c r="E22" s="8">
        <f t="shared" si="6"/>
        <v>46070</v>
      </c>
      <c r="F22" s="9">
        <f t="shared" si="7"/>
        <v>0.29166666666666702</v>
      </c>
      <c r="G22" s="10">
        <f t="shared" si="8"/>
        <v>1</v>
      </c>
      <c r="H22" s="11">
        <f t="shared" si="0"/>
        <v>2243217.79</v>
      </c>
      <c r="I22" s="11">
        <v>2253231.9500000002</v>
      </c>
      <c r="J22" s="11">
        <f t="shared" si="1"/>
        <v>10014.160000000149</v>
      </c>
      <c r="K22" s="27">
        <f t="shared" si="2"/>
        <v>417.25666666667286</v>
      </c>
      <c r="L22" s="243"/>
    </row>
    <row r="23" spans="1:14">
      <c r="A23" s="12">
        <f t="shared" si="3"/>
        <v>17</v>
      </c>
      <c r="B23" s="8">
        <f t="shared" si="3"/>
        <v>46070</v>
      </c>
      <c r="C23" s="8">
        <f t="shared" si="4"/>
        <v>46070</v>
      </c>
      <c r="D23" s="9">
        <f t="shared" si="5"/>
        <v>0.29166666666666702</v>
      </c>
      <c r="E23" s="8">
        <f t="shared" si="6"/>
        <v>46071</v>
      </c>
      <c r="F23" s="9">
        <f t="shared" si="7"/>
        <v>0.29166666666666702</v>
      </c>
      <c r="G23" s="10">
        <f t="shared" si="8"/>
        <v>1</v>
      </c>
      <c r="H23" s="11">
        <f t="shared" si="0"/>
        <v>2253231.9500000002</v>
      </c>
      <c r="I23" s="11">
        <v>2258419.21</v>
      </c>
      <c r="J23" s="11">
        <f t="shared" si="1"/>
        <v>5187.2599999997765</v>
      </c>
      <c r="K23" s="27">
        <f t="shared" si="2"/>
        <v>216.13583333332403</v>
      </c>
      <c r="L23" s="243"/>
    </row>
    <row r="24" spans="1:14">
      <c r="A24" s="12">
        <f t="shared" si="3"/>
        <v>18</v>
      </c>
      <c r="B24" s="8">
        <f t="shared" si="3"/>
        <v>46071</v>
      </c>
      <c r="C24" s="8">
        <f t="shared" si="4"/>
        <v>46071</v>
      </c>
      <c r="D24" s="9">
        <f t="shared" si="5"/>
        <v>0.29166666666666702</v>
      </c>
      <c r="E24" s="8">
        <f t="shared" si="6"/>
        <v>46072</v>
      </c>
      <c r="F24" s="9">
        <f t="shared" si="7"/>
        <v>0.29166666666666702</v>
      </c>
      <c r="G24" s="10">
        <f t="shared" si="8"/>
        <v>1</v>
      </c>
      <c r="H24" s="11">
        <f t="shared" si="0"/>
        <v>2258419.21</v>
      </c>
      <c r="I24" s="11">
        <v>2269302.39</v>
      </c>
      <c r="J24" s="11">
        <f t="shared" ref="J24" si="11">I24-H24</f>
        <v>10883.180000000168</v>
      </c>
      <c r="K24" s="27">
        <f t="shared" ref="K24" si="12">J24/24</f>
        <v>453.4658333333403</v>
      </c>
      <c r="L24" s="243"/>
    </row>
    <row r="25" spans="1:14">
      <c r="A25" s="12">
        <f t="shared" ref="A25:B34" si="13">A24+1</f>
        <v>19</v>
      </c>
      <c r="B25" s="8">
        <f>B24+1</f>
        <v>46072</v>
      </c>
      <c r="C25" s="8">
        <f t="shared" si="4"/>
        <v>46072</v>
      </c>
      <c r="D25" s="9">
        <f t="shared" si="5"/>
        <v>0.29166666666666702</v>
      </c>
      <c r="E25" s="8">
        <f t="shared" si="6"/>
        <v>46073</v>
      </c>
      <c r="F25" s="9">
        <f t="shared" si="7"/>
        <v>0.29166666666666702</v>
      </c>
      <c r="G25" s="10">
        <f t="shared" si="8"/>
        <v>1</v>
      </c>
      <c r="H25" s="11">
        <f t="shared" si="0"/>
        <v>2269302.39</v>
      </c>
      <c r="I25" s="11">
        <v>2280187.13</v>
      </c>
      <c r="J25" s="11">
        <f t="shared" ref="J25" si="14">I25-H25</f>
        <v>10884.739999999758</v>
      </c>
      <c r="K25" s="27">
        <f t="shared" ref="K25" si="15">J25/24</f>
        <v>453.53083333332324</v>
      </c>
      <c r="L25" s="243"/>
    </row>
    <row r="26" spans="1:14">
      <c r="A26" s="12">
        <f t="shared" si="13"/>
        <v>20</v>
      </c>
      <c r="B26" s="8">
        <f>B25+1</f>
        <v>46073</v>
      </c>
      <c r="C26" s="8">
        <f t="shared" si="4"/>
        <v>46073</v>
      </c>
      <c r="D26" s="9">
        <f t="shared" si="5"/>
        <v>0.29166666666666702</v>
      </c>
      <c r="E26" s="8">
        <f t="shared" si="6"/>
        <v>46074</v>
      </c>
      <c r="F26" s="9">
        <f t="shared" si="7"/>
        <v>0.29166666666666702</v>
      </c>
      <c r="G26" s="10">
        <f t="shared" si="8"/>
        <v>1</v>
      </c>
      <c r="H26" s="11">
        <f t="shared" si="0"/>
        <v>2280187.13</v>
      </c>
      <c r="I26" s="11">
        <v>2292317.12</v>
      </c>
      <c r="J26" s="11">
        <f t="shared" ref="J26" si="16">I26-H26</f>
        <v>12129.990000000224</v>
      </c>
      <c r="K26" s="27">
        <f t="shared" ref="K26" si="17">J26/24</f>
        <v>505.41625000000931</v>
      </c>
      <c r="L26" s="243"/>
    </row>
    <row r="27" spans="1:14">
      <c r="A27" s="12">
        <f t="shared" si="13"/>
        <v>21</v>
      </c>
      <c r="B27" s="8">
        <f>B26+1</f>
        <v>46074</v>
      </c>
      <c r="C27" s="8">
        <f t="shared" si="4"/>
        <v>46074</v>
      </c>
      <c r="D27" s="9">
        <f t="shared" si="5"/>
        <v>0.29166666666666702</v>
      </c>
      <c r="E27" s="8">
        <f t="shared" si="6"/>
        <v>46075</v>
      </c>
      <c r="F27" s="9">
        <f t="shared" si="7"/>
        <v>0.29166666666666702</v>
      </c>
      <c r="G27" s="10">
        <f t="shared" si="8"/>
        <v>1</v>
      </c>
      <c r="H27" s="11">
        <f t="shared" si="0"/>
        <v>2292317.12</v>
      </c>
      <c r="I27" s="11">
        <v>2302499.7799999998</v>
      </c>
      <c r="J27" s="11">
        <f t="shared" ref="J27:J34" si="18">I27-H27</f>
        <v>10182.659999999683</v>
      </c>
      <c r="K27" s="27">
        <f t="shared" ref="K27:K34" si="19">J27/24</f>
        <v>424.27749999998679</v>
      </c>
      <c r="L27" s="243"/>
    </row>
    <row r="28" spans="1:14">
      <c r="A28" s="12">
        <f t="shared" si="13"/>
        <v>22</v>
      </c>
      <c r="B28" s="8">
        <f t="shared" si="13"/>
        <v>46075</v>
      </c>
      <c r="C28" s="8">
        <f t="shared" si="4"/>
        <v>46075</v>
      </c>
      <c r="D28" s="9">
        <f t="shared" si="5"/>
        <v>0.29166666666666702</v>
      </c>
      <c r="E28" s="8">
        <f t="shared" si="6"/>
        <v>46076</v>
      </c>
      <c r="F28" s="9">
        <f t="shared" si="7"/>
        <v>0.29166666666666702</v>
      </c>
      <c r="G28" s="10">
        <f t="shared" si="8"/>
        <v>1</v>
      </c>
      <c r="H28" s="11">
        <f t="shared" si="0"/>
        <v>2302499.7799999998</v>
      </c>
      <c r="I28" s="11">
        <v>2308851.15</v>
      </c>
      <c r="J28" s="11">
        <f t="shared" si="18"/>
        <v>6351.3700000001118</v>
      </c>
      <c r="K28" s="27">
        <f t="shared" si="19"/>
        <v>264.64041666667134</v>
      </c>
      <c r="L28" s="243"/>
    </row>
    <row r="29" spans="1:14">
      <c r="A29" s="12">
        <f t="shared" si="13"/>
        <v>23</v>
      </c>
      <c r="B29" s="8">
        <f t="shared" si="13"/>
        <v>46076</v>
      </c>
      <c r="C29" s="8">
        <f t="shared" si="4"/>
        <v>46076</v>
      </c>
      <c r="D29" s="9">
        <f t="shared" si="5"/>
        <v>0.29166666666666702</v>
      </c>
      <c r="E29" s="8">
        <f t="shared" si="6"/>
        <v>46077</v>
      </c>
      <c r="F29" s="9">
        <f t="shared" si="7"/>
        <v>0.29166666666666702</v>
      </c>
      <c r="G29" s="10">
        <f t="shared" si="8"/>
        <v>1</v>
      </c>
      <c r="H29" s="11">
        <f t="shared" si="0"/>
        <v>2308851.15</v>
      </c>
      <c r="I29" s="11">
        <v>2321131.31</v>
      </c>
      <c r="J29" s="11">
        <f t="shared" si="18"/>
        <v>12280.160000000149</v>
      </c>
      <c r="K29" s="27">
        <f t="shared" si="19"/>
        <v>511.67333333333954</v>
      </c>
      <c r="L29" s="243"/>
    </row>
    <row r="30" spans="1:14">
      <c r="A30" s="12">
        <f t="shared" si="13"/>
        <v>24</v>
      </c>
      <c r="B30" s="8">
        <f t="shared" si="13"/>
        <v>46077</v>
      </c>
      <c r="C30" s="8">
        <f t="shared" si="4"/>
        <v>46077</v>
      </c>
      <c r="D30" s="9">
        <f t="shared" si="5"/>
        <v>0.29166666666666702</v>
      </c>
      <c r="E30" s="8">
        <f t="shared" si="6"/>
        <v>46078</v>
      </c>
      <c r="F30" s="9">
        <f t="shared" si="7"/>
        <v>0.29166666666666702</v>
      </c>
      <c r="G30" s="10">
        <f t="shared" si="8"/>
        <v>1</v>
      </c>
      <c r="H30" s="11">
        <f t="shared" si="0"/>
        <v>2321131.31</v>
      </c>
      <c r="I30" s="11">
        <v>2332500.42</v>
      </c>
      <c r="J30" s="11">
        <f t="shared" si="18"/>
        <v>11369.10999999987</v>
      </c>
      <c r="K30" s="27">
        <f t="shared" si="19"/>
        <v>473.71291666666122</v>
      </c>
      <c r="L30" s="243"/>
    </row>
    <row r="31" spans="1:14">
      <c r="A31" s="12">
        <f t="shared" si="13"/>
        <v>25</v>
      </c>
      <c r="B31" s="8">
        <f t="shared" si="13"/>
        <v>46078</v>
      </c>
      <c r="C31" s="8">
        <f t="shared" si="4"/>
        <v>46078</v>
      </c>
      <c r="D31" s="9">
        <f t="shared" si="5"/>
        <v>0.29166666666666702</v>
      </c>
      <c r="E31" s="8">
        <f t="shared" si="6"/>
        <v>46079</v>
      </c>
      <c r="F31" s="9">
        <f t="shared" si="7"/>
        <v>0.29166666666666702</v>
      </c>
      <c r="G31" s="10">
        <f t="shared" si="8"/>
        <v>1</v>
      </c>
      <c r="H31" s="11">
        <f t="shared" si="0"/>
        <v>2332500.42</v>
      </c>
      <c r="I31" s="11">
        <v>2344237.89</v>
      </c>
      <c r="J31" s="11">
        <f t="shared" si="18"/>
        <v>11737.470000000205</v>
      </c>
      <c r="K31" s="27">
        <f t="shared" si="19"/>
        <v>489.06125000000856</v>
      </c>
      <c r="L31" s="28"/>
    </row>
    <row r="32" spans="1:14">
      <c r="A32" s="12">
        <f t="shared" si="13"/>
        <v>26</v>
      </c>
      <c r="B32" s="8">
        <f t="shared" si="13"/>
        <v>46079</v>
      </c>
      <c r="C32" s="8">
        <f t="shared" si="4"/>
        <v>46079</v>
      </c>
      <c r="D32" s="9">
        <f t="shared" si="5"/>
        <v>0.29166666666666702</v>
      </c>
      <c r="E32" s="8">
        <f t="shared" si="6"/>
        <v>46080</v>
      </c>
      <c r="F32" s="9">
        <f t="shared" si="7"/>
        <v>0.29166666666666702</v>
      </c>
      <c r="G32" s="10">
        <f t="shared" si="8"/>
        <v>1</v>
      </c>
      <c r="H32" s="11">
        <f t="shared" si="0"/>
        <v>2344237.89</v>
      </c>
      <c r="I32" s="11">
        <v>2354385.6800000002</v>
      </c>
      <c r="J32" s="11">
        <f t="shared" si="18"/>
        <v>10147.790000000037</v>
      </c>
      <c r="K32" s="27">
        <f t="shared" si="19"/>
        <v>422.82458333333489</v>
      </c>
      <c r="L32" s="28"/>
    </row>
    <row r="33" spans="1:12">
      <c r="A33" s="12">
        <f t="shared" si="13"/>
        <v>27</v>
      </c>
      <c r="B33" s="8">
        <f t="shared" si="13"/>
        <v>46080</v>
      </c>
      <c r="C33" s="8">
        <f t="shared" si="4"/>
        <v>46080</v>
      </c>
      <c r="D33" s="9">
        <f t="shared" si="5"/>
        <v>0.29166666666666702</v>
      </c>
      <c r="E33" s="8">
        <f t="shared" si="6"/>
        <v>46081</v>
      </c>
      <c r="F33" s="9">
        <f t="shared" si="7"/>
        <v>0.29166666666666702</v>
      </c>
      <c r="G33" s="10">
        <f t="shared" si="8"/>
        <v>1</v>
      </c>
      <c r="H33" s="11">
        <f t="shared" si="0"/>
        <v>2354385.6800000002</v>
      </c>
      <c r="I33" s="11">
        <v>2364475.67</v>
      </c>
      <c r="J33" s="11">
        <f t="shared" si="18"/>
        <v>10089.989999999758</v>
      </c>
      <c r="K33" s="27">
        <f t="shared" si="19"/>
        <v>420.41624999998993</v>
      </c>
      <c r="L33" s="28"/>
    </row>
    <row r="34" spans="1:12">
      <c r="A34" s="12">
        <f t="shared" si="13"/>
        <v>28</v>
      </c>
      <c r="B34" s="8">
        <f t="shared" si="13"/>
        <v>46081</v>
      </c>
      <c r="C34" s="8">
        <f t="shared" si="4"/>
        <v>46081</v>
      </c>
      <c r="D34" s="9">
        <f t="shared" si="5"/>
        <v>0.29166666666666702</v>
      </c>
      <c r="E34" s="8">
        <f t="shared" si="6"/>
        <v>46082</v>
      </c>
      <c r="F34" s="9">
        <f t="shared" si="7"/>
        <v>0.29166666666666702</v>
      </c>
      <c r="G34" s="10">
        <f t="shared" si="8"/>
        <v>1</v>
      </c>
      <c r="H34" s="11">
        <f t="shared" si="0"/>
        <v>2364475.67</v>
      </c>
      <c r="I34" s="11">
        <v>2371926.21</v>
      </c>
      <c r="J34" s="11">
        <f t="shared" si="18"/>
        <v>7450.5400000000373</v>
      </c>
      <c r="K34" s="27">
        <f t="shared" si="19"/>
        <v>310.4391666666682</v>
      </c>
      <c r="L34" s="28"/>
    </row>
    <row r="35" spans="1:12">
      <c r="A35" s="12"/>
      <c r="B35" s="8"/>
      <c r="C35" s="8"/>
      <c r="D35" s="9"/>
      <c r="E35" s="8"/>
      <c r="F35" s="9"/>
      <c r="G35" s="10"/>
      <c r="H35" s="11"/>
      <c r="I35" s="11"/>
      <c r="J35" s="11"/>
      <c r="K35" s="27"/>
      <c r="L35" s="28"/>
    </row>
    <row r="36" spans="1:12">
      <c r="A36" s="17" t="s">
        <v>3</v>
      </c>
      <c r="B36" s="18"/>
      <c r="C36" s="18"/>
      <c r="D36" s="18"/>
      <c r="E36" s="18"/>
      <c r="F36" s="18"/>
      <c r="G36" s="19">
        <f>SUM(G7:G35)</f>
        <v>28</v>
      </c>
      <c r="H36" s="20"/>
      <c r="I36" s="20"/>
      <c r="J36" s="32">
        <f>SUM(J7:J35)</f>
        <v>281494.91999999993</v>
      </c>
      <c r="K36" s="32">
        <f>AVERAGE(K7:K35)</f>
        <v>418.89124999999996</v>
      </c>
      <c r="L36" s="33"/>
    </row>
    <row r="37" spans="1:12">
      <c r="A37" s="21" t="s">
        <v>106</v>
      </c>
      <c r="B37" s="22"/>
      <c r="C37" s="22"/>
      <c r="D37" s="22"/>
      <c r="E37" s="22"/>
      <c r="F37" s="22"/>
      <c r="G37" s="23">
        <f>G36/SUMPRODUCT((G7:G35&gt;0)*1)</f>
        <v>1</v>
      </c>
      <c r="H37" s="24"/>
      <c r="I37" s="24"/>
      <c r="J37" s="24"/>
      <c r="K37" s="24">
        <f>K36/SUMPRODUCT((K7:K35&gt;0)*1)</f>
        <v>14.960401785714284</v>
      </c>
      <c r="L37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conditionalFormatting sqref="D11:D20">
    <cfRule type="cellIs" dxfId="2" priority="1" operator="equal">
      <formula>"APC"</formula>
    </cfRule>
  </conditionalFormatting>
  <hyperlinks>
    <hyperlink ref="L2" location="'Summary sales'!A1" display="SUMMARY"/>
  </hyperlinks>
  <pageMargins left="0.7" right="0.7" top="0.75" bottom="0.75" header="0.3" footer="0.3"/>
  <pageSetup orientation="portrait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7"/>
  <sheetViews>
    <sheetView workbookViewId="0">
      <pane ySplit="6" topLeftCell="A19" activePane="bottomLeft" state="frozen"/>
      <selection pane="bottomLeft" activeCell="K36" sqref="K36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8" width="15.5703125" style="1" customWidth="1"/>
    <col min="9" max="9" width="13.140625" style="1" customWidth="1"/>
    <col min="10" max="10" width="13.42578125" style="1" customWidth="1"/>
    <col min="11" max="11" width="10.5703125" style="1" customWidth="1"/>
    <col min="12" max="12" width="32.140625" style="1" customWidth="1"/>
    <col min="13" max="15" width="9.140625" style="1"/>
    <col min="16" max="16" width="11.140625" style="1" customWidth="1"/>
    <col min="17" max="16384" width="9.140625" style="1"/>
  </cols>
  <sheetData>
    <row r="1" spans="1:12">
      <c r="B1" s="2"/>
      <c r="C1" s="3" t="s">
        <v>120</v>
      </c>
      <c r="D1" s="2"/>
      <c r="E1" s="2"/>
      <c r="F1" s="2"/>
    </row>
    <row r="2" spans="1:12">
      <c r="B2" s="2"/>
      <c r="C2" s="3" t="s">
        <v>149</v>
      </c>
      <c r="D2" s="2"/>
      <c r="E2" s="2"/>
      <c r="F2" s="2"/>
      <c r="L2" s="25" t="s">
        <v>122</v>
      </c>
    </row>
    <row r="3" spans="1:12">
      <c r="B3" s="2"/>
      <c r="C3" s="3" t="str">
        <f>SCI!C3</f>
        <v>Bulan Februari 2026</v>
      </c>
      <c r="D3" s="2"/>
      <c r="E3" s="2"/>
      <c r="F3" s="2"/>
    </row>
    <row r="4" spans="1:12">
      <c r="B4" s="4"/>
      <c r="C4" s="76">
        <f>'Summary sales'!A4</f>
        <v>46054</v>
      </c>
      <c r="D4" s="4"/>
      <c r="E4" s="2"/>
      <c r="F4" s="2"/>
      <c r="J4" s="2" t="s">
        <v>123</v>
      </c>
      <c r="K4" s="26">
        <f>MAX(K7:K35)</f>
        <v>175.22124999999747</v>
      </c>
    </row>
    <row r="5" spans="1:12">
      <c r="A5" s="695" t="s">
        <v>100</v>
      </c>
      <c r="B5" s="694" t="s">
        <v>101</v>
      </c>
      <c r="C5" s="694" t="s">
        <v>124</v>
      </c>
      <c r="D5" s="694"/>
      <c r="E5" s="694" t="s">
        <v>125</v>
      </c>
      <c r="F5" s="694"/>
      <c r="G5" s="698" t="s">
        <v>126</v>
      </c>
      <c r="H5" s="694" t="s">
        <v>127</v>
      </c>
      <c r="I5" s="694"/>
      <c r="J5" s="694" t="s">
        <v>128</v>
      </c>
      <c r="K5" s="698" t="s">
        <v>129</v>
      </c>
      <c r="L5" s="692" t="s">
        <v>130</v>
      </c>
    </row>
    <row r="6" spans="1:12" ht="33.75" customHeight="1">
      <c r="A6" s="696"/>
      <c r="B6" s="697"/>
      <c r="C6" s="5" t="s">
        <v>101</v>
      </c>
      <c r="D6" s="5" t="s">
        <v>131</v>
      </c>
      <c r="E6" s="5" t="s">
        <v>101</v>
      </c>
      <c r="F6" s="5" t="s">
        <v>131</v>
      </c>
      <c r="G6" s="699"/>
      <c r="H6" s="5" t="s">
        <v>124</v>
      </c>
      <c r="I6" s="5" t="s">
        <v>125</v>
      </c>
      <c r="J6" s="697"/>
      <c r="K6" s="699"/>
      <c r="L6" s="693"/>
    </row>
    <row r="7" spans="1:12">
      <c r="A7" s="6">
        <v>1</v>
      </c>
      <c r="B7" s="7">
        <f>C4</f>
        <v>46054</v>
      </c>
      <c r="C7" s="7">
        <f>C4</f>
        <v>46054</v>
      </c>
      <c r="D7" s="286">
        <v>0.29166666666666702</v>
      </c>
      <c r="E7" s="8">
        <f>C7+1</f>
        <v>46055</v>
      </c>
      <c r="F7" s="9">
        <v>0.29166666666666702</v>
      </c>
      <c r="G7" s="10">
        <f>IFERROR(((E7-C7)+(F7-D7)),"")</f>
        <v>1</v>
      </c>
      <c r="H7" s="11">
        <v>913726.7</v>
      </c>
      <c r="I7" s="11">
        <v>913875.87</v>
      </c>
      <c r="J7" s="11">
        <f t="shared" ref="J7:J8" si="0">I7-H7</f>
        <v>149.17000000004191</v>
      </c>
      <c r="K7" s="27">
        <f t="shared" ref="K7:K11" si="1">J7/24</f>
        <v>6.2154166666684132</v>
      </c>
      <c r="L7" s="28"/>
    </row>
    <row r="8" spans="1:12">
      <c r="A8" s="12">
        <f>A7+1</f>
        <v>2</v>
      </c>
      <c r="B8" s="8">
        <f>B7+1</f>
        <v>46055</v>
      </c>
      <c r="C8" s="8">
        <f t="shared" ref="C8:C33" si="2">B8</f>
        <v>46055</v>
      </c>
      <c r="D8" s="9">
        <v>0.29166666666666702</v>
      </c>
      <c r="E8" s="8">
        <f>C8+1</f>
        <v>46056</v>
      </c>
      <c r="F8" s="9">
        <v>0.29166666666666702</v>
      </c>
      <c r="G8" s="10">
        <f>IFERROR(((E8-C8)+(F8-D8)),"")</f>
        <v>1</v>
      </c>
      <c r="H8" s="11">
        <f t="shared" ref="H8:H20" si="3">I7</f>
        <v>913875.87</v>
      </c>
      <c r="I8" s="11">
        <v>916130.76</v>
      </c>
      <c r="J8" s="11">
        <f t="shared" si="0"/>
        <v>2254.890000000014</v>
      </c>
      <c r="K8" s="27">
        <f t="shared" si="1"/>
        <v>93.953750000000582</v>
      </c>
      <c r="L8" s="28"/>
    </row>
    <row r="9" spans="1:12">
      <c r="A9" s="12">
        <f t="shared" ref="A9:B24" si="4">A8+1</f>
        <v>3</v>
      </c>
      <c r="B9" s="8">
        <f t="shared" si="4"/>
        <v>46056</v>
      </c>
      <c r="C9" s="8">
        <f t="shared" si="2"/>
        <v>46056</v>
      </c>
      <c r="D9" s="9">
        <v>0.29166666666666702</v>
      </c>
      <c r="E9" s="8">
        <f t="shared" ref="E9:E33" si="5">C9+1</f>
        <v>46057</v>
      </c>
      <c r="F9" s="9">
        <v>0.29166666666666702</v>
      </c>
      <c r="G9" s="10">
        <f>IFERROR(((E9-C9)+(F9-D9)),"")</f>
        <v>1</v>
      </c>
      <c r="H9" s="11">
        <f t="shared" si="3"/>
        <v>916130.76</v>
      </c>
      <c r="I9" s="11">
        <v>918209.86</v>
      </c>
      <c r="J9" s="11">
        <f t="shared" ref="J9" si="6">I9-H9</f>
        <v>2079.0999999999767</v>
      </c>
      <c r="K9" s="27">
        <f t="shared" si="1"/>
        <v>86.629166666665697</v>
      </c>
      <c r="L9" s="28"/>
    </row>
    <row r="10" spans="1:12">
      <c r="A10" s="12">
        <f t="shared" si="4"/>
        <v>4</v>
      </c>
      <c r="B10" s="8">
        <f t="shared" si="4"/>
        <v>46057</v>
      </c>
      <c r="C10" s="8">
        <f t="shared" si="2"/>
        <v>46057</v>
      </c>
      <c r="D10" s="9">
        <v>0.29166666666666702</v>
      </c>
      <c r="E10" s="8">
        <f t="shared" si="5"/>
        <v>46058</v>
      </c>
      <c r="F10" s="9">
        <v>0.29166666666666702</v>
      </c>
      <c r="G10" s="10">
        <f>IFERROR(((E10-C10)+(F10-D10)),"")</f>
        <v>1</v>
      </c>
      <c r="H10" s="11">
        <f t="shared" si="3"/>
        <v>918209.86</v>
      </c>
      <c r="I10" s="11">
        <v>920283.58</v>
      </c>
      <c r="J10" s="11">
        <f t="shared" ref="J10" si="7">I10-H10</f>
        <v>2073.7199999999721</v>
      </c>
      <c r="K10" s="27">
        <f t="shared" si="1"/>
        <v>86.404999999998836</v>
      </c>
      <c r="L10" s="28"/>
    </row>
    <row r="11" spans="1:12">
      <c r="A11" s="12">
        <f t="shared" si="4"/>
        <v>5</v>
      </c>
      <c r="B11" s="8">
        <f t="shared" si="4"/>
        <v>46058</v>
      </c>
      <c r="C11" s="8">
        <f t="shared" si="2"/>
        <v>46058</v>
      </c>
      <c r="D11" s="9">
        <v>0.29166666666666702</v>
      </c>
      <c r="E11" s="8">
        <f t="shared" si="5"/>
        <v>46059</v>
      </c>
      <c r="F11" s="9">
        <v>0.29166666666666702</v>
      </c>
      <c r="G11" s="10">
        <f t="shared" ref="G11:G33" si="8">IFERROR(((E11-C11)+(F11-D11)),"")</f>
        <v>1</v>
      </c>
      <c r="H11" s="11">
        <f t="shared" si="3"/>
        <v>920283.58</v>
      </c>
      <c r="I11" s="11">
        <v>922104.28</v>
      </c>
      <c r="J11" s="11">
        <f t="shared" ref="J11" si="9">I11-H11</f>
        <v>1820.7000000000698</v>
      </c>
      <c r="K11" s="27">
        <f t="shared" si="1"/>
        <v>75.86250000000291</v>
      </c>
      <c r="L11" s="28"/>
    </row>
    <row r="12" spans="1:12">
      <c r="A12" s="12">
        <f t="shared" si="4"/>
        <v>6</v>
      </c>
      <c r="B12" s="8">
        <f t="shared" si="4"/>
        <v>46059</v>
      </c>
      <c r="C12" s="8">
        <f t="shared" si="2"/>
        <v>46059</v>
      </c>
      <c r="D12" s="9">
        <v>0.29166666666666702</v>
      </c>
      <c r="E12" s="8">
        <f t="shared" si="5"/>
        <v>46060</v>
      </c>
      <c r="F12" s="9">
        <v>0.29166666666666702</v>
      </c>
      <c r="G12" s="10">
        <f t="shared" si="8"/>
        <v>1</v>
      </c>
      <c r="H12" s="11">
        <f t="shared" si="3"/>
        <v>922104.28</v>
      </c>
      <c r="I12" s="11">
        <v>923935.97</v>
      </c>
      <c r="J12" s="11">
        <f t="shared" ref="J12" si="10">I12-H12</f>
        <v>1831.6899999999441</v>
      </c>
      <c r="K12" s="27">
        <f t="shared" ref="K12" si="11">J12/24</f>
        <v>76.320416666664343</v>
      </c>
      <c r="L12" s="28"/>
    </row>
    <row r="13" spans="1:12">
      <c r="A13" s="12">
        <f t="shared" si="4"/>
        <v>7</v>
      </c>
      <c r="B13" s="8">
        <f t="shared" si="4"/>
        <v>46060</v>
      </c>
      <c r="C13" s="8">
        <f t="shared" si="2"/>
        <v>46060</v>
      </c>
      <c r="D13" s="9">
        <v>0.29166666666666702</v>
      </c>
      <c r="E13" s="8">
        <f t="shared" si="5"/>
        <v>46061</v>
      </c>
      <c r="F13" s="9">
        <v>0.29166666666666702</v>
      </c>
      <c r="G13" s="10">
        <f t="shared" si="8"/>
        <v>1</v>
      </c>
      <c r="H13" s="11">
        <f t="shared" si="3"/>
        <v>923935.97</v>
      </c>
      <c r="I13" s="11">
        <v>925020.07</v>
      </c>
      <c r="J13" s="11">
        <f t="shared" ref="J13:J33" si="12">I13-H13</f>
        <v>1084.0999999999767</v>
      </c>
      <c r="K13" s="27">
        <f t="shared" ref="K13:K33" si="13">J13/24</f>
        <v>45.170833333332361</v>
      </c>
      <c r="L13" s="28"/>
    </row>
    <row r="14" spans="1:12">
      <c r="A14" s="12">
        <f t="shared" si="4"/>
        <v>8</v>
      </c>
      <c r="B14" s="8">
        <f t="shared" si="4"/>
        <v>46061</v>
      </c>
      <c r="C14" s="8">
        <f t="shared" si="2"/>
        <v>46061</v>
      </c>
      <c r="D14" s="9">
        <v>0.29166666666666702</v>
      </c>
      <c r="E14" s="8">
        <f t="shared" si="5"/>
        <v>46062</v>
      </c>
      <c r="F14" s="9">
        <v>0.29166666666666702</v>
      </c>
      <c r="G14" s="10">
        <f t="shared" si="8"/>
        <v>1</v>
      </c>
      <c r="H14" s="11">
        <f t="shared" si="3"/>
        <v>925020.07</v>
      </c>
      <c r="I14" s="11">
        <v>925242.53</v>
      </c>
      <c r="J14" s="11">
        <f t="shared" si="12"/>
        <v>222.46000000007916</v>
      </c>
      <c r="K14" s="27">
        <f t="shared" si="13"/>
        <v>9.2691666666699657</v>
      </c>
      <c r="L14" s="28"/>
    </row>
    <row r="15" spans="1:12">
      <c r="A15" s="12">
        <f t="shared" si="4"/>
        <v>9</v>
      </c>
      <c r="B15" s="8">
        <f t="shared" si="4"/>
        <v>46062</v>
      </c>
      <c r="C15" s="8">
        <f t="shared" si="2"/>
        <v>46062</v>
      </c>
      <c r="D15" s="9">
        <v>0.29166666666666702</v>
      </c>
      <c r="E15" s="8">
        <f t="shared" si="5"/>
        <v>46063</v>
      </c>
      <c r="F15" s="9">
        <v>0.29166666666666702</v>
      </c>
      <c r="G15" s="10">
        <f t="shared" si="8"/>
        <v>1</v>
      </c>
      <c r="H15" s="11">
        <f t="shared" si="3"/>
        <v>925242.53</v>
      </c>
      <c r="I15" s="11">
        <v>928276.34</v>
      </c>
      <c r="J15" s="11">
        <f t="shared" si="12"/>
        <v>3033.8099999999395</v>
      </c>
      <c r="K15" s="27">
        <f t="shared" si="13"/>
        <v>126.40874999999748</v>
      </c>
      <c r="L15" s="28"/>
    </row>
    <row r="16" spans="1:12">
      <c r="A16" s="12">
        <f t="shared" si="4"/>
        <v>10</v>
      </c>
      <c r="B16" s="8">
        <f t="shared" si="4"/>
        <v>46063</v>
      </c>
      <c r="C16" s="8">
        <f t="shared" si="2"/>
        <v>46063</v>
      </c>
      <c r="D16" s="9">
        <v>0.29166666666666702</v>
      </c>
      <c r="E16" s="8">
        <f t="shared" si="5"/>
        <v>46064</v>
      </c>
      <c r="F16" s="9">
        <v>0.29166666666666702</v>
      </c>
      <c r="G16" s="10">
        <f t="shared" si="8"/>
        <v>1</v>
      </c>
      <c r="H16" s="11">
        <f t="shared" si="3"/>
        <v>928276.34</v>
      </c>
      <c r="I16" s="11">
        <v>931139.46</v>
      </c>
      <c r="J16" s="11">
        <f t="shared" si="12"/>
        <v>2863.1199999999953</v>
      </c>
      <c r="K16" s="27">
        <f t="shared" si="13"/>
        <v>119.29666666666647</v>
      </c>
      <c r="L16" s="28"/>
    </row>
    <row r="17" spans="1:14">
      <c r="A17" s="12">
        <f t="shared" si="4"/>
        <v>11</v>
      </c>
      <c r="B17" s="8">
        <f t="shared" si="4"/>
        <v>46064</v>
      </c>
      <c r="C17" s="8">
        <f t="shared" si="2"/>
        <v>46064</v>
      </c>
      <c r="D17" s="9">
        <v>0.29166666666666702</v>
      </c>
      <c r="E17" s="8">
        <f t="shared" si="5"/>
        <v>46065</v>
      </c>
      <c r="F17" s="9">
        <v>0.29166666666666702</v>
      </c>
      <c r="G17" s="10">
        <f t="shared" si="8"/>
        <v>1</v>
      </c>
      <c r="H17" s="11">
        <f t="shared" si="3"/>
        <v>931139.46</v>
      </c>
      <c r="I17" s="11">
        <v>933712.15</v>
      </c>
      <c r="J17" s="11">
        <f t="shared" ref="J17" si="14">I17-H17</f>
        <v>2572.6900000000605</v>
      </c>
      <c r="K17" s="27">
        <f t="shared" ref="K17" si="15">J17/24</f>
        <v>107.19541666666919</v>
      </c>
      <c r="L17" s="28"/>
    </row>
    <row r="18" spans="1:14">
      <c r="A18" s="12">
        <f t="shared" si="4"/>
        <v>12</v>
      </c>
      <c r="B18" s="8">
        <f t="shared" si="4"/>
        <v>46065</v>
      </c>
      <c r="C18" s="8">
        <f t="shared" si="2"/>
        <v>46065</v>
      </c>
      <c r="D18" s="9">
        <v>0.29166666666666702</v>
      </c>
      <c r="E18" s="8">
        <f t="shared" si="5"/>
        <v>46066</v>
      </c>
      <c r="F18" s="9">
        <v>0.29166666666666702</v>
      </c>
      <c r="G18" s="10">
        <f t="shared" si="8"/>
        <v>1</v>
      </c>
      <c r="H18" s="11">
        <f t="shared" si="3"/>
        <v>933712.15</v>
      </c>
      <c r="I18" s="11">
        <v>936557.3</v>
      </c>
      <c r="J18" s="11">
        <f t="shared" si="12"/>
        <v>2845.1500000000233</v>
      </c>
      <c r="K18" s="27">
        <f t="shared" si="13"/>
        <v>118.54791666666763</v>
      </c>
      <c r="L18" s="28"/>
      <c r="N18" s="29"/>
    </row>
    <row r="19" spans="1:14">
      <c r="A19" s="12">
        <f t="shared" si="4"/>
        <v>13</v>
      </c>
      <c r="B19" s="8">
        <f t="shared" si="4"/>
        <v>46066</v>
      </c>
      <c r="C19" s="8">
        <f t="shared" si="2"/>
        <v>46066</v>
      </c>
      <c r="D19" s="9">
        <v>0.29166666666666702</v>
      </c>
      <c r="E19" s="8">
        <f t="shared" si="5"/>
        <v>46067</v>
      </c>
      <c r="F19" s="9">
        <v>0.29166666666666702</v>
      </c>
      <c r="G19" s="10">
        <f t="shared" si="8"/>
        <v>1</v>
      </c>
      <c r="H19" s="11">
        <f t="shared" si="3"/>
        <v>936557.3</v>
      </c>
      <c r="I19" s="11">
        <v>939385.49</v>
      </c>
      <c r="J19" s="11">
        <f t="shared" si="12"/>
        <v>2828.1899999999441</v>
      </c>
      <c r="K19" s="27">
        <f t="shared" si="13"/>
        <v>117.84124999999767</v>
      </c>
      <c r="L19" s="28"/>
    </row>
    <row r="20" spans="1:14">
      <c r="A20" s="12">
        <f t="shared" si="4"/>
        <v>14</v>
      </c>
      <c r="B20" s="8">
        <f t="shared" si="4"/>
        <v>46067</v>
      </c>
      <c r="C20" s="8">
        <f t="shared" si="2"/>
        <v>46067</v>
      </c>
      <c r="D20" s="9">
        <v>0.29166666666666702</v>
      </c>
      <c r="E20" s="8">
        <f t="shared" si="5"/>
        <v>46068</v>
      </c>
      <c r="F20" s="9">
        <v>0.29166666666666702</v>
      </c>
      <c r="G20" s="10">
        <f t="shared" si="8"/>
        <v>1</v>
      </c>
      <c r="H20" s="11">
        <f t="shared" si="3"/>
        <v>939385.49</v>
      </c>
      <c r="I20" s="11">
        <v>941174.1</v>
      </c>
      <c r="J20" s="11">
        <f t="shared" si="12"/>
        <v>1788.609999999986</v>
      </c>
      <c r="K20" s="27">
        <f t="shared" si="13"/>
        <v>74.525416666666089</v>
      </c>
      <c r="L20" s="28"/>
    </row>
    <row r="21" spans="1:14">
      <c r="A21" s="12">
        <f t="shared" si="4"/>
        <v>15</v>
      </c>
      <c r="B21" s="8">
        <f t="shared" si="4"/>
        <v>46068</v>
      </c>
      <c r="C21" s="8">
        <f t="shared" si="2"/>
        <v>46068</v>
      </c>
      <c r="D21" s="9">
        <v>0.29166666666666702</v>
      </c>
      <c r="E21" s="8">
        <f t="shared" si="5"/>
        <v>46069</v>
      </c>
      <c r="F21" s="9">
        <v>0.29166666666666702</v>
      </c>
      <c r="G21" s="10">
        <f t="shared" si="8"/>
        <v>1</v>
      </c>
      <c r="H21" s="11">
        <f t="shared" ref="H21:H27" si="16">I20</f>
        <v>941174.1</v>
      </c>
      <c r="I21" s="11">
        <v>941325.02</v>
      </c>
      <c r="J21" s="11">
        <f t="shared" ref="J21" si="17">I21-H21</f>
        <v>150.92000000004191</v>
      </c>
      <c r="K21" s="27">
        <f t="shared" ref="K21" si="18">J21/24</f>
        <v>6.2883333333350793</v>
      </c>
      <c r="L21" s="595" t="s">
        <v>301</v>
      </c>
    </row>
    <row r="22" spans="1:14">
      <c r="A22" s="12">
        <f t="shared" si="4"/>
        <v>16</v>
      </c>
      <c r="B22" s="8">
        <f t="shared" si="4"/>
        <v>46069</v>
      </c>
      <c r="C22" s="8">
        <f t="shared" si="2"/>
        <v>46069</v>
      </c>
      <c r="D22" s="9">
        <v>0.29166666666666702</v>
      </c>
      <c r="E22" s="8">
        <f t="shared" si="5"/>
        <v>46070</v>
      </c>
      <c r="F22" s="9">
        <v>0.29166666666666702</v>
      </c>
      <c r="G22" s="10">
        <f t="shared" si="8"/>
        <v>1</v>
      </c>
      <c r="H22" s="11">
        <f t="shared" si="16"/>
        <v>941325.02</v>
      </c>
      <c r="I22" s="11">
        <v>943928.8</v>
      </c>
      <c r="J22" s="11">
        <f t="shared" si="12"/>
        <v>2603.7800000000279</v>
      </c>
      <c r="K22" s="27">
        <f t="shared" si="13"/>
        <v>108.49083333333449</v>
      </c>
      <c r="L22" s="28"/>
    </row>
    <row r="23" spans="1:14">
      <c r="A23" s="12">
        <f t="shared" si="4"/>
        <v>17</v>
      </c>
      <c r="B23" s="8">
        <f t="shared" si="4"/>
        <v>46070</v>
      </c>
      <c r="C23" s="8">
        <f t="shared" si="2"/>
        <v>46070</v>
      </c>
      <c r="D23" s="9">
        <v>0.29166666666666702</v>
      </c>
      <c r="E23" s="8">
        <f t="shared" si="5"/>
        <v>46071</v>
      </c>
      <c r="F23" s="9">
        <v>0.29166666666666702</v>
      </c>
      <c r="G23" s="10">
        <f t="shared" si="8"/>
        <v>1</v>
      </c>
      <c r="H23" s="11">
        <f t="shared" si="16"/>
        <v>943928.8</v>
      </c>
      <c r="I23" s="11">
        <v>948134.11</v>
      </c>
      <c r="J23" s="11">
        <f t="shared" si="12"/>
        <v>4205.3099999999395</v>
      </c>
      <c r="K23" s="27">
        <f t="shared" si="13"/>
        <v>175.22124999999747</v>
      </c>
      <c r="L23" s="28"/>
    </row>
    <row r="24" spans="1:14">
      <c r="A24" s="12">
        <f t="shared" si="4"/>
        <v>18</v>
      </c>
      <c r="B24" s="8">
        <f t="shared" si="4"/>
        <v>46071</v>
      </c>
      <c r="C24" s="8">
        <f t="shared" si="2"/>
        <v>46071</v>
      </c>
      <c r="D24" s="9">
        <v>0.29166666666666702</v>
      </c>
      <c r="E24" s="8">
        <f t="shared" si="5"/>
        <v>46072</v>
      </c>
      <c r="F24" s="9">
        <v>0.29166666666666702</v>
      </c>
      <c r="G24" s="10">
        <f t="shared" si="8"/>
        <v>1</v>
      </c>
      <c r="H24" s="11">
        <f t="shared" si="16"/>
        <v>948134.11</v>
      </c>
      <c r="I24" s="11">
        <v>952332.24</v>
      </c>
      <c r="J24" s="11">
        <f t="shared" si="12"/>
        <v>4198.1300000000047</v>
      </c>
      <c r="K24" s="27">
        <f t="shared" si="13"/>
        <v>174.92208333333352</v>
      </c>
      <c r="L24" s="28"/>
    </row>
    <row r="25" spans="1:14">
      <c r="A25" s="12">
        <f t="shared" ref="A25:B33" si="19">A24+1</f>
        <v>19</v>
      </c>
      <c r="B25" s="8">
        <f t="shared" si="19"/>
        <v>46072</v>
      </c>
      <c r="C25" s="8">
        <f t="shared" si="2"/>
        <v>46072</v>
      </c>
      <c r="D25" s="9">
        <v>0.29166666666666702</v>
      </c>
      <c r="E25" s="8">
        <f t="shared" si="5"/>
        <v>46073</v>
      </c>
      <c r="F25" s="9">
        <v>0.29166666666666702</v>
      </c>
      <c r="G25" s="10">
        <f t="shared" si="8"/>
        <v>1</v>
      </c>
      <c r="H25" s="11">
        <f t="shared" si="16"/>
        <v>952332.24</v>
      </c>
      <c r="I25" s="11">
        <v>955927.25</v>
      </c>
      <c r="J25" s="11">
        <f t="shared" si="12"/>
        <v>3595.0100000000093</v>
      </c>
      <c r="K25" s="27">
        <f t="shared" si="13"/>
        <v>149.79208333333372</v>
      </c>
      <c r="L25" s="28"/>
    </row>
    <row r="26" spans="1:14">
      <c r="A26" s="12">
        <f t="shared" si="19"/>
        <v>20</v>
      </c>
      <c r="B26" s="8">
        <f t="shared" si="19"/>
        <v>46073</v>
      </c>
      <c r="C26" s="8">
        <f t="shared" si="2"/>
        <v>46073</v>
      </c>
      <c r="D26" s="9">
        <v>0.29166666666666702</v>
      </c>
      <c r="E26" s="8">
        <f t="shared" si="5"/>
        <v>46074</v>
      </c>
      <c r="F26" s="9">
        <v>0.29166666666666702</v>
      </c>
      <c r="G26" s="10">
        <f t="shared" si="8"/>
        <v>1</v>
      </c>
      <c r="H26" s="11">
        <f t="shared" si="16"/>
        <v>955927.25</v>
      </c>
      <c r="I26" s="11">
        <v>959187.82</v>
      </c>
      <c r="J26" s="11">
        <f t="shared" ref="J26:J27" si="20">I26-H26</f>
        <v>3260.5699999999488</v>
      </c>
      <c r="K26" s="27">
        <f t="shared" ref="K26:K27" si="21">J26/24</f>
        <v>135.85708333333119</v>
      </c>
      <c r="L26" s="28"/>
    </row>
    <row r="27" spans="1:14">
      <c r="A27" s="12">
        <f t="shared" si="19"/>
        <v>21</v>
      </c>
      <c r="B27" s="8">
        <f t="shared" si="19"/>
        <v>46074</v>
      </c>
      <c r="C27" s="8">
        <f t="shared" si="2"/>
        <v>46074</v>
      </c>
      <c r="D27" s="9">
        <v>0.29166666666666702</v>
      </c>
      <c r="E27" s="8">
        <f t="shared" si="5"/>
        <v>46075</v>
      </c>
      <c r="F27" s="9">
        <v>0.29166666666666702</v>
      </c>
      <c r="G27" s="10">
        <f t="shared" si="8"/>
        <v>1</v>
      </c>
      <c r="H27" s="11">
        <f t="shared" si="16"/>
        <v>959187.82</v>
      </c>
      <c r="I27" s="11">
        <v>959187.82</v>
      </c>
      <c r="J27" s="11">
        <f t="shared" si="20"/>
        <v>0</v>
      </c>
      <c r="K27" s="27">
        <f t="shared" si="21"/>
        <v>0</v>
      </c>
      <c r="L27" s="595" t="s">
        <v>301</v>
      </c>
    </row>
    <row r="28" spans="1:14">
      <c r="A28" s="12">
        <f t="shared" si="19"/>
        <v>22</v>
      </c>
      <c r="B28" s="8">
        <f t="shared" si="19"/>
        <v>46075</v>
      </c>
      <c r="C28" s="8">
        <f t="shared" si="2"/>
        <v>46075</v>
      </c>
      <c r="D28" s="9">
        <v>0.29166666666666702</v>
      </c>
      <c r="E28" s="8">
        <f t="shared" si="5"/>
        <v>46076</v>
      </c>
      <c r="F28" s="9">
        <v>0.29166666666666702</v>
      </c>
      <c r="G28" s="10">
        <f t="shared" si="8"/>
        <v>1</v>
      </c>
      <c r="H28" s="11">
        <f t="shared" ref="H28:H34" si="22">I27</f>
        <v>959187.82</v>
      </c>
      <c r="I28" s="11">
        <v>959557.32</v>
      </c>
      <c r="J28" s="11">
        <f t="shared" ref="J28" si="23">I28-H28</f>
        <v>369.5</v>
      </c>
      <c r="K28" s="27">
        <f t="shared" ref="K28" si="24">J28/24</f>
        <v>15.395833333333334</v>
      </c>
      <c r="L28" s="28"/>
    </row>
    <row r="29" spans="1:14">
      <c r="A29" s="12">
        <f t="shared" si="19"/>
        <v>23</v>
      </c>
      <c r="B29" s="8">
        <f t="shared" si="19"/>
        <v>46076</v>
      </c>
      <c r="C29" s="8">
        <f t="shared" si="2"/>
        <v>46076</v>
      </c>
      <c r="D29" s="9">
        <v>0.29166666666666702</v>
      </c>
      <c r="E29" s="8">
        <f t="shared" si="5"/>
        <v>46077</v>
      </c>
      <c r="F29" s="9">
        <v>0.29166666666666702</v>
      </c>
      <c r="G29" s="10">
        <f t="shared" si="8"/>
        <v>1</v>
      </c>
      <c r="H29" s="11">
        <f t="shared" si="22"/>
        <v>959557.32</v>
      </c>
      <c r="I29" s="11">
        <v>963449.65</v>
      </c>
      <c r="J29" s="11">
        <f t="shared" si="12"/>
        <v>3892.3300000000745</v>
      </c>
      <c r="K29" s="27">
        <f t="shared" si="13"/>
        <v>162.18041666666977</v>
      </c>
      <c r="L29" s="28"/>
    </row>
    <row r="30" spans="1:14">
      <c r="A30" s="12">
        <f t="shared" si="19"/>
        <v>24</v>
      </c>
      <c r="B30" s="8">
        <f t="shared" si="19"/>
        <v>46077</v>
      </c>
      <c r="C30" s="8">
        <f t="shared" si="2"/>
        <v>46077</v>
      </c>
      <c r="D30" s="9">
        <v>0.29166666666666702</v>
      </c>
      <c r="E30" s="8">
        <f t="shared" si="5"/>
        <v>46078</v>
      </c>
      <c r="F30" s="9">
        <v>0.29166666666666702</v>
      </c>
      <c r="G30" s="10">
        <f t="shared" si="8"/>
        <v>1</v>
      </c>
      <c r="H30" s="11">
        <f t="shared" si="22"/>
        <v>963449.65</v>
      </c>
      <c r="I30" s="11">
        <v>967427.35</v>
      </c>
      <c r="J30" s="11">
        <f t="shared" si="12"/>
        <v>3977.6999999999534</v>
      </c>
      <c r="K30" s="27">
        <f t="shared" si="13"/>
        <v>165.73749999999805</v>
      </c>
      <c r="L30" s="28"/>
    </row>
    <row r="31" spans="1:14">
      <c r="A31" s="12">
        <f t="shared" si="19"/>
        <v>25</v>
      </c>
      <c r="B31" s="8">
        <f t="shared" si="19"/>
        <v>46078</v>
      </c>
      <c r="C31" s="8">
        <f t="shared" si="2"/>
        <v>46078</v>
      </c>
      <c r="D31" s="9">
        <v>0.29166666666666702</v>
      </c>
      <c r="E31" s="8">
        <f t="shared" si="5"/>
        <v>46079</v>
      </c>
      <c r="F31" s="9">
        <v>0.29166666666666702</v>
      </c>
      <c r="G31" s="10">
        <f t="shared" si="8"/>
        <v>1</v>
      </c>
      <c r="H31" s="11">
        <f t="shared" si="22"/>
        <v>967427.35</v>
      </c>
      <c r="I31" s="11">
        <v>971193.84</v>
      </c>
      <c r="J31" s="11">
        <f t="shared" si="12"/>
        <v>3766.4899999999907</v>
      </c>
      <c r="K31" s="27">
        <f t="shared" si="13"/>
        <v>156.93708333333294</v>
      </c>
      <c r="L31" s="28"/>
    </row>
    <row r="32" spans="1:14">
      <c r="A32" s="12">
        <f t="shared" si="19"/>
        <v>26</v>
      </c>
      <c r="B32" s="8">
        <f t="shared" si="19"/>
        <v>46079</v>
      </c>
      <c r="C32" s="8">
        <f t="shared" si="2"/>
        <v>46079</v>
      </c>
      <c r="D32" s="9">
        <v>0.29166666666666702</v>
      </c>
      <c r="E32" s="8">
        <f t="shared" si="5"/>
        <v>46080</v>
      </c>
      <c r="F32" s="9">
        <v>0.29166666666666702</v>
      </c>
      <c r="G32" s="10">
        <f t="shared" si="8"/>
        <v>1</v>
      </c>
      <c r="H32" s="11">
        <f t="shared" si="22"/>
        <v>971193.84</v>
      </c>
      <c r="I32" s="11">
        <v>974805.52</v>
      </c>
      <c r="J32" s="11">
        <f t="shared" ref="J32" si="25">I32-H32</f>
        <v>3611.6800000000512</v>
      </c>
      <c r="K32" s="27">
        <f t="shared" ref="K32" si="26">J32/24</f>
        <v>150.48666666666881</v>
      </c>
      <c r="L32" s="28"/>
    </row>
    <row r="33" spans="1:12">
      <c r="A33" s="12">
        <f t="shared" si="19"/>
        <v>27</v>
      </c>
      <c r="B33" s="8">
        <f t="shared" si="19"/>
        <v>46080</v>
      </c>
      <c r="C33" s="8">
        <f t="shared" si="2"/>
        <v>46080</v>
      </c>
      <c r="D33" s="9">
        <v>0.29166666666666702</v>
      </c>
      <c r="E33" s="8">
        <f t="shared" si="5"/>
        <v>46081</v>
      </c>
      <c r="F33" s="9">
        <v>0.29166666666666702</v>
      </c>
      <c r="G33" s="10">
        <f t="shared" si="8"/>
        <v>1</v>
      </c>
      <c r="H33" s="11">
        <f t="shared" si="22"/>
        <v>974805.52</v>
      </c>
      <c r="I33" s="11">
        <v>978254.04</v>
      </c>
      <c r="J33" s="11">
        <f t="shared" si="12"/>
        <v>3448.5200000000186</v>
      </c>
      <c r="K33" s="27">
        <f t="shared" si="13"/>
        <v>143.6883333333341</v>
      </c>
      <c r="L33" s="28"/>
    </row>
    <row r="34" spans="1:12">
      <c r="A34" s="12">
        <f t="shared" ref="A34:B34" si="27">A33+1</f>
        <v>28</v>
      </c>
      <c r="B34" s="8">
        <f t="shared" si="27"/>
        <v>46081</v>
      </c>
      <c r="C34" s="8">
        <f t="shared" ref="C34" si="28">B34</f>
        <v>46081</v>
      </c>
      <c r="D34" s="9">
        <v>0.29166666666666702</v>
      </c>
      <c r="E34" s="8">
        <f t="shared" ref="E34" si="29">C34+1</f>
        <v>46082</v>
      </c>
      <c r="F34" s="9">
        <v>0.29166666666666702</v>
      </c>
      <c r="G34" s="10">
        <f t="shared" ref="G34" si="30">IFERROR(((E34-C34)+(F34-D34)),"")</f>
        <v>1</v>
      </c>
      <c r="H34" s="11">
        <f t="shared" si="22"/>
        <v>978254.04</v>
      </c>
      <c r="I34" s="11">
        <v>980360.69</v>
      </c>
      <c r="J34" s="11">
        <f t="shared" ref="J34" si="31">I34-H34</f>
        <v>2106.6499999999069</v>
      </c>
      <c r="K34" s="27">
        <f t="shared" ref="K34" si="32">J34/24</f>
        <v>87.777083333329458</v>
      </c>
      <c r="L34" s="28"/>
    </row>
    <row r="35" spans="1:12">
      <c r="A35" s="12"/>
      <c r="B35" s="8"/>
      <c r="C35" s="8"/>
      <c r="D35" s="9"/>
      <c r="E35" s="8"/>
      <c r="F35" s="9"/>
      <c r="G35" s="10"/>
      <c r="H35" s="11"/>
      <c r="I35" s="11"/>
      <c r="J35" s="11"/>
      <c r="K35" s="27"/>
      <c r="L35" s="28"/>
    </row>
    <row r="36" spans="1:12">
      <c r="A36" s="17" t="s">
        <v>3</v>
      </c>
      <c r="B36" s="18"/>
      <c r="C36" s="18"/>
      <c r="D36" s="18"/>
      <c r="E36" s="18"/>
      <c r="F36" s="18"/>
      <c r="G36" s="19">
        <f>SUM(G7:G35)</f>
        <v>28</v>
      </c>
      <c r="H36" s="20"/>
      <c r="I36" s="20"/>
      <c r="J36" s="32">
        <f>SUM(J7:J35)</f>
        <v>66633.989999999991</v>
      </c>
      <c r="K36" s="32">
        <f>AVERAGE(K7:K35)</f>
        <v>99.157723214285696</v>
      </c>
      <c r="L36" s="33"/>
    </row>
    <row r="37" spans="1:12">
      <c r="A37" s="21" t="s">
        <v>106</v>
      </c>
      <c r="B37" s="22"/>
      <c r="C37" s="22"/>
      <c r="D37" s="22"/>
      <c r="E37" s="22"/>
      <c r="F37" s="22"/>
      <c r="G37" s="23">
        <f>G36/SUMPRODUCT((G7:G35&gt;0)*1)</f>
        <v>1</v>
      </c>
      <c r="H37" s="24"/>
      <c r="I37" s="24"/>
      <c r="J37" s="24"/>
      <c r="K37" s="24">
        <f>K36/SUMPRODUCT((K7:K35&gt;0)*1)</f>
        <v>3.6725082671957665</v>
      </c>
      <c r="L37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pageSetup orientation="portrait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zoomScale="80" zoomScaleNormal="80" workbookViewId="0">
      <pane xSplit="3" ySplit="6" topLeftCell="D7" activePane="bottomRight" state="frozen"/>
      <selection pane="topRight"/>
      <selection pane="bottomLeft"/>
      <selection pane="bottomRight" activeCell="A7" sqref="A7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8" width="15.5703125" style="1" customWidth="1"/>
    <col min="9" max="9" width="13.140625" style="1" customWidth="1"/>
    <col min="10" max="10" width="13.42578125" style="1" customWidth="1"/>
    <col min="11" max="11" width="10.5703125" style="1" customWidth="1"/>
    <col min="12" max="12" width="32.140625" style="1" customWidth="1"/>
    <col min="13" max="15" width="9.140625" style="1"/>
    <col min="16" max="16" width="11.140625" style="1" customWidth="1"/>
    <col min="17" max="16384" width="9.140625" style="1"/>
  </cols>
  <sheetData>
    <row r="1" spans="1:12">
      <c r="B1" s="2"/>
      <c r="C1" s="3" t="s">
        <v>120</v>
      </c>
      <c r="D1" s="2"/>
      <c r="E1" s="2"/>
      <c r="F1" s="2"/>
    </row>
    <row r="2" spans="1:12">
      <c r="B2" s="2"/>
      <c r="C2" s="3" t="s">
        <v>150</v>
      </c>
      <c r="D2" s="2"/>
      <c r="E2" s="2"/>
      <c r="F2" s="2"/>
      <c r="L2" s="25" t="s">
        <v>122</v>
      </c>
    </row>
    <row r="3" spans="1:12">
      <c r="B3" s="2"/>
      <c r="C3" s="3" t="s">
        <v>151</v>
      </c>
      <c r="D3" s="2"/>
      <c r="E3" s="2"/>
      <c r="F3" s="2"/>
    </row>
    <row r="4" spans="1:12">
      <c r="B4" s="4"/>
      <c r="C4" s="76">
        <f>CLIN!C4</f>
        <v>46054</v>
      </c>
      <c r="D4" s="4"/>
      <c r="E4" s="2"/>
      <c r="F4" s="2"/>
      <c r="J4" s="2" t="s">
        <v>123</v>
      </c>
      <c r="K4" s="26">
        <f>MAX(K7:K38)</f>
        <v>0</v>
      </c>
    </row>
    <row r="5" spans="1:12" ht="15.75" customHeight="1">
      <c r="A5" s="695" t="s">
        <v>100</v>
      </c>
      <c r="B5" s="694" t="s">
        <v>101</v>
      </c>
      <c r="C5" s="694" t="s">
        <v>124</v>
      </c>
      <c r="D5" s="694"/>
      <c r="E5" s="694" t="s">
        <v>125</v>
      </c>
      <c r="F5" s="694"/>
      <c r="G5" s="698" t="s">
        <v>126</v>
      </c>
      <c r="H5" s="694" t="s">
        <v>127</v>
      </c>
      <c r="I5" s="694"/>
      <c r="J5" s="694" t="s">
        <v>128</v>
      </c>
      <c r="K5" s="698" t="s">
        <v>129</v>
      </c>
      <c r="L5" s="692" t="s">
        <v>130</v>
      </c>
    </row>
    <row r="6" spans="1:12">
      <c r="A6" s="696"/>
      <c r="B6" s="697"/>
      <c r="C6" s="5" t="s">
        <v>101</v>
      </c>
      <c r="D6" s="5" t="s">
        <v>131</v>
      </c>
      <c r="E6" s="5" t="s">
        <v>101</v>
      </c>
      <c r="F6" s="5" t="s">
        <v>131</v>
      </c>
      <c r="G6" s="699"/>
      <c r="H6" s="5" t="s">
        <v>124</v>
      </c>
      <c r="I6" s="5" t="s">
        <v>125</v>
      </c>
      <c r="J6" s="697"/>
      <c r="K6" s="699"/>
      <c r="L6" s="693"/>
    </row>
    <row r="7" spans="1:12">
      <c r="A7" s="6">
        <v>1</v>
      </c>
      <c r="B7" s="7">
        <f>C4</f>
        <v>46054</v>
      </c>
      <c r="C7" s="7">
        <f>C4</f>
        <v>46054</v>
      </c>
      <c r="D7" s="286">
        <v>0</v>
      </c>
      <c r="E7" s="7">
        <f>C7+1</f>
        <v>46055</v>
      </c>
      <c r="F7" s="286">
        <v>0</v>
      </c>
      <c r="G7" s="10">
        <f>IFERROR(((E7-C7)+(F7-D7)),"")</f>
        <v>1</v>
      </c>
      <c r="H7" s="11"/>
      <c r="I7" s="11"/>
      <c r="J7" s="11">
        <f t="shared" ref="J7:J12" si="0">I7-H7</f>
        <v>0</v>
      </c>
      <c r="K7" s="27">
        <f t="shared" ref="K7:K12" si="1">J7/24</f>
        <v>0</v>
      </c>
      <c r="L7" s="101"/>
    </row>
    <row r="8" spans="1:12">
      <c r="A8" s="12">
        <f>A7+1</f>
        <v>2</v>
      </c>
      <c r="B8" s="8">
        <f>B7+1</f>
        <v>46055</v>
      </c>
      <c r="C8" s="8">
        <f t="shared" ref="C8:C35" si="2">B8</f>
        <v>46055</v>
      </c>
      <c r="D8" s="9">
        <f>D7</f>
        <v>0</v>
      </c>
      <c r="E8" s="8">
        <f>C8+1</f>
        <v>46056</v>
      </c>
      <c r="F8" s="9">
        <v>0</v>
      </c>
      <c r="G8" s="10">
        <f>IFERROR(((E8-C8)+(F8-D8)),"")</f>
        <v>1</v>
      </c>
      <c r="H8" s="11"/>
      <c r="I8" s="11"/>
      <c r="J8" s="11">
        <f t="shared" si="0"/>
        <v>0</v>
      </c>
      <c r="K8" s="27">
        <f t="shared" si="1"/>
        <v>0</v>
      </c>
      <c r="L8" s="28"/>
    </row>
    <row r="9" spans="1:12">
      <c r="A9" s="12">
        <f t="shared" ref="A9:B24" si="3">A8+1</f>
        <v>3</v>
      </c>
      <c r="B9" s="8">
        <f t="shared" si="3"/>
        <v>46056</v>
      </c>
      <c r="C9" s="8">
        <f t="shared" si="2"/>
        <v>46056</v>
      </c>
      <c r="D9" s="9">
        <f t="shared" ref="D9:D37" si="4">D8</f>
        <v>0</v>
      </c>
      <c r="E9" s="8">
        <f>C9+1</f>
        <v>46057</v>
      </c>
      <c r="F9" s="9">
        <f t="shared" ref="F9:F37" si="5">F8</f>
        <v>0</v>
      </c>
      <c r="G9" s="10">
        <f>IFERROR(((E9-C9)+(F9-D9)),"")</f>
        <v>1</v>
      </c>
      <c r="H9" s="11"/>
      <c r="I9" s="11"/>
      <c r="J9" s="11">
        <f t="shared" si="0"/>
        <v>0</v>
      </c>
      <c r="K9" s="27">
        <f t="shared" si="1"/>
        <v>0</v>
      </c>
      <c r="L9" s="28"/>
    </row>
    <row r="10" spans="1:12">
      <c r="A10" s="12">
        <f t="shared" si="3"/>
        <v>4</v>
      </c>
      <c r="B10" s="8">
        <f t="shared" si="3"/>
        <v>46057</v>
      </c>
      <c r="C10" s="8">
        <f t="shared" si="2"/>
        <v>46057</v>
      </c>
      <c r="D10" s="9">
        <f t="shared" si="4"/>
        <v>0</v>
      </c>
      <c r="E10" s="8">
        <f>C10+1</f>
        <v>46058</v>
      </c>
      <c r="F10" s="9">
        <f t="shared" si="5"/>
        <v>0</v>
      </c>
      <c r="G10" s="10">
        <f>IFERROR(((E10-C10)+(F10-D10)),"")</f>
        <v>1</v>
      </c>
      <c r="H10" s="11"/>
      <c r="I10" s="11"/>
      <c r="J10" s="11">
        <f t="shared" si="0"/>
        <v>0</v>
      </c>
      <c r="K10" s="27">
        <f t="shared" si="1"/>
        <v>0</v>
      </c>
      <c r="L10" s="28"/>
    </row>
    <row r="11" spans="1:12">
      <c r="A11" s="12">
        <f t="shared" si="3"/>
        <v>5</v>
      </c>
      <c r="B11" s="8">
        <f t="shared" si="3"/>
        <v>46058</v>
      </c>
      <c r="C11" s="8">
        <f t="shared" si="2"/>
        <v>46058</v>
      </c>
      <c r="D11" s="9">
        <f t="shared" si="4"/>
        <v>0</v>
      </c>
      <c r="E11" s="8">
        <f t="shared" ref="E11:E37" si="6">C11+1</f>
        <v>46059</v>
      </c>
      <c r="F11" s="9">
        <f t="shared" si="5"/>
        <v>0</v>
      </c>
      <c r="G11" s="10">
        <f t="shared" ref="G11:G37" si="7">IFERROR(((E11-C11)+(F11-D11)),"")</f>
        <v>1</v>
      </c>
      <c r="H11" s="11"/>
      <c r="I11" s="11"/>
      <c r="J11" s="11">
        <f t="shared" si="0"/>
        <v>0</v>
      </c>
      <c r="K11" s="27">
        <f t="shared" si="1"/>
        <v>0</v>
      </c>
      <c r="L11" s="28"/>
    </row>
    <row r="12" spans="1:12">
      <c r="A12" s="12">
        <f t="shared" si="3"/>
        <v>6</v>
      </c>
      <c r="B12" s="8">
        <f t="shared" si="3"/>
        <v>46059</v>
      </c>
      <c r="C12" s="8">
        <f t="shared" si="2"/>
        <v>46059</v>
      </c>
      <c r="D12" s="9">
        <f t="shared" si="4"/>
        <v>0</v>
      </c>
      <c r="E12" s="8">
        <f t="shared" si="6"/>
        <v>46060</v>
      </c>
      <c r="F12" s="9">
        <f t="shared" si="5"/>
        <v>0</v>
      </c>
      <c r="G12" s="10">
        <f t="shared" si="7"/>
        <v>1</v>
      </c>
      <c r="H12" s="11"/>
      <c r="I12" s="11"/>
      <c r="J12" s="11">
        <f t="shared" si="0"/>
        <v>0</v>
      </c>
      <c r="K12" s="27">
        <f t="shared" si="1"/>
        <v>0</v>
      </c>
      <c r="L12" s="28"/>
    </row>
    <row r="13" spans="1:12">
      <c r="A13" s="12">
        <f t="shared" si="3"/>
        <v>7</v>
      </c>
      <c r="B13" s="8">
        <f t="shared" si="3"/>
        <v>46060</v>
      </c>
      <c r="C13" s="8">
        <f t="shared" si="2"/>
        <v>46060</v>
      </c>
      <c r="D13" s="9">
        <f t="shared" si="4"/>
        <v>0</v>
      </c>
      <c r="E13" s="8">
        <f t="shared" si="6"/>
        <v>46061</v>
      </c>
      <c r="F13" s="9">
        <f t="shared" si="5"/>
        <v>0</v>
      </c>
      <c r="G13" s="10">
        <f t="shared" si="7"/>
        <v>1</v>
      </c>
      <c r="H13" s="11"/>
      <c r="I13" s="11"/>
      <c r="J13" s="11">
        <f t="shared" ref="J13" si="8">I13-H13</f>
        <v>0</v>
      </c>
      <c r="K13" s="27">
        <f t="shared" ref="K13" si="9">J13/24</f>
        <v>0</v>
      </c>
      <c r="L13" s="28"/>
    </row>
    <row r="14" spans="1:12">
      <c r="A14" s="12">
        <f t="shared" si="3"/>
        <v>8</v>
      </c>
      <c r="B14" s="8">
        <f t="shared" si="3"/>
        <v>46061</v>
      </c>
      <c r="C14" s="8">
        <f t="shared" si="2"/>
        <v>46061</v>
      </c>
      <c r="D14" s="9">
        <f t="shared" si="4"/>
        <v>0</v>
      </c>
      <c r="E14" s="8">
        <f t="shared" si="6"/>
        <v>46062</v>
      </c>
      <c r="F14" s="9">
        <f t="shared" si="5"/>
        <v>0</v>
      </c>
      <c r="G14" s="10">
        <f t="shared" si="7"/>
        <v>1</v>
      </c>
      <c r="H14" s="11"/>
      <c r="I14" s="11"/>
      <c r="J14" s="11">
        <f t="shared" ref="J14" si="10">I14-H14</f>
        <v>0</v>
      </c>
      <c r="K14" s="27">
        <f t="shared" ref="K14" si="11">J14/24</f>
        <v>0</v>
      </c>
      <c r="L14" s="28"/>
    </row>
    <row r="15" spans="1:12">
      <c r="A15" s="12">
        <f t="shared" si="3"/>
        <v>9</v>
      </c>
      <c r="B15" s="8">
        <f t="shared" si="3"/>
        <v>46062</v>
      </c>
      <c r="C15" s="8">
        <f t="shared" si="2"/>
        <v>46062</v>
      </c>
      <c r="D15" s="9">
        <f t="shared" si="4"/>
        <v>0</v>
      </c>
      <c r="E15" s="8">
        <f t="shared" si="6"/>
        <v>46063</v>
      </c>
      <c r="F15" s="9">
        <f t="shared" si="5"/>
        <v>0</v>
      </c>
      <c r="G15" s="10">
        <f t="shared" si="7"/>
        <v>1</v>
      </c>
      <c r="H15" s="11"/>
      <c r="I15" s="11"/>
      <c r="J15" s="11">
        <f t="shared" ref="J15" si="12">I15-H15</f>
        <v>0</v>
      </c>
      <c r="K15" s="27">
        <f t="shared" ref="K15" si="13">J15/24</f>
        <v>0</v>
      </c>
      <c r="L15" s="28"/>
    </row>
    <row r="16" spans="1:12">
      <c r="A16" s="12">
        <f t="shared" si="3"/>
        <v>10</v>
      </c>
      <c r="B16" s="8">
        <f t="shared" si="3"/>
        <v>46063</v>
      </c>
      <c r="C16" s="8">
        <f t="shared" si="2"/>
        <v>46063</v>
      </c>
      <c r="D16" s="9">
        <f t="shared" si="4"/>
        <v>0</v>
      </c>
      <c r="E16" s="8">
        <f t="shared" si="6"/>
        <v>46064</v>
      </c>
      <c r="F16" s="9">
        <f t="shared" si="5"/>
        <v>0</v>
      </c>
      <c r="G16" s="10">
        <f t="shared" si="7"/>
        <v>1</v>
      </c>
      <c r="H16" s="11"/>
      <c r="I16" s="11"/>
      <c r="J16" s="11">
        <f t="shared" ref="J16" si="14">I16-H16</f>
        <v>0</v>
      </c>
      <c r="K16" s="27">
        <f t="shared" ref="K16" si="15">J16/24</f>
        <v>0</v>
      </c>
      <c r="L16" s="28"/>
    </row>
    <row r="17" spans="1:14">
      <c r="A17" s="12">
        <f t="shared" si="3"/>
        <v>11</v>
      </c>
      <c r="B17" s="8">
        <f t="shared" si="3"/>
        <v>46064</v>
      </c>
      <c r="C17" s="8">
        <f t="shared" si="2"/>
        <v>46064</v>
      </c>
      <c r="D17" s="9">
        <f t="shared" si="4"/>
        <v>0</v>
      </c>
      <c r="E17" s="8">
        <f t="shared" si="6"/>
        <v>46065</v>
      </c>
      <c r="F17" s="9">
        <f t="shared" si="5"/>
        <v>0</v>
      </c>
      <c r="G17" s="10">
        <f t="shared" si="7"/>
        <v>1</v>
      </c>
      <c r="H17" s="11"/>
      <c r="I17" s="11"/>
      <c r="J17" s="11">
        <f t="shared" ref="J17" si="16">I17-H17</f>
        <v>0</v>
      </c>
      <c r="K17" s="27">
        <f t="shared" ref="K17" si="17">J17/24</f>
        <v>0</v>
      </c>
      <c r="L17" s="28"/>
    </row>
    <row r="18" spans="1:14">
      <c r="A18" s="12">
        <f t="shared" si="3"/>
        <v>12</v>
      </c>
      <c r="B18" s="8">
        <f t="shared" si="3"/>
        <v>46065</v>
      </c>
      <c r="C18" s="8">
        <f t="shared" si="2"/>
        <v>46065</v>
      </c>
      <c r="D18" s="9">
        <f t="shared" si="4"/>
        <v>0</v>
      </c>
      <c r="E18" s="8">
        <f t="shared" si="6"/>
        <v>46066</v>
      </c>
      <c r="F18" s="9">
        <f t="shared" si="5"/>
        <v>0</v>
      </c>
      <c r="G18" s="10">
        <f t="shared" si="7"/>
        <v>1</v>
      </c>
      <c r="H18" s="11"/>
      <c r="I18" s="11"/>
      <c r="J18" s="11">
        <f t="shared" ref="J18" si="18">I18-H18</f>
        <v>0</v>
      </c>
      <c r="K18" s="27">
        <f t="shared" ref="K18" si="19">J18/24</f>
        <v>0</v>
      </c>
      <c r="L18" s="28"/>
      <c r="N18" s="29"/>
    </row>
    <row r="19" spans="1:14">
      <c r="A19" s="12">
        <f t="shared" si="3"/>
        <v>13</v>
      </c>
      <c r="B19" s="8">
        <f t="shared" si="3"/>
        <v>46066</v>
      </c>
      <c r="C19" s="8">
        <f t="shared" si="2"/>
        <v>46066</v>
      </c>
      <c r="D19" s="9">
        <f t="shared" si="4"/>
        <v>0</v>
      </c>
      <c r="E19" s="8">
        <f t="shared" si="6"/>
        <v>46067</v>
      </c>
      <c r="F19" s="9">
        <f t="shared" si="5"/>
        <v>0</v>
      </c>
      <c r="G19" s="10">
        <f t="shared" si="7"/>
        <v>1</v>
      </c>
      <c r="H19" s="11"/>
      <c r="I19" s="11"/>
      <c r="J19" s="11">
        <f t="shared" ref="J19" si="20">I19-H19</f>
        <v>0</v>
      </c>
      <c r="K19" s="27">
        <f t="shared" ref="K19" si="21">J19/24</f>
        <v>0</v>
      </c>
      <c r="L19" s="28"/>
    </row>
    <row r="20" spans="1:14">
      <c r="A20" s="12">
        <f t="shared" si="3"/>
        <v>14</v>
      </c>
      <c r="B20" s="8">
        <f t="shared" si="3"/>
        <v>46067</v>
      </c>
      <c r="C20" s="8">
        <f t="shared" si="2"/>
        <v>46067</v>
      </c>
      <c r="D20" s="9">
        <f t="shared" si="4"/>
        <v>0</v>
      </c>
      <c r="E20" s="8">
        <f t="shared" si="6"/>
        <v>46068</v>
      </c>
      <c r="F20" s="9">
        <f t="shared" si="5"/>
        <v>0</v>
      </c>
      <c r="G20" s="10">
        <f t="shared" si="7"/>
        <v>1</v>
      </c>
      <c r="H20" s="11"/>
      <c r="I20" s="11"/>
      <c r="J20" s="11">
        <f t="shared" ref="J20" si="22">I20-H20</f>
        <v>0</v>
      </c>
      <c r="K20" s="27">
        <f t="shared" ref="K20" si="23">J20/24</f>
        <v>0</v>
      </c>
      <c r="L20" s="28"/>
    </row>
    <row r="21" spans="1:14">
      <c r="A21" s="12">
        <f t="shared" si="3"/>
        <v>15</v>
      </c>
      <c r="B21" s="8">
        <f t="shared" si="3"/>
        <v>46068</v>
      </c>
      <c r="C21" s="8">
        <f t="shared" si="2"/>
        <v>46068</v>
      </c>
      <c r="D21" s="9">
        <f t="shared" si="4"/>
        <v>0</v>
      </c>
      <c r="E21" s="8">
        <f t="shared" si="6"/>
        <v>46069</v>
      </c>
      <c r="F21" s="9">
        <f t="shared" si="5"/>
        <v>0</v>
      </c>
      <c r="G21" s="10">
        <f t="shared" si="7"/>
        <v>1</v>
      </c>
      <c r="H21" s="11"/>
      <c r="I21" s="11"/>
      <c r="J21" s="11">
        <f t="shared" ref="J21" si="24">I21-H21</f>
        <v>0</v>
      </c>
      <c r="K21" s="27">
        <f t="shared" ref="K21" si="25">J21/24</f>
        <v>0</v>
      </c>
      <c r="L21" s="28"/>
    </row>
    <row r="22" spans="1:14">
      <c r="A22" s="12">
        <f t="shared" si="3"/>
        <v>16</v>
      </c>
      <c r="B22" s="8">
        <f t="shared" si="3"/>
        <v>46069</v>
      </c>
      <c r="C22" s="8">
        <f t="shared" si="2"/>
        <v>46069</v>
      </c>
      <c r="D22" s="9">
        <f t="shared" si="4"/>
        <v>0</v>
      </c>
      <c r="E22" s="8">
        <f t="shared" si="6"/>
        <v>46070</v>
      </c>
      <c r="F22" s="9">
        <f t="shared" si="5"/>
        <v>0</v>
      </c>
      <c r="G22" s="10">
        <f t="shared" si="7"/>
        <v>1</v>
      </c>
      <c r="H22" s="11"/>
      <c r="I22" s="11"/>
      <c r="J22" s="11">
        <f t="shared" ref="J22" si="26">I22-H22</f>
        <v>0</v>
      </c>
      <c r="K22" s="27">
        <f t="shared" ref="K22" si="27">J22/24</f>
        <v>0</v>
      </c>
      <c r="L22" s="28"/>
    </row>
    <row r="23" spans="1:14">
      <c r="A23" s="12">
        <f t="shared" si="3"/>
        <v>17</v>
      </c>
      <c r="B23" s="8">
        <f t="shared" si="3"/>
        <v>46070</v>
      </c>
      <c r="C23" s="8">
        <f t="shared" si="2"/>
        <v>46070</v>
      </c>
      <c r="D23" s="9">
        <f t="shared" si="4"/>
        <v>0</v>
      </c>
      <c r="E23" s="8">
        <f t="shared" si="6"/>
        <v>46071</v>
      </c>
      <c r="F23" s="9">
        <f t="shared" si="5"/>
        <v>0</v>
      </c>
      <c r="G23" s="10">
        <f t="shared" si="7"/>
        <v>1</v>
      </c>
      <c r="H23" s="11"/>
      <c r="I23" s="11"/>
      <c r="J23" s="11">
        <f t="shared" ref="J23" si="28">I23-H23</f>
        <v>0</v>
      </c>
      <c r="K23" s="27">
        <f t="shared" ref="K23" si="29">J23/24</f>
        <v>0</v>
      </c>
      <c r="L23" s="28"/>
    </row>
    <row r="24" spans="1:14">
      <c r="A24" s="12">
        <f t="shared" si="3"/>
        <v>18</v>
      </c>
      <c r="B24" s="8">
        <f t="shared" si="3"/>
        <v>46071</v>
      </c>
      <c r="C24" s="8">
        <f t="shared" si="2"/>
        <v>46071</v>
      </c>
      <c r="D24" s="9">
        <f t="shared" si="4"/>
        <v>0</v>
      </c>
      <c r="E24" s="8">
        <f t="shared" si="6"/>
        <v>46072</v>
      </c>
      <c r="F24" s="9">
        <f t="shared" si="5"/>
        <v>0</v>
      </c>
      <c r="G24" s="10">
        <f t="shared" si="7"/>
        <v>1</v>
      </c>
      <c r="H24" s="11"/>
      <c r="I24" s="11"/>
      <c r="J24" s="11">
        <f t="shared" ref="J24" si="30">I24-H24</f>
        <v>0</v>
      </c>
      <c r="K24" s="27">
        <f t="shared" ref="K24" si="31">J24/24</f>
        <v>0</v>
      </c>
      <c r="L24" s="28"/>
    </row>
    <row r="25" spans="1:14">
      <c r="A25" s="12">
        <f t="shared" ref="A25:B37" si="32">A24+1</f>
        <v>19</v>
      </c>
      <c r="B25" s="8">
        <f t="shared" si="32"/>
        <v>46072</v>
      </c>
      <c r="C25" s="8">
        <f t="shared" si="2"/>
        <v>46072</v>
      </c>
      <c r="D25" s="9">
        <f t="shared" si="4"/>
        <v>0</v>
      </c>
      <c r="E25" s="8">
        <f t="shared" si="6"/>
        <v>46073</v>
      </c>
      <c r="F25" s="9">
        <f t="shared" si="5"/>
        <v>0</v>
      </c>
      <c r="G25" s="10">
        <f t="shared" si="7"/>
        <v>1</v>
      </c>
      <c r="H25" s="11"/>
      <c r="I25" s="11"/>
      <c r="J25" s="11">
        <f t="shared" ref="J25" si="33">I25-H25</f>
        <v>0</v>
      </c>
      <c r="K25" s="27">
        <f t="shared" ref="K25" si="34">J25/24</f>
        <v>0</v>
      </c>
      <c r="L25" s="28"/>
    </row>
    <row r="26" spans="1:14">
      <c r="A26" s="12">
        <f t="shared" si="32"/>
        <v>20</v>
      </c>
      <c r="B26" s="8">
        <f t="shared" si="32"/>
        <v>46073</v>
      </c>
      <c r="C26" s="8">
        <f t="shared" si="2"/>
        <v>46073</v>
      </c>
      <c r="D26" s="9">
        <f t="shared" si="4"/>
        <v>0</v>
      </c>
      <c r="E26" s="8">
        <f t="shared" si="6"/>
        <v>46074</v>
      </c>
      <c r="F26" s="9">
        <f t="shared" si="5"/>
        <v>0</v>
      </c>
      <c r="G26" s="10">
        <f t="shared" si="7"/>
        <v>1</v>
      </c>
      <c r="H26" s="11"/>
      <c r="I26" s="11"/>
      <c r="J26" s="11">
        <f t="shared" ref="J26" si="35">I26-H26</f>
        <v>0</v>
      </c>
      <c r="K26" s="27">
        <f t="shared" ref="K26" si="36">J26/24</f>
        <v>0</v>
      </c>
      <c r="L26" s="28"/>
    </row>
    <row r="27" spans="1:14">
      <c r="A27" s="12">
        <f t="shared" si="32"/>
        <v>21</v>
      </c>
      <c r="B27" s="8">
        <f t="shared" si="32"/>
        <v>46074</v>
      </c>
      <c r="C27" s="8">
        <f t="shared" si="2"/>
        <v>46074</v>
      </c>
      <c r="D27" s="9">
        <f t="shared" si="4"/>
        <v>0</v>
      </c>
      <c r="E27" s="8">
        <f t="shared" si="6"/>
        <v>46075</v>
      </c>
      <c r="F27" s="9">
        <f t="shared" si="5"/>
        <v>0</v>
      </c>
      <c r="G27" s="10">
        <f t="shared" si="7"/>
        <v>1</v>
      </c>
      <c r="H27" s="11"/>
      <c r="I27" s="11"/>
      <c r="J27" s="11">
        <f t="shared" ref="J27" si="37">I27-H27</f>
        <v>0</v>
      </c>
      <c r="K27" s="27">
        <f t="shared" ref="K27" si="38">J27/24</f>
        <v>0</v>
      </c>
      <c r="L27" s="28"/>
    </row>
    <row r="28" spans="1:14">
      <c r="A28" s="12">
        <f t="shared" si="32"/>
        <v>22</v>
      </c>
      <c r="B28" s="8">
        <f t="shared" si="32"/>
        <v>46075</v>
      </c>
      <c r="C28" s="8">
        <f t="shared" si="2"/>
        <v>46075</v>
      </c>
      <c r="D28" s="9">
        <f t="shared" si="4"/>
        <v>0</v>
      </c>
      <c r="E28" s="8">
        <f t="shared" si="6"/>
        <v>46076</v>
      </c>
      <c r="F28" s="9">
        <f t="shared" si="5"/>
        <v>0</v>
      </c>
      <c r="G28" s="10">
        <f t="shared" si="7"/>
        <v>1</v>
      </c>
      <c r="H28" s="11"/>
      <c r="I28" s="11"/>
      <c r="J28" s="11">
        <f t="shared" ref="J28" si="39">I28-H28</f>
        <v>0</v>
      </c>
      <c r="K28" s="27">
        <f t="shared" ref="K28" si="40">J28/24</f>
        <v>0</v>
      </c>
      <c r="L28" s="28"/>
    </row>
    <row r="29" spans="1:14">
      <c r="A29" s="12">
        <f t="shared" si="32"/>
        <v>23</v>
      </c>
      <c r="B29" s="8">
        <f t="shared" si="32"/>
        <v>46076</v>
      </c>
      <c r="C29" s="8">
        <f t="shared" si="2"/>
        <v>46076</v>
      </c>
      <c r="D29" s="9">
        <f t="shared" si="4"/>
        <v>0</v>
      </c>
      <c r="E29" s="8">
        <f t="shared" si="6"/>
        <v>46077</v>
      </c>
      <c r="F29" s="9">
        <f t="shared" si="5"/>
        <v>0</v>
      </c>
      <c r="G29" s="10">
        <f t="shared" si="7"/>
        <v>1</v>
      </c>
      <c r="H29" s="11"/>
      <c r="I29" s="11"/>
      <c r="J29" s="11">
        <f t="shared" ref="J29" si="41">I29-H29</f>
        <v>0</v>
      </c>
      <c r="K29" s="27">
        <f t="shared" ref="K29" si="42">J29/24</f>
        <v>0</v>
      </c>
      <c r="L29" s="28"/>
    </row>
    <row r="30" spans="1:14">
      <c r="A30" s="12">
        <f t="shared" si="32"/>
        <v>24</v>
      </c>
      <c r="B30" s="8">
        <f t="shared" si="32"/>
        <v>46077</v>
      </c>
      <c r="C30" s="8">
        <f t="shared" si="2"/>
        <v>46077</v>
      </c>
      <c r="D30" s="9">
        <f t="shared" si="4"/>
        <v>0</v>
      </c>
      <c r="E30" s="8">
        <f t="shared" si="6"/>
        <v>46078</v>
      </c>
      <c r="F30" s="9">
        <f t="shared" si="5"/>
        <v>0</v>
      </c>
      <c r="G30" s="10">
        <f t="shared" si="7"/>
        <v>1</v>
      </c>
      <c r="H30" s="11"/>
      <c r="I30" s="11"/>
      <c r="J30" s="11">
        <f t="shared" ref="J30" si="43">I30-H30</f>
        <v>0</v>
      </c>
      <c r="K30" s="27">
        <f t="shared" ref="K30" si="44">J30/24</f>
        <v>0</v>
      </c>
      <c r="L30" s="28"/>
    </row>
    <row r="31" spans="1:14">
      <c r="A31" s="12">
        <f t="shared" si="32"/>
        <v>25</v>
      </c>
      <c r="B31" s="8">
        <f t="shared" si="32"/>
        <v>46078</v>
      </c>
      <c r="C31" s="8">
        <f t="shared" si="2"/>
        <v>46078</v>
      </c>
      <c r="D31" s="9">
        <f t="shared" si="4"/>
        <v>0</v>
      </c>
      <c r="E31" s="8">
        <f t="shared" si="6"/>
        <v>46079</v>
      </c>
      <c r="F31" s="9">
        <f t="shared" si="5"/>
        <v>0</v>
      </c>
      <c r="G31" s="10">
        <f t="shared" si="7"/>
        <v>1</v>
      </c>
      <c r="H31" s="11"/>
      <c r="I31" s="11"/>
      <c r="J31" s="11">
        <f t="shared" ref="J31:J36" si="45">I31-H31</f>
        <v>0</v>
      </c>
      <c r="K31" s="27">
        <f t="shared" ref="K31:K35" si="46">J31/24</f>
        <v>0</v>
      </c>
      <c r="L31" s="28"/>
    </row>
    <row r="32" spans="1:14">
      <c r="A32" s="12">
        <f t="shared" si="32"/>
        <v>26</v>
      </c>
      <c r="B32" s="8">
        <f t="shared" si="32"/>
        <v>46079</v>
      </c>
      <c r="C32" s="8">
        <f t="shared" si="2"/>
        <v>46079</v>
      </c>
      <c r="D32" s="9">
        <f t="shared" si="4"/>
        <v>0</v>
      </c>
      <c r="E32" s="8">
        <f t="shared" si="6"/>
        <v>46080</v>
      </c>
      <c r="F32" s="9">
        <f t="shared" si="5"/>
        <v>0</v>
      </c>
      <c r="G32" s="10">
        <f t="shared" si="7"/>
        <v>1</v>
      </c>
      <c r="H32" s="11"/>
      <c r="I32" s="11"/>
      <c r="J32" s="11">
        <f t="shared" si="45"/>
        <v>0</v>
      </c>
      <c r="K32" s="27">
        <f t="shared" si="46"/>
        <v>0</v>
      </c>
      <c r="L32" s="28"/>
    </row>
    <row r="33" spans="1:12">
      <c r="A33" s="12">
        <f t="shared" si="32"/>
        <v>27</v>
      </c>
      <c r="B33" s="8">
        <f t="shared" si="32"/>
        <v>46080</v>
      </c>
      <c r="C33" s="8">
        <f t="shared" si="2"/>
        <v>46080</v>
      </c>
      <c r="D33" s="9">
        <f t="shared" si="4"/>
        <v>0</v>
      </c>
      <c r="E33" s="8">
        <f t="shared" si="6"/>
        <v>46081</v>
      </c>
      <c r="F33" s="9">
        <f t="shared" si="5"/>
        <v>0</v>
      </c>
      <c r="G33" s="10">
        <f t="shared" si="7"/>
        <v>1</v>
      </c>
      <c r="H33" s="11"/>
      <c r="I33" s="11"/>
      <c r="J33" s="11">
        <f t="shared" si="45"/>
        <v>0</v>
      </c>
      <c r="K33" s="27">
        <f t="shared" si="46"/>
        <v>0</v>
      </c>
      <c r="L33" s="28"/>
    </row>
    <row r="34" spans="1:12">
      <c r="A34" s="12">
        <f t="shared" si="32"/>
        <v>28</v>
      </c>
      <c r="B34" s="8">
        <f t="shared" si="32"/>
        <v>46081</v>
      </c>
      <c r="C34" s="8">
        <f t="shared" si="2"/>
        <v>46081</v>
      </c>
      <c r="D34" s="9">
        <f t="shared" si="4"/>
        <v>0</v>
      </c>
      <c r="E34" s="8">
        <f t="shared" si="6"/>
        <v>46082</v>
      </c>
      <c r="F34" s="9">
        <f t="shared" si="5"/>
        <v>0</v>
      </c>
      <c r="G34" s="10">
        <f t="shared" si="7"/>
        <v>1</v>
      </c>
      <c r="H34" s="11"/>
      <c r="I34" s="11"/>
      <c r="J34" s="11">
        <f t="shared" si="45"/>
        <v>0</v>
      </c>
      <c r="K34" s="27">
        <f t="shared" si="46"/>
        <v>0</v>
      </c>
      <c r="L34" s="28"/>
    </row>
    <row r="35" spans="1:12">
      <c r="A35" s="12">
        <f t="shared" si="32"/>
        <v>29</v>
      </c>
      <c r="B35" s="8">
        <f t="shared" si="32"/>
        <v>46082</v>
      </c>
      <c r="C35" s="8">
        <f t="shared" si="2"/>
        <v>46082</v>
      </c>
      <c r="D35" s="9">
        <f t="shared" si="4"/>
        <v>0</v>
      </c>
      <c r="E35" s="8">
        <f t="shared" si="6"/>
        <v>46083</v>
      </c>
      <c r="F35" s="9">
        <f t="shared" si="5"/>
        <v>0</v>
      </c>
      <c r="G35" s="10">
        <f t="shared" si="7"/>
        <v>1</v>
      </c>
      <c r="H35" s="11"/>
      <c r="I35" s="11"/>
      <c r="J35" s="11">
        <f t="shared" si="45"/>
        <v>0</v>
      </c>
      <c r="K35" s="27">
        <f t="shared" si="46"/>
        <v>0</v>
      </c>
      <c r="L35" s="28"/>
    </row>
    <row r="36" spans="1:12">
      <c r="A36" s="12">
        <f t="shared" si="32"/>
        <v>30</v>
      </c>
      <c r="B36" s="8">
        <f t="shared" si="32"/>
        <v>46083</v>
      </c>
      <c r="C36" s="8">
        <f t="shared" ref="C36" si="47">B36</f>
        <v>46083</v>
      </c>
      <c r="D36" s="9">
        <f t="shared" si="4"/>
        <v>0</v>
      </c>
      <c r="E36" s="8">
        <f t="shared" si="6"/>
        <v>46084</v>
      </c>
      <c r="F36" s="9">
        <f t="shared" si="5"/>
        <v>0</v>
      </c>
      <c r="G36" s="10">
        <f t="shared" si="7"/>
        <v>1</v>
      </c>
      <c r="H36" s="11"/>
      <c r="I36" s="11"/>
      <c r="J36" s="11">
        <f t="shared" si="45"/>
        <v>0</v>
      </c>
      <c r="K36" s="27">
        <f t="shared" ref="K36" si="48">J36/24</f>
        <v>0</v>
      </c>
      <c r="L36" s="28"/>
    </row>
    <row r="37" spans="1:12">
      <c r="A37" s="12">
        <f t="shared" si="32"/>
        <v>31</v>
      </c>
      <c r="B37" s="8">
        <f t="shared" si="32"/>
        <v>46084</v>
      </c>
      <c r="C37" s="8">
        <f t="shared" ref="C37" si="49">B37</f>
        <v>46084</v>
      </c>
      <c r="D37" s="9">
        <f t="shared" si="4"/>
        <v>0</v>
      </c>
      <c r="E37" s="8">
        <f t="shared" si="6"/>
        <v>46085</v>
      </c>
      <c r="F37" s="9">
        <f t="shared" si="5"/>
        <v>0</v>
      </c>
      <c r="G37" s="10">
        <f t="shared" si="7"/>
        <v>1</v>
      </c>
      <c r="H37" s="11"/>
      <c r="I37" s="11"/>
      <c r="J37" s="11">
        <f t="shared" ref="J37" si="50">I37-H37</f>
        <v>0</v>
      </c>
      <c r="K37" s="27">
        <f t="shared" ref="K37" si="51">J37/24</f>
        <v>0</v>
      </c>
      <c r="L37" s="28"/>
    </row>
    <row r="38" spans="1:12">
      <c r="A38" s="13"/>
      <c r="B38" s="14"/>
      <c r="C38" s="14"/>
      <c r="D38" s="15"/>
      <c r="E38" s="14"/>
      <c r="F38" s="15"/>
      <c r="G38" s="15"/>
      <c r="H38" s="16"/>
      <c r="I38" s="16"/>
      <c r="J38" s="16"/>
      <c r="K38" s="30"/>
      <c r="L38" s="31"/>
    </row>
    <row r="39" spans="1:12">
      <c r="A39" s="17" t="s">
        <v>3</v>
      </c>
      <c r="B39" s="18"/>
      <c r="C39" s="18"/>
      <c r="D39" s="18"/>
      <c r="E39" s="18"/>
      <c r="F39" s="18"/>
      <c r="G39" s="19">
        <f>SUM(G7:G37)</f>
        <v>31</v>
      </c>
      <c r="H39" s="20"/>
      <c r="I39" s="20"/>
      <c r="J39" s="32">
        <f>SUM(J7:J38)</f>
        <v>0</v>
      </c>
      <c r="K39" s="32">
        <f>AVERAGE(K7:K37)</f>
        <v>0</v>
      </c>
      <c r="L39" s="33"/>
    </row>
    <row r="40" spans="1:12">
      <c r="A40" s="21" t="s">
        <v>106</v>
      </c>
      <c r="B40" s="22"/>
      <c r="C40" s="22"/>
      <c r="D40" s="22"/>
      <c r="E40" s="22"/>
      <c r="F40" s="22"/>
      <c r="G40" s="23">
        <f>G39/SUMPRODUCT((G7:G37&gt;0)*1)</f>
        <v>1</v>
      </c>
      <c r="H40" s="24"/>
      <c r="I40" s="24"/>
      <c r="J40" s="24"/>
      <c r="K40" s="24" t="e">
        <f>K39/SUMPRODUCT((K7:K37&gt;0)*1)</f>
        <v>#DIV/0!</v>
      </c>
      <c r="L40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workbookViewId="0">
      <pane ySplit="6" topLeftCell="A7" activePane="bottomLeft" state="frozen"/>
      <selection pane="bottomLeft" activeCell="H11" sqref="H11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8" width="15.5703125" style="1" customWidth="1"/>
    <col min="9" max="9" width="13.140625" style="1" customWidth="1"/>
    <col min="10" max="10" width="13.42578125" style="1" customWidth="1"/>
    <col min="11" max="11" width="11.42578125" style="1" customWidth="1"/>
    <col min="12" max="12" width="32.140625" style="1" customWidth="1"/>
    <col min="13" max="15" width="9.140625" style="1"/>
    <col min="16" max="16" width="11.140625" style="1" customWidth="1"/>
    <col min="17" max="16384" width="9.140625" style="1"/>
  </cols>
  <sheetData>
    <row r="1" spans="1:12">
      <c r="B1" s="2"/>
      <c r="C1" s="3" t="s">
        <v>120</v>
      </c>
      <c r="D1" s="2"/>
      <c r="E1" s="2"/>
      <c r="F1" s="2"/>
    </row>
    <row r="2" spans="1:12">
      <c r="B2" s="2"/>
      <c r="C2" s="3" t="s">
        <v>152</v>
      </c>
      <c r="D2" s="2"/>
      <c r="E2" s="2"/>
      <c r="F2" s="2"/>
      <c r="L2" s="25" t="s">
        <v>122</v>
      </c>
    </row>
    <row r="3" spans="1:12">
      <c r="B3" s="2"/>
      <c r="C3" s="3" t="str">
        <f>SCI!C3</f>
        <v>Bulan Februari 2026</v>
      </c>
      <c r="D3" s="2"/>
      <c r="E3" s="2"/>
      <c r="F3" s="2"/>
    </row>
    <row r="4" spans="1:12">
      <c r="B4" s="4"/>
      <c r="C4" s="76">
        <f>'Summary sales'!A4</f>
        <v>46054</v>
      </c>
      <c r="D4" s="4"/>
      <c r="E4" s="2"/>
      <c r="F4" s="2"/>
      <c r="J4" s="2" t="s">
        <v>123</v>
      </c>
      <c r="K4" s="26">
        <f>MAX(K7:K38)</f>
        <v>0</v>
      </c>
    </row>
    <row r="5" spans="1:12">
      <c r="A5" s="695" t="s">
        <v>100</v>
      </c>
      <c r="B5" s="694" t="s">
        <v>101</v>
      </c>
      <c r="C5" s="694" t="s">
        <v>124</v>
      </c>
      <c r="D5" s="694"/>
      <c r="E5" s="694" t="s">
        <v>125</v>
      </c>
      <c r="F5" s="694"/>
      <c r="G5" s="698" t="s">
        <v>126</v>
      </c>
      <c r="H5" s="694" t="s">
        <v>127</v>
      </c>
      <c r="I5" s="694"/>
      <c r="J5" s="694" t="s">
        <v>128</v>
      </c>
      <c r="K5" s="698" t="s">
        <v>129</v>
      </c>
      <c r="L5" s="692" t="s">
        <v>130</v>
      </c>
    </row>
    <row r="6" spans="1:12" ht="33.75" customHeight="1">
      <c r="A6" s="696"/>
      <c r="B6" s="697"/>
      <c r="C6" s="5" t="s">
        <v>101</v>
      </c>
      <c r="D6" s="5" t="s">
        <v>131</v>
      </c>
      <c r="E6" s="5" t="s">
        <v>101</v>
      </c>
      <c r="F6" s="5" t="s">
        <v>131</v>
      </c>
      <c r="G6" s="699"/>
      <c r="H6" s="5" t="s">
        <v>124</v>
      </c>
      <c r="I6" s="5" t="s">
        <v>125</v>
      </c>
      <c r="J6" s="697"/>
      <c r="K6" s="699"/>
      <c r="L6" s="693"/>
    </row>
    <row r="7" spans="1:12">
      <c r="A7" s="6">
        <v>1</v>
      </c>
      <c r="B7" s="7">
        <f>C4</f>
        <v>46054</v>
      </c>
      <c r="C7" s="7">
        <f>C4</f>
        <v>46054</v>
      </c>
      <c r="D7" s="9">
        <v>0.29166666666666702</v>
      </c>
      <c r="E7" s="8">
        <f t="shared" ref="E7:E10" si="0">C7+1</f>
        <v>46055</v>
      </c>
      <c r="F7" s="9">
        <v>0.29166666666666702</v>
      </c>
      <c r="G7" s="10">
        <f>IFERROR(((E7-C7)+(F7-D7)),"")</f>
        <v>1</v>
      </c>
      <c r="H7" s="11">
        <v>0</v>
      </c>
      <c r="I7" s="11">
        <v>0</v>
      </c>
      <c r="J7" s="11">
        <f t="shared" ref="J7" si="1">I7-H7</f>
        <v>0</v>
      </c>
      <c r="K7" s="27">
        <f t="shared" ref="K7" si="2">J7/24</f>
        <v>0</v>
      </c>
      <c r="L7" s="101" t="s">
        <v>133</v>
      </c>
    </row>
    <row r="8" spans="1:12">
      <c r="A8" s="12">
        <f>A7+1</f>
        <v>2</v>
      </c>
      <c r="B8" s="8">
        <f>B7+1</f>
        <v>46055</v>
      </c>
      <c r="C8" s="8">
        <f t="shared" ref="C8:C35" si="3">B8</f>
        <v>46055</v>
      </c>
      <c r="D8" s="9">
        <v>0.29166666666666702</v>
      </c>
      <c r="E8" s="8">
        <f t="shared" si="0"/>
        <v>46056</v>
      </c>
      <c r="F8" s="9">
        <v>0.29166666666666702</v>
      </c>
      <c r="G8" s="10">
        <f>IFERROR(((E8-C8)+(F8-D8)),"")</f>
        <v>1</v>
      </c>
      <c r="H8" s="11">
        <v>0</v>
      </c>
      <c r="I8" s="11">
        <v>0</v>
      </c>
      <c r="J8" s="11">
        <v>0</v>
      </c>
      <c r="K8" s="27">
        <v>0</v>
      </c>
      <c r="L8" s="28" t="s">
        <v>133</v>
      </c>
    </row>
    <row r="9" spans="1:12">
      <c r="A9" s="12">
        <f t="shared" ref="A9:B24" si="4">A8+1</f>
        <v>3</v>
      </c>
      <c r="B9" s="8">
        <f t="shared" si="4"/>
        <v>46056</v>
      </c>
      <c r="C9" s="8">
        <f t="shared" si="3"/>
        <v>46056</v>
      </c>
      <c r="D9" s="9">
        <v>0.29166666666666702</v>
      </c>
      <c r="E9" s="8">
        <f t="shared" si="0"/>
        <v>46057</v>
      </c>
      <c r="F9" s="9">
        <v>0.29166666666666702</v>
      </c>
      <c r="G9" s="10">
        <f>IFERROR(((E9-C9)+(F9-D9)),"")</f>
        <v>1</v>
      </c>
      <c r="H9" s="11">
        <v>0</v>
      </c>
      <c r="I9" s="11">
        <v>0</v>
      </c>
      <c r="J9" s="11">
        <v>0</v>
      </c>
      <c r="K9" s="27">
        <v>0</v>
      </c>
      <c r="L9" s="28" t="s">
        <v>133</v>
      </c>
    </row>
    <row r="10" spans="1:12">
      <c r="A10" s="12">
        <f t="shared" si="4"/>
        <v>4</v>
      </c>
      <c r="B10" s="8">
        <f t="shared" si="4"/>
        <v>46057</v>
      </c>
      <c r="C10" s="8">
        <f t="shared" si="3"/>
        <v>46057</v>
      </c>
      <c r="D10" s="9">
        <v>0.29166666666666702</v>
      </c>
      <c r="E10" s="8">
        <f t="shared" si="0"/>
        <v>46058</v>
      </c>
      <c r="F10" s="9">
        <v>0.29166666666666702</v>
      </c>
      <c r="G10" s="10">
        <f>IFERROR(((E10-C10)+(F10-D10)),"")</f>
        <v>1</v>
      </c>
      <c r="H10" s="11">
        <v>0</v>
      </c>
      <c r="I10" s="11">
        <v>0</v>
      </c>
      <c r="J10" s="11">
        <v>0</v>
      </c>
      <c r="K10" s="27">
        <v>0</v>
      </c>
      <c r="L10" s="28" t="s">
        <v>133</v>
      </c>
    </row>
    <row r="11" spans="1:12">
      <c r="A11" s="12">
        <f t="shared" si="4"/>
        <v>5</v>
      </c>
      <c r="B11" s="8">
        <f t="shared" si="4"/>
        <v>46058</v>
      </c>
      <c r="C11" s="8">
        <f t="shared" si="3"/>
        <v>46058</v>
      </c>
      <c r="D11" s="9">
        <v>0.29166666666666702</v>
      </c>
      <c r="E11" s="8">
        <f t="shared" ref="E11:E15" si="5">C11+1</f>
        <v>46059</v>
      </c>
      <c r="F11" s="9">
        <v>0.29166666666666702</v>
      </c>
      <c r="G11" s="10">
        <f t="shared" ref="G11:G35" si="6">IFERROR(((E11-C11)+(F11-D11)),"")</f>
        <v>1</v>
      </c>
      <c r="H11" s="11"/>
      <c r="I11" s="11"/>
      <c r="J11" s="11">
        <f t="shared" ref="J11" si="7">I11-H11</f>
        <v>0</v>
      </c>
      <c r="K11" s="27">
        <f t="shared" ref="K11" si="8">J11/24</f>
        <v>0</v>
      </c>
      <c r="L11" s="28"/>
    </row>
    <row r="12" spans="1:12">
      <c r="A12" s="12">
        <f t="shared" si="4"/>
        <v>6</v>
      </c>
      <c r="B12" s="8">
        <f t="shared" si="4"/>
        <v>46059</v>
      </c>
      <c r="C12" s="8">
        <f t="shared" si="3"/>
        <v>46059</v>
      </c>
      <c r="D12" s="9">
        <v>0.29166666666666702</v>
      </c>
      <c r="E12" s="8">
        <f t="shared" si="5"/>
        <v>46060</v>
      </c>
      <c r="F12" s="9">
        <v>0.29166666666666702</v>
      </c>
      <c r="G12" s="10">
        <f t="shared" si="6"/>
        <v>1</v>
      </c>
      <c r="H12" s="11"/>
      <c r="I12" s="11"/>
      <c r="J12" s="11">
        <f t="shared" ref="J12" si="9">I12-H12</f>
        <v>0</v>
      </c>
      <c r="K12" s="27">
        <f t="shared" ref="K12" si="10">J12/24</f>
        <v>0</v>
      </c>
      <c r="L12" s="28"/>
    </row>
    <row r="13" spans="1:12">
      <c r="A13" s="12">
        <f t="shared" si="4"/>
        <v>7</v>
      </c>
      <c r="B13" s="8">
        <f t="shared" si="4"/>
        <v>46060</v>
      </c>
      <c r="C13" s="8">
        <f t="shared" si="3"/>
        <v>46060</v>
      </c>
      <c r="D13" s="9">
        <v>0.29166666666666702</v>
      </c>
      <c r="E13" s="8">
        <f t="shared" si="5"/>
        <v>46061</v>
      </c>
      <c r="F13" s="9">
        <v>0.29166666666666702</v>
      </c>
      <c r="G13" s="10">
        <f t="shared" si="6"/>
        <v>1</v>
      </c>
      <c r="H13" s="11"/>
      <c r="I13" s="11"/>
      <c r="J13" s="11">
        <f t="shared" ref="J13" si="11">I13-H13</f>
        <v>0</v>
      </c>
      <c r="K13" s="27">
        <f t="shared" ref="K13" si="12">J13/24</f>
        <v>0</v>
      </c>
      <c r="L13" s="28"/>
    </row>
    <row r="14" spans="1:12">
      <c r="A14" s="12">
        <f t="shared" si="4"/>
        <v>8</v>
      </c>
      <c r="B14" s="8">
        <f t="shared" si="4"/>
        <v>46061</v>
      </c>
      <c r="C14" s="8">
        <f t="shared" si="3"/>
        <v>46061</v>
      </c>
      <c r="D14" s="9">
        <v>0.29166666666666702</v>
      </c>
      <c r="E14" s="8">
        <f t="shared" si="5"/>
        <v>46062</v>
      </c>
      <c r="F14" s="9">
        <v>0.29166666666666702</v>
      </c>
      <c r="G14" s="10">
        <f t="shared" si="6"/>
        <v>1</v>
      </c>
      <c r="H14" s="11"/>
      <c r="I14" s="11"/>
      <c r="J14" s="11">
        <f t="shared" ref="J14" si="13">I14-H14</f>
        <v>0</v>
      </c>
      <c r="K14" s="27">
        <f t="shared" ref="K14" si="14">J14/24</f>
        <v>0</v>
      </c>
      <c r="L14" s="28"/>
    </row>
    <row r="15" spans="1:12">
      <c r="A15" s="12">
        <f t="shared" si="4"/>
        <v>9</v>
      </c>
      <c r="B15" s="8">
        <f t="shared" si="4"/>
        <v>46062</v>
      </c>
      <c r="C15" s="8">
        <f t="shared" si="3"/>
        <v>46062</v>
      </c>
      <c r="D15" s="9">
        <v>0.29166666666666702</v>
      </c>
      <c r="E15" s="8">
        <f t="shared" si="5"/>
        <v>46063</v>
      </c>
      <c r="F15" s="9">
        <v>0.29166666666666702</v>
      </c>
      <c r="G15" s="10">
        <f t="shared" si="6"/>
        <v>1</v>
      </c>
      <c r="H15" s="11"/>
      <c r="I15" s="11"/>
      <c r="J15" s="11">
        <f t="shared" ref="J15" si="15">I15-H15</f>
        <v>0</v>
      </c>
      <c r="K15" s="27">
        <f t="shared" ref="K15" si="16">J15/24</f>
        <v>0</v>
      </c>
      <c r="L15" s="28"/>
    </row>
    <row r="16" spans="1:12">
      <c r="A16" s="12">
        <f t="shared" si="4"/>
        <v>10</v>
      </c>
      <c r="B16" s="8">
        <f t="shared" si="4"/>
        <v>46063</v>
      </c>
      <c r="C16" s="8">
        <f t="shared" si="3"/>
        <v>46063</v>
      </c>
      <c r="D16" s="9">
        <v>0.29166666666666702</v>
      </c>
      <c r="E16" s="8">
        <f t="shared" ref="E16" si="17">C16+1</f>
        <v>46064</v>
      </c>
      <c r="F16" s="9">
        <v>0.29166666666666702</v>
      </c>
      <c r="G16" s="10">
        <f t="shared" ref="G16" si="18">IFERROR(((E16-C16)+(F16-D16)),"")</f>
        <v>1</v>
      </c>
      <c r="H16" s="11"/>
      <c r="I16" s="11"/>
      <c r="J16" s="11">
        <f t="shared" ref="J16" si="19">I16-H16</f>
        <v>0</v>
      </c>
      <c r="K16" s="27">
        <f t="shared" ref="K16" si="20">J16/24</f>
        <v>0</v>
      </c>
      <c r="L16" s="28"/>
    </row>
    <row r="17" spans="1:14">
      <c r="A17" s="12">
        <f t="shared" si="4"/>
        <v>11</v>
      </c>
      <c r="B17" s="8">
        <f t="shared" si="4"/>
        <v>46064</v>
      </c>
      <c r="C17" s="8">
        <f t="shared" si="3"/>
        <v>46064</v>
      </c>
      <c r="D17" s="9">
        <v>0.29166666666666702</v>
      </c>
      <c r="E17" s="8">
        <f t="shared" ref="E17" si="21">C17+1</f>
        <v>46065</v>
      </c>
      <c r="F17" s="9">
        <v>0.29166666666666702</v>
      </c>
      <c r="G17" s="10">
        <f t="shared" si="6"/>
        <v>1</v>
      </c>
      <c r="H17" s="11"/>
      <c r="I17" s="11"/>
      <c r="J17" s="11">
        <f t="shared" ref="J17" si="22">I17-H17</f>
        <v>0</v>
      </c>
      <c r="K17" s="27">
        <f t="shared" ref="K17" si="23">J17/24</f>
        <v>0</v>
      </c>
      <c r="L17" s="28"/>
    </row>
    <row r="18" spans="1:14">
      <c r="A18" s="12">
        <f t="shared" si="4"/>
        <v>12</v>
      </c>
      <c r="B18" s="8">
        <f t="shared" si="4"/>
        <v>46065</v>
      </c>
      <c r="C18" s="8">
        <f t="shared" si="3"/>
        <v>46065</v>
      </c>
      <c r="D18" s="9">
        <v>0.29166666666666702</v>
      </c>
      <c r="E18" s="8">
        <f t="shared" ref="E18:E32" si="24">C18+1</f>
        <v>46066</v>
      </c>
      <c r="F18" s="9">
        <v>0.29166666666666702</v>
      </c>
      <c r="G18" s="10">
        <f t="shared" si="6"/>
        <v>1</v>
      </c>
      <c r="H18" s="11"/>
      <c r="I18" s="11"/>
      <c r="J18" s="11">
        <f t="shared" ref="J18:J19" si="25">I18-H18</f>
        <v>0</v>
      </c>
      <c r="K18" s="27">
        <f t="shared" ref="K18:K19" si="26">J18/24</f>
        <v>0</v>
      </c>
      <c r="L18" s="28"/>
      <c r="N18" s="29"/>
    </row>
    <row r="19" spans="1:14">
      <c r="A19" s="12">
        <f t="shared" si="4"/>
        <v>13</v>
      </c>
      <c r="B19" s="8">
        <f t="shared" si="4"/>
        <v>46066</v>
      </c>
      <c r="C19" s="8">
        <f t="shared" si="3"/>
        <v>46066</v>
      </c>
      <c r="D19" s="9">
        <v>0.29166666666666702</v>
      </c>
      <c r="E19" s="8">
        <f t="shared" si="24"/>
        <v>46067</v>
      </c>
      <c r="F19" s="9">
        <v>0.29166666666666702</v>
      </c>
      <c r="G19" s="10">
        <f t="shared" si="6"/>
        <v>1</v>
      </c>
      <c r="H19" s="11"/>
      <c r="I19" s="11"/>
      <c r="J19" s="11">
        <f t="shared" si="25"/>
        <v>0</v>
      </c>
      <c r="K19" s="27">
        <f t="shared" si="26"/>
        <v>0</v>
      </c>
      <c r="L19" s="28"/>
    </row>
    <row r="20" spans="1:14">
      <c r="A20" s="12">
        <f t="shared" si="4"/>
        <v>14</v>
      </c>
      <c r="B20" s="8">
        <f t="shared" si="4"/>
        <v>46067</v>
      </c>
      <c r="C20" s="8">
        <f t="shared" si="3"/>
        <v>46067</v>
      </c>
      <c r="D20" s="9">
        <v>0.29166666666666702</v>
      </c>
      <c r="E20" s="8">
        <f t="shared" ref="E20" si="27">C20+1</f>
        <v>46068</v>
      </c>
      <c r="F20" s="9">
        <v>0.29166666666666702</v>
      </c>
      <c r="G20" s="10">
        <f t="shared" ref="G20" si="28">IFERROR(((E20-C20)+(F20-D20)),"")</f>
        <v>1</v>
      </c>
      <c r="H20" s="11"/>
      <c r="I20" s="11"/>
      <c r="J20" s="11">
        <f t="shared" ref="J20" si="29">I20-H20</f>
        <v>0</v>
      </c>
      <c r="K20" s="27">
        <f t="shared" ref="K20" si="30">J20/24</f>
        <v>0</v>
      </c>
      <c r="L20" s="28"/>
    </row>
    <row r="21" spans="1:14">
      <c r="A21" s="12">
        <f t="shared" si="4"/>
        <v>15</v>
      </c>
      <c r="B21" s="8">
        <f t="shared" si="4"/>
        <v>46068</v>
      </c>
      <c r="C21" s="8">
        <f t="shared" si="3"/>
        <v>46068</v>
      </c>
      <c r="D21" s="9">
        <v>0.29166666666666702</v>
      </c>
      <c r="E21" s="8">
        <f t="shared" si="24"/>
        <v>46069</v>
      </c>
      <c r="F21" s="9">
        <v>0.29166666666666702</v>
      </c>
      <c r="G21" s="10">
        <f t="shared" si="6"/>
        <v>1</v>
      </c>
      <c r="H21" s="11"/>
      <c r="I21" s="11"/>
      <c r="J21" s="11">
        <f t="shared" ref="J21" si="31">I21-H21</f>
        <v>0</v>
      </c>
      <c r="K21" s="27">
        <f t="shared" ref="K21" si="32">J21/24</f>
        <v>0</v>
      </c>
      <c r="L21" s="28"/>
    </row>
    <row r="22" spans="1:14">
      <c r="A22" s="12">
        <f t="shared" si="4"/>
        <v>16</v>
      </c>
      <c r="B22" s="8">
        <f t="shared" si="4"/>
        <v>46069</v>
      </c>
      <c r="C22" s="8">
        <f t="shared" si="3"/>
        <v>46069</v>
      </c>
      <c r="D22" s="9">
        <v>0.29166666666666702</v>
      </c>
      <c r="E22" s="8">
        <f t="shared" si="24"/>
        <v>46070</v>
      </c>
      <c r="F22" s="9">
        <v>0.29166666666666702</v>
      </c>
      <c r="G22" s="10">
        <f t="shared" si="6"/>
        <v>1</v>
      </c>
      <c r="H22" s="11"/>
      <c r="I22" s="11"/>
      <c r="J22" s="11">
        <f t="shared" ref="J22" si="33">I22-H22</f>
        <v>0</v>
      </c>
      <c r="K22" s="27">
        <f t="shared" ref="K22" si="34">J22/24</f>
        <v>0</v>
      </c>
      <c r="L22" s="28"/>
    </row>
    <row r="23" spans="1:14">
      <c r="A23" s="12">
        <f t="shared" si="4"/>
        <v>17</v>
      </c>
      <c r="B23" s="8">
        <f t="shared" si="4"/>
        <v>46070</v>
      </c>
      <c r="C23" s="8">
        <f t="shared" si="3"/>
        <v>46070</v>
      </c>
      <c r="D23" s="9">
        <v>0.29166666666666702</v>
      </c>
      <c r="E23" s="8">
        <f t="shared" ref="E23" si="35">C23+1</f>
        <v>46071</v>
      </c>
      <c r="F23" s="9">
        <v>0.29166666666666702</v>
      </c>
      <c r="G23" s="10">
        <f t="shared" ref="G23" si="36">IFERROR(((E23-C23)+(F23-D23)),"")</f>
        <v>1</v>
      </c>
      <c r="H23" s="11"/>
      <c r="I23" s="11"/>
      <c r="J23" s="11">
        <f t="shared" ref="J23" si="37">I23-H23</f>
        <v>0</v>
      </c>
      <c r="K23" s="27">
        <f t="shared" ref="K23" si="38">J23/24</f>
        <v>0</v>
      </c>
      <c r="L23" s="28"/>
    </row>
    <row r="24" spans="1:14">
      <c r="A24" s="12">
        <f t="shared" si="4"/>
        <v>18</v>
      </c>
      <c r="B24" s="8">
        <f t="shared" si="4"/>
        <v>46071</v>
      </c>
      <c r="C24" s="8">
        <f t="shared" si="3"/>
        <v>46071</v>
      </c>
      <c r="D24" s="9">
        <v>0.29166666666666702</v>
      </c>
      <c r="E24" s="8">
        <f t="shared" si="24"/>
        <v>46072</v>
      </c>
      <c r="F24" s="9">
        <v>0.29166666666666702</v>
      </c>
      <c r="G24" s="10">
        <f t="shared" si="6"/>
        <v>1</v>
      </c>
      <c r="H24" s="11"/>
      <c r="I24" s="11"/>
      <c r="J24" s="11">
        <f t="shared" ref="J24" si="39">I24-H24</f>
        <v>0</v>
      </c>
      <c r="K24" s="27">
        <f t="shared" ref="K24" si="40">J24/24</f>
        <v>0</v>
      </c>
      <c r="L24" s="28"/>
    </row>
    <row r="25" spans="1:14">
      <c r="A25" s="12">
        <f t="shared" ref="A25:B35" si="41">A24+1</f>
        <v>19</v>
      </c>
      <c r="B25" s="8">
        <f t="shared" si="41"/>
        <v>46072</v>
      </c>
      <c r="C25" s="8">
        <f t="shared" si="3"/>
        <v>46072</v>
      </c>
      <c r="D25" s="9">
        <v>0.29166666666666702</v>
      </c>
      <c r="E25" s="8">
        <f t="shared" si="24"/>
        <v>46073</v>
      </c>
      <c r="F25" s="9">
        <v>0.29166666666666702</v>
      </c>
      <c r="G25" s="10">
        <f t="shared" si="6"/>
        <v>1</v>
      </c>
      <c r="H25" s="11"/>
      <c r="I25" s="11"/>
      <c r="J25" s="11">
        <f t="shared" ref="J25" si="42">I25-H25</f>
        <v>0</v>
      </c>
      <c r="K25" s="27">
        <f t="shared" ref="K25" si="43">J25/24</f>
        <v>0</v>
      </c>
      <c r="L25" s="28"/>
    </row>
    <row r="26" spans="1:14">
      <c r="A26" s="12">
        <f t="shared" si="41"/>
        <v>20</v>
      </c>
      <c r="B26" s="8">
        <f t="shared" si="41"/>
        <v>46073</v>
      </c>
      <c r="C26" s="8">
        <f t="shared" si="3"/>
        <v>46073</v>
      </c>
      <c r="D26" s="9">
        <v>0.29166666666666702</v>
      </c>
      <c r="E26" s="8">
        <f t="shared" si="24"/>
        <v>46074</v>
      </c>
      <c r="F26" s="9">
        <v>0.29166666666666702</v>
      </c>
      <c r="G26" s="10">
        <f t="shared" si="6"/>
        <v>1</v>
      </c>
      <c r="H26" s="11"/>
      <c r="I26" s="11"/>
      <c r="J26" s="11">
        <f t="shared" ref="J26" si="44">I26-H26</f>
        <v>0</v>
      </c>
      <c r="K26" s="27">
        <f t="shared" ref="K26" si="45">J26/24</f>
        <v>0</v>
      </c>
      <c r="L26" s="28"/>
    </row>
    <row r="27" spans="1:14">
      <c r="A27" s="12">
        <f t="shared" si="41"/>
        <v>21</v>
      </c>
      <c r="B27" s="8">
        <f t="shared" si="41"/>
        <v>46074</v>
      </c>
      <c r="C27" s="8">
        <f t="shared" si="3"/>
        <v>46074</v>
      </c>
      <c r="D27" s="9">
        <v>0.29166666666666702</v>
      </c>
      <c r="E27" s="8">
        <f t="shared" si="24"/>
        <v>46075</v>
      </c>
      <c r="F27" s="9">
        <v>0.29166666666666702</v>
      </c>
      <c r="G27" s="10">
        <f t="shared" si="6"/>
        <v>1</v>
      </c>
      <c r="H27" s="11"/>
      <c r="I27" s="11"/>
      <c r="J27" s="11">
        <f t="shared" ref="J27" si="46">I27-H27</f>
        <v>0</v>
      </c>
      <c r="K27" s="27">
        <f t="shared" ref="K27" si="47">J27/24</f>
        <v>0</v>
      </c>
      <c r="L27" s="28"/>
    </row>
    <row r="28" spans="1:14">
      <c r="A28" s="12">
        <f t="shared" si="41"/>
        <v>22</v>
      </c>
      <c r="B28" s="8">
        <f t="shared" si="41"/>
        <v>46075</v>
      </c>
      <c r="C28" s="8">
        <f t="shared" si="3"/>
        <v>46075</v>
      </c>
      <c r="D28" s="9">
        <v>0.29166666666666702</v>
      </c>
      <c r="E28" s="8">
        <f t="shared" ref="E28" si="48">C28+1</f>
        <v>46076</v>
      </c>
      <c r="F28" s="9">
        <v>0.29166666666666702</v>
      </c>
      <c r="G28" s="10">
        <f t="shared" ref="G28" si="49">IFERROR(((E28-C28)+(F28-D28)),"")</f>
        <v>1</v>
      </c>
      <c r="H28" s="11"/>
      <c r="I28" s="11"/>
      <c r="J28" s="11">
        <f t="shared" ref="J28" si="50">I28-H28</f>
        <v>0</v>
      </c>
      <c r="K28" s="27">
        <f t="shared" ref="K28" si="51">J28/24</f>
        <v>0</v>
      </c>
      <c r="L28" s="28"/>
    </row>
    <row r="29" spans="1:14">
      <c r="A29" s="12">
        <f t="shared" si="41"/>
        <v>23</v>
      </c>
      <c r="B29" s="8">
        <f t="shared" si="41"/>
        <v>46076</v>
      </c>
      <c r="C29" s="8">
        <f t="shared" si="3"/>
        <v>46076</v>
      </c>
      <c r="D29" s="9">
        <v>0.29166666666666702</v>
      </c>
      <c r="E29" s="8">
        <f t="shared" si="24"/>
        <v>46077</v>
      </c>
      <c r="F29" s="9">
        <v>0.29166666666666702</v>
      </c>
      <c r="G29" s="10">
        <f t="shared" si="6"/>
        <v>1</v>
      </c>
      <c r="H29" s="11"/>
      <c r="I29" s="11"/>
      <c r="J29" s="11">
        <f t="shared" ref="J29" si="52">I29-H29</f>
        <v>0</v>
      </c>
      <c r="K29" s="27">
        <f t="shared" ref="K29" si="53">J29/24</f>
        <v>0</v>
      </c>
      <c r="L29" s="28"/>
    </row>
    <row r="30" spans="1:14">
      <c r="A30" s="12">
        <f t="shared" si="41"/>
        <v>24</v>
      </c>
      <c r="B30" s="8">
        <f t="shared" si="41"/>
        <v>46077</v>
      </c>
      <c r="C30" s="8">
        <f t="shared" si="3"/>
        <v>46077</v>
      </c>
      <c r="D30" s="9">
        <v>0.29166666666666702</v>
      </c>
      <c r="E30" s="8">
        <f t="shared" si="24"/>
        <v>46078</v>
      </c>
      <c r="F30" s="9">
        <v>0.29166666666666702</v>
      </c>
      <c r="G30" s="10">
        <f t="shared" si="6"/>
        <v>1</v>
      </c>
      <c r="H30" s="11"/>
      <c r="I30" s="11"/>
      <c r="J30" s="11">
        <f t="shared" ref="J30" si="54">I30-H30</f>
        <v>0</v>
      </c>
      <c r="K30" s="27">
        <f t="shared" ref="K30" si="55">J30/24</f>
        <v>0</v>
      </c>
      <c r="L30" s="28"/>
    </row>
    <row r="31" spans="1:14">
      <c r="A31" s="12">
        <f t="shared" si="41"/>
        <v>25</v>
      </c>
      <c r="B31" s="8">
        <f t="shared" si="41"/>
        <v>46078</v>
      </c>
      <c r="C31" s="8">
        <f t="shared" si="3"/>
        <v>46078</v>
      </c>
      <c r="D31" s="9">
        <v>0.29166666666666702</v>
      </c>
      <c r="E31" s="8">
        <f t="shared" si="24"/>
        <v>46079</v>
      </c>
      <c r="F31" s="9">
        <v>0.29166666666666702</v>
      </c>
      <c r="G31" s="10">
        <f t="shared" si="6"/>
        <v>1</v>
      </c>
      <c r="H31" s="11"/>
      <c r="I31" s="11"/>
      <c r="J31" s="11">
        <f t="shared" ref="J31:J36" si="56">I31-H31</f>
        <v>0</v>
      </c>
      <c r="K31" s="27">
        <f t="shared" ref="K31:K36" si="57">J31/24</f>
        <v>0</v>
      </c>
      <c r="L31" s="28"/>
    </row>
    <row r="32" spans="1:14">
      <c r="A32" s="12">
        <f t="shared" si="41"/>
        <v>26</v>
      </c>
      <c r="B32" s="8">
        <f t="shared" si="41"/>
        <v>46079</v>
      </c>
      <c r="C32" s="8">
        <f t="shared" si="3"/>
        <v>46079</v>
      </c>
      <c r="D32" s="9">
        <v>0.29166666666666702</v>
      </c>
      <c r="E32" s="8">
        <f t="shared" si="24"/>
        <v>46080</v>
      </c>
      <c r="F32" s="9">
        <v>0.29166666666666702</v>
      </c>
      <c r="G32" s="10">
        <f t="shared" si="6"/>
        <v>1</v>
      </c>
      <c r="H32" s="11"/>
      <c r="I32" s="11"/>
      <c r="J32" s="11">
        <f t="shared" si="56"/>
        <v>0</v>
      </c>
      <c r="K32" s="27">
        <f t="shared" si="57"/>
        <v>0</v>
      </c>
      <c r="L32" s="28"/>
    </row>
    <row r="33" spans="1:12">
      <c r="A33" s="12">
        <f t="shared" si="41"/>
        <v>27</v>
      </c>
      <c r="B33" s="8">
        <f t="shared" si="41"/>
        <v>46080</v>
      </c>
      <c r="C33" s="8">
        <f t="shared" si="3"/>
        <v>46080</v>
      </c>
      <c r="D33" s="9">
        <v>0.29166666666666702</v>
      </c>
      <c r="E33" s="8">
        <f t="shared" ref="E33" si="58">C33+1</f>
        <v>46081</v>
      </c>
      <c r="F33" s="9">
        <v>0.29166666666666702</v>
      </c>
      <c r="G33" s="10">
        <f t="shared" ref="G33" si="59">IFERROR(((E33-C33)+(F33-D33)),"")</f>
        <v>1</v>
      </c>
      <c r="H33" s="11"/>
      <c r="I33" s="11"/>
      <c r="J33" s="11">
        <f t="shared" si="56"/>
        <v>0</v>
      </c>
      <c r="K33" s="27">
        <f t="shared" si="57"/>
        <v>0</v>
      </c>
      <c r="L33" s="28"/>
    </row>
    <row r="34" spans="1:12">
      <c r="A34" s="12">
        <f t="shared" si="41"/>
        <v>28</v>
      </c>
      <c r="B34" s="8">
        <f t="shared" si="41"/>
        <v>46081</v>
      </c>
      <c r="C34" s="8">
        <f t="shared" si="3"/>
        <v>46081</v>
      </c>
      <c r="D34" s="9">
        <v>0.29166666666666702</v>
      </c>
      <c r="E34" s="8">
        <f t="shared" ref="E34" si="60">C34+1</f>
        <v>46082</v>
      </c>
      <c r="F34" s="9">
        <v>0.29166666666666702</v>
      </c>
      <c r="G34" s="10">
        <f t="shared" ref="G34" si="61">IFERROR(((E34-C34)+(F34-D34)),"")</f>
        <v>1</v>
      </c>
      <c r="H34" s="11"/>
      <c r="I34" s="11"/>
      <c r="J34" s="11">
        <f t="shared" si="56"/>
        <v>0</v>
      </c>
      <c r="K34" s="27">
        <f t="shared" si="57"/>
        <v>0</v>
      </c>
      <c r="L34" s="28"/>
    </row>
    <row r="35" spans="1:12">
      <c r="A35" s="12">
        <f t="shared" si="41"/>
        <v>29</v>
      </c>
      <c r="B35" s="8">
        <f t="shared" si="41"/>
        <v>46082</v>
      </c>
      <c r="C35" s="8">
        <f t="shared" si="3"/>
        <v>46082</v>
      </c>
      <c r="D35" s="9">
        <v>0.29166666666666702</v>
      </c>
      <c r="E35" s="8">
        <f t="shared" ref="E35" si="62">C35+1</f>
        <v>46083</v>
      </c>
      <c r="F35" s="9">
        <v>0.29166666666666702</v>
      </c>
      <c r="G35" s="10">
        <f t="shared" si="6"/>
        <v>1</v>
      </c>
      <c r="H35" s="11"/>
      <c r="I35" s="11"/>
      <c r="J35" s="11">
        <f t="shared" si="56"/>
        <v>0</v>
      </c>
      <c r="K35" s="27">
        <f t="shared" si="57"/>
        <v>0</v>
      </c>
      <c r="L35" s="28"/>
    </row>
    <row r="36" spans="1:12">
      <c r="A36" s="12">
        <f t="shared" ref="A36:B37" si="63">A35+1</f>
        <v>30</v>
      </c>
      <c r="B36" s="8">
        <f t="shared" si="63"/>
        <v>46083</v>
      </c>
      <c r="C36" s="8">
        <f t="shared" ref="C36" si="64">B36</f>
        <v>46083</v>
      </c>
      <c r="D36" s="9">
        <v>0.29166666666666702</v>
      </c>
      <c r="E36" s="8">
        <f t="shared" ref="E36" si="65">C36+1</f>
        <v>46084</v>
      </c>
      <c r="F36" s="9">
        <v>0.29166666666666702</v>
      </c>
      <c r="G36" s="10">
        <f t="shared" ref="G36" si="66">IFERROR(((E36-C36)+(F36-D36)),"")</f>
        <v>1</v>
      </c>
      <c r="H36" s="11"/>
      <c r="I36" s="11"/>
      <c r="J36" s="11">
        <f t="shared" si="56"/>
        <v>0</v>
      </c>
      <c r="K36" s="27">
        <f t="shared" si="57"/>
        <v>0</v>
      </c>
      <c r="L36" s="28"/>
    </row>
    <row r="37" spans="1:12">
      <c r="A37" s="12">
        <f t="shared" si="63"/>
        <v>31</v>
      </c>
      <c r="B37" s="8">
        <f t="shared" si="63"/>
        <v>46084</v>
      </c>
      <c r="C37" s="8">
        <f t="shared" ref="C37" si="67">B37</f>
        <v>46084</v>
      </c>
      <c r="D37" s="9">
        <v>0.29166666666666702</v>
      </c>
      <c r="E37" s="8">
        <f t="shared" ref="E37" si="68">C37+1</f>
        <v>46085</v>
      </c>
      <c r="F37" s="9">
        <v>0.29166666666666702</v>
      </c>
      <c r="G37" s="10">
        <f t="shared" ref="G37" si="69">IFERROR(((E37-C37)+(F37-D37)),"")</f>
        <v>1</v>
      </c>
      <c r="H37" s="11"/>
      <c r="I37" s="11"/>
      <c r="J37" s="11">
        <f t="shared" ref="J37" si="70">I37-H37</f>
        <v>0</v>
      </c>
      <c r="K37" s="27">
        <f t="shared" ref="K37" si="71">J37/24</f>
        <v>0</v>
      </c>
      <c r="L37" s="28"/>
    </row>
    <row r="38" spans="1:12">
      <c r="A38" s="12"/>
      <c r="B38" s="8"/>
      <c r="C38" s="8"/>
      <c r="D38" s="9"/>
      <c r="E38" s="8"/>
      <c r="F38" s="9"/>
      <c r="G38" s="10"/>
      <c r="H38" s="11"/>
      <c r="I38" s="11"/>
      <c r="J38" s="11"/>
      <c r="K38" s="27"/>
      <c r="L38" s="28"/>
    </row>
    <row r="39" spans="1:12">
      <c r="A39" s="17" t="s">
        <v>3</v>
      </c>
      <c r="B39" s="18"/>
      <c r="C39" s="18"/>
      <c r="D39" s="18"/>
      <c r="E39" s="18"/>
      <c r="F39" s="18"/>
      <c r="G39" s="19">
        <f>SUM(G7:G38)</f>
        <v>31</v>
      </c>
      <c r="H39" s="20"/>
      <c r="I39" s="20"/>
      <c r="J39" s="32">
        <f>SUM(J7:J38)</f>
        <v>0</v>
      </c>
      <c r="K39" s="32">
        <f>AVERAGE(K7:K38)</f>
        <v>0</v>
      </c>
      <c r="L39" s="33"/>
    </row>
    <row r="40" spans="1:12">
      <c r="A40" s="21" t="s">
        <v>106</v>
      </c>
      <c r="B40" s="22"/>
      <c r="C40" s="22"/>
      <c r="D40" s="22"/>
      <c r="E40" s="22"/>
      <c r="F40" s="22"/>
      <c r="G40" s="23">
        <f>G39/SUMPRODUCT((G7:G38&gt;0)*1)</f>
        <v>1</v>
      </c>
      <c r="H40" s="24"/>
      <c r="I40" s="24"/>
      <c r="J40" s="24"/>
      <c r="K40" s="24" t="e">
        <f>K39/SUMPRODUCT((K7:K38&gt;0)*1)</f>
        <v>#DIV/0!</v>
      </c>
      <c r="L40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pageSetup orientation="portrait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1"/>
  <sheetViews>
    <sheetView workbookViewId="0">
      <pane xSplit="2" ySplit="6" topLeftCell="C7" activePane="bottomRight" state="frozen"/>
      <selection pane="topRight"/>
      <selection pane="bottomLeft"/>
      <selection pane="bottomRight" activeCell="J10" sqref="J10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9" width="13.85546875" style="35" customWidth="1"/>
    <col min="10" max="10" width="13.85546875" style="1" customWidth="1"/>
    <col min="11" max="11" width="9.140625" style="1"/>
    <col min="12" max="12" width="47.140625" style="1" customWidth="1"/>
    <col min="13" max="16384" width="9.140625" style="1"/>
  </cols>
  <sheetData>
    <row r="1" spans="1:12">
      <c r="B1" s="2"/>
      <c r="C1" s="3" t="s">
        <v>120</v>
      </c>
      <c r="D1" s="2"/>
      <c r="E1" s="2"/>
      <c r="F1" s="2"/>
      <c r="G1" s="2"/>
      <c r="H1" s="36"/>
      <c r="I1" s="36"/>
      <c r="J1" s="2"/>
      <c r="K1" s="2"/>
      <c r="L1" s="2"/>
    </row>
    <row r="2" spans="1:12">
      <c r="B2" s="2"/>
      <c r="C2" s="3" t="s">
        <v>153</v>
      </c>
      <c r="D2" s="2"/>
      <c r="E2" s="2"/>
      <c r="F2" s="2"/>
      <c r="G2" s="2"/>
      <c r="H2" s="36"/>
      <c r="I2" s="36"/>
      <c r="J2" s="2"/>
      <c r="K2" s="2"/>
      <c r="L2" s="25" t="s">
        <v>122</v>
      </c>
    </row>
    <row r="3" spans="1:12">
      <c r="B3" s="2"/>
      <c r="C3" s="3" t="str">
        <f>SCI!C3</f>
        <v>Bulan Februari 2026</v>
      </c>
      <c r="D3" s="2"/>
      <c r="E3" s="2"/>
      <c r="F3" s="2"/>
      <c r="G3" s="2"/>
      <c r="H3" s="36"/>
      <c r="I3" s="36"/>
      <c r="J3" s="2"/>
      <c r="K3" s="2"/>
      <c r="L3" s="2"/>
    </row>
    <row r="4" spans="1:12">
      <c r="B4" s="4"/>
      <c r="C4" s="4">
        <f>SCI!C4</f>
        <v>46054</v>
      </c>
      <c r="D4" s="2"/>
      <c r="E4" s="2"/>
      <c r="F4" s="2"/>
      <c r="G4" s="2"/>
      <c r="H4" s="36"/>
      <c r="I4" s="36"/>
      <c r="J4" s="2" t="s">
        <v>123</v>
      </c>
      <c r="K4" s="26">
        <f>MAX(K7:K36)</f>
        <v>0</v>
      </c>
      <c r="L4" s="2"/>
    </row>
    <row r="5" spans="1:12">
      <c r="A5" s="695" t="s">
        <v>100</v>
      </c>
      <c r="B5" s="694" t="s">
        <v>101</v>
      </c>
      <c r="C5" s="694" t="s">
        <v>124</v>
      </c>
      <c r="D5" s="694"/>
      <c r="E5" s="694" t="s">
        <v>125</v>
      </c>
      <c r="F5" s="694"/>
      <c r="G5" s="698" t="s">
        <v>126</v>
      </c>
      <c r="H5" s="700" t="s">
        <v>127</v>
      </c>
      <c r="I5" s="700"/>
      <c r="J5" s="694" t="s">
        <v>128</v>
      </c>
      <c r="K5" s="698" t="s">
        <v>129</v>
      </c>
      <c r="L5" s="692" t="s">
        <v>130</v>
      </c>
    </row>
    <row r="6" spans="1:12">
      <c r="A6" s="696"/>
      <c r="B6" s="697"/>
      <c r="C6" s="5" t="s">
        <v>101</v>
      </c>
      <c r="D6" s="5" t="s">
        <v>131</v>
      </c>
      <c r="E6" s="5" t="s">
        <v>101</v>
      </c>
      <c r="F6" s="5" t="s">
        <v>131</v>
      </c>
      <c r="G6" s="699"/>
      <c r="H6" s="37" t="s">
        <v>124</v>
      </c>
      <c r="I6" s="37" t="s">
        <v>125</v>
      </c>
      <c r="J6" s="697"/>
      <c r="K6" s="699"/>
      <c r="L6" s="693"/>
    </row>
    <row r="7" spans="1:12">
      <c r="A7" s="6">
        <v>1</v>
      </c>
      <c r="B7" s="7">
        <f>C4</f>
        <v>46054</v>
      </c>
      <c r="C7" s="8">
        <f>B7</f>
        <v>46054</v>
      </c>
      <c r="D7" s="9">
        <v>0.29166666666666702</v>
      </c>
      <c r="E7" s="8">
        <f>C7+1</f>
        <v>46055</v>
      </c>
      <c r="F7" s="9">
        <v>0.29166666666666702</v>
      </c>
      <c r="G7" s="10">
        <f>IFERROR(((E7-C7)+(F7-D7)),"")</f>
        <v>1</v>
      </c>
      <c r="H7" s="11">
        <v>0</v>
      </c>
      <c r="I7" s="11">
        <v>0</v>
      </c>
      <c r="J7" s="11">
        <f t="shared" ref="J7" si="0">I7-H7</f>
        <v>0</v>
      </c>
      <c r="K7" s="27">
        <f t="shared" ref="K7" si="1">J7/24</f>
        <v>0</v>
      </c>
      <c r="L7" s="101" t="s">
        <v>154</v>
      </c>
    </row>
    <row r="8" spans="1:12">
      <c r="A8" s="12">
        <f>A7+1</f>
        <v>2</v>
      </c>
      <c r="B8" s="8">
        <f>B7+1</f>
        <v>46055</v>
      </c>
      <c r="C8" s="8">
        <f t="shared" ref="C8" si="2">B8</f>
        <v>46055</v>
      </c>
      <c r="D8" s="9">
        <v>0.29166666666666702</v>
      </c>
      <c r="E8" s="8">
        <f t="shared" ref="E8" si="3">C8+1</f>
        <v>46056</v>
      </c>
      <c r="F8" s="9">
        <v>0.29166666666666702</v>
      </c>
      <c r="G8" s="10">
        <f>IFERROR(((E8-C8)+(F8-D8)),"")</f>
        <v>1</v>
      </c>
      <c r="H8" s="11">
        <v>0</v>
      </c>
      <c r="I8" s="11">
        <v>0</v>
      </c>
      <c r="J8" s="11">
        <v>0</v>
      </c>
      <c r="K8" s="27">
        <v>0</v>
      </c>
      <c r="L8" s="28" t="s">
        <v>154</v>
      </c>
    </row>
    <row r="9" spans="1:12">
      <c r="A9" s="12">
        <f t="shared" ref="A9:B19" si="4">A8+1</f>
        <v>3</v>
      </c>
      <c r="B9" s="8">
        <f t="shared" si="4"/>
        <v>46056</v>
      </c>
      <c r="C9" s="8">
        <f t="shared" ref="C9:C36" si="5">B9</f>
        <v>46056</v>
      </c>
      <c r="D9" s="9">
        <v>0.29166666666666702</v>
      </c>
      <c r="E9" s="8">
        <f t="shared" ref="E9:E36" si="6">C9+1</f>
        <v>46057</v>
      </c>
      <c r="F9" s="9">
        <v>0.29166666666666702</v>
      </c>
      <c r="G9" s="10">
        <f t="shared" ref="G9:G36" si="7">IFERROR(((E9-C9)+(F9-D9)),"")</f>
        <v>1</v>
      </c>
      <c r="H9" s="11">
        <v>0</v>
      </c>
      <c r="I9" s="11">
        <v>0</v>
      </c>
      <c r="J9" s="11">
        <v>0</v>
      </c>
      <c r="K9" s="27">
        <v>0</v>
      </c>
      <c r="L9" s="28" t="s">
        <v>154</v>
      </c>
    </row>
    <row r="10" spans="1:12">
      <c r="A10" s="12">
        <f t="shared" si="4"/>
        <v>4</v>
      </c>
      <c r="B10" s="8">
        <f t="shared" si="4"/>
        <v>46057</v>
      </c>
      <c r="C10" s="8">
        <f t="shared" si="5"/>
        <v>46057</v>
      </c>
      <c r="D10" s="9">
        <v>0.29166666666666702</v>
      </c>
      <c r="E10" s="8">
        <f t="shared" si="6"/>
        <v>46058</v>
      </c>
      <c r="F10" s="9">
        <v>0.29166666666666702</v>
      </c>
      <c r="G10" s="10">
        <f t="shared" si="7"/>
        <v>1</v>
      </c>
      <c r="H10" s="11">
        <v>0</v>
      </c>
      <c r="I10" s="11">
        <v>0</v>
      </c>
      <c r="J10" s="11">
        <f t="shared" ref="J10" si="8">I10-H10</f>
        <v>0</v>
      </c>
      <c r="K10" s="27">
        <f t="shared" ref="K10" si="9">J10/24</f>
        <v>0</v>
      </c>
      <c r="L10" s="28" t="s">
        <v>154</v>
      </c>
    </row>
    <row r="11" spans="1:12">
      <c r="A11" s="12">
        <f t="shared" si="4"/>
        <v>5</v>
      </c>
      <c r="B11" s="8">
        <f t="shared" si="4"/>
        <v>46058</v>
      </c>
      <c r="C11" s="8">
        <f t="shared" si="5"/>
        <v>46058</v>
      </c>
      <c r="D11" s="9">
        <v>0.29166666666666702</v>
      </c>
      <c r="E11" s="8">
        <f t="shared" si="6"/>
        <v>46059</v>
      </c>
      <c r="F11" s="9">
        <v>0.29166666666666702</v>
      </c>
      <c r="G11" s="10">
        <f t="shared" si="7"/>
        <v>1</v>
      </c>
      <c r="H11" s="11"/>
      <c r="I11" s="11"/>
      <c r="J11" s="11">
        <f t="shared" ref="J11" si="10">I11-H11</f>
        <v>0</v>
      </c>
      <c r="K11" s="27">
        <f t="shared" ref="K11" si="11">J11/24</f>
        <v>0</v>
      </c>
      <c r="L11" s="28"/>
    </row>
    <row r="12" spans="1:12">
      <c r="A12" s="12">
        <f t="shared" si="4"/>
        <v>6</v>
      </c>
      <c r="B12" s="8">
        <f t="shared" si="4"/>
        <v>46059</v>
      </c>
      <c r="C12" s="8">
        <f t="shared" si="5"/>
        <v>46059</v>
      </c>
      <c r="D12" s="9">
        <v>0.29166666666666702</v>
      </c>
      <c r="E12" s="8">
        <f t="shared" si="6"/>
        <v>46060</v>
      </c>
      <c r="F12" s="9">
        <v>0.29166666666666702</v>
      </c>
      <c r="G12" s="10">
        <f t="shared" si="7"/>
        <v>1</v>
      </c>
      <c r="H12" s="11"/>
      <c r="I12" s="11"/>
      <c r="J12" s="11">
        <f t="shared" ref="J12" si="12">I12-H12</f>
        <v>0</v>
      </c>
      <c r="K12" s="27">
        <f t="shared" ref="K12" si="13">J12/24</f>
        <v>0</v>
      </c>
      <c r="L12" s="28"/>
    </row>
    <row r="13" spans="1:12">
      <c r="A13" s="12">
        <f t="shared" si="4"/>
        <v>7</v>
      </c>
      <c r="B13" s="8">
        <f t="shared" si="4"/>
        <v>46060</v>
      </c>
      <c r="C13" s="8">
        <f t="shared" si="5"/>
        <v>46060</v>
      </c>
      <c r="D13" s="9">
        <v>0.29166666666666702</v>
      </c>
      <c r="E13" s="8">
        <f t="shared" si="6"/>
        <v>46061</v>
      </c>
      <c r="F13" s="9">
        <v>0.29166666666666702</v>
      </c>
      <c r="G13" s="10">
        <f t="shared" si="7"/>
        <v>1</v>
      </c>
      <c r="H13" s="11"/>
      <c r="I13" s="11"/>
      <c r="J13" s="11">
        <f t="shared" ref="J13" si="14">I13-H13</f>
        <v>0</v>
      </c>
      <c r="K13" s="27">
        <f t="shared" ref="K13" si="15">J13/24</f>
        <v>0</v>
      </c>
      <c r="L13" s="28"/>
    </row>
    <row r="14" spans="1:12">
      <c r="A14" s="12">
        <f t="shared" si="4"/>
        <v>8</v>
      </c>
      <c r="B14" s="8">
        <f t="shared" si="4"/>
        <v>46061</v>
      </c>
      <c r="C14" s="8">
        <f t="shared" si="5"/>
        <v>46061</v>
      </c>
      <c r="D14" s="9">
        <v>0.29166666666666702</v>
      </c>
      <c r="E14" s="8">
        <f t="shared" si="6"/>
        <v>46062</v>
      </c>
      <c r="F14" s="9">
        <v>0.29166666666666702</v>
      </c>
      <c r="G14" s="10">
        <f t="shared" si="7"/>
        <v>1</v>
      </c>
      <c r="H14" s="11"/>
      <c r="I14" s="11"/>
      <c r="J14" s="11">
        <f t="shared" ref="J14" si="16">I14-H14</f>
        <v>0</v>
      </c>
      <c r="K14" s="27">
        <f t="shared" ref="K14" si="17">J14/24</f>
        <v>0</v>
      </c>
      <c r="L14" s="28"/>
    </row>
    <row r="15" spans="1:12">
      <c r="A15" s="12">
        <f t="shared" si="4"/>
        <v>9</v>
      </c>
      <c r="B15" s="8">
        <f t="shared" si="4"/>
        <v>46062</v>
      </c>
      <c r="C15" s="8">
        <f t="shared" si="5"/>
        <v>46062</v>
      </c>
      <c r="D15" s="9">
        <v>0.29166666666666702</v>
      </c>
      <c r="E15" s="8">
        <f t="shared" si="6"/>
        <v>46063</v>
      </c>
      <c r="F15" s="9">
        <v>0.29166666666666702</v>
      </c>
      <c r="G15" s="10">
        <f t="shared" si="7"/>
        <v>1</v>
      </c>
      <c r="H15" s="11"/>
      <c r="I15" s="11"/>
      <c r="J15" s="11">
        <f t="shared" ref="J15" si="18">I15-H15</f>
        <v>0</v>
      </c>
      <c r="K15" s="27">
        <f t="shared" ref="K15" si="19">J15/24</f>
        <v>0</v>
      </c>
      <c r="L15" s="28"/>
    </row>
    <row r="16" spans="1:12">
      <c r="A16" s="12">
        <f t="shared" si="4"/>
        <v>10</v>
      </c>
      <c r="B16" s="8">
        <f t="shared" si="4"/>
        <v>46063</v>
      </c>
      <c r="C16" s="8">
        <f t="shared" si="5"/>
        <v>46063</v>
      </c>
      <c r="D16" s="9">
        <v>0.29166666666666702</v>
      </c>
      <c r="E16" s="8">
        <f t="shared" si="6"/>
        <v>46064</v>
      </c>
      <c r="F16" s="9">
        <v>0.29166666666666702</v>
      </c>
      <c r="G16" s="10">
        <f t="shared" si="7"/>
        <v>1</v>
      </c>
      <c r="H16" s="11"/>
      <c r="I16" s="11"/>
      <c r="J16" s="11">
        <f t="shared" ref="J16" si="20">I16-H16</f>
        <v>0</v>
      </c>
      <c r="K16" s="27">
        <f t="shared" ref="K16" si="21">J16/24</f>
        <v>0</v>
      </c>
      <c r="L16" s="28"/>
    </row>
    <row r="17" spans="1:14">
      <c r="A17" s="12">
        <f t="shared" si="4"/>
        <v>11</v>
      </c>
      <c r="B17" s="8">
        <f t="shared" si="4"/>
        <v>46064</v>
      </c>
      <c r="C17" s="8">
        <f t="shared" si="5"/>
        <v>46064</v>
      </c>
      <c r="D17" s="9">
        <v>0.29166666666666702</v>
      </c>
      <c r="E17" s="8">
        <f t="shared" si="6"/>
        <v>46065</v>
      </c>
      <c r="F17" s="9">
        <v>0.29166666666666702</v>
      </c>
      <c r="G17" s="10">
        <f t="shared" si="7"/>
        <v>1</v>
      </c>
      <c r="H17" s="11"/>
      <c r="I17" s="11"/>
      <c r="J17" s="11">
        <f t="shared" ref="J17" si="22">I17-H17</f>
        <v>0</v>
      </c>
      <c r="K17" s="27">
        <f t="shared" ref="K17" si="23">J17/24</f>
        <v>0</v>
      </c>
      <c r="L17" s="28"/>
    </row>
    <row r="18" spans="1:14">
      <c r="A18" s="12">
        <f t="shared" si="4"/>
        <v>12</v>
      </c>
      <c r="B18" s="8">
        <f t="shared" si="4"/>
        <v>46065</v>
      </c>
      <c r="C18" s="8">
        <f t="shared" si="5"/>
        <v>46065</v>
      </c>
      <c r="D18" s="9">
        <v>0.29166666666666702</v>
      </c>
      <c r="E18" s="8">
        <f t="shared" si="6"/>
        <v>46066</v>
      </c>
      <c r="F18" s="9">
        <v>0.29166666666666702</v>
      </c>
      <c r="G18" s="10">
        <f t="shared" si="7"/>
        <v>1</v>
      </c>
      <c r="H18" s="11"/>
      <c r="I18" s="11"/>
      <c r="J18" s="11">
        <f t="shared" ref="J18" si="24">I18-H18</f>
        <v>0</v>
      </c>
      <c r="K18" s="27">
        <f t="shared" ref="K18" si="25">J18/24</f>
        <v>0</v>
      </c>
      <c r="L18" s="28"/>
      <c r="N18" s="29"/>
    </row>
    <row r="19" spans="1:14">
      <c r="A19" s="12">
        <f t="shared" si="4"/>
        <v>13</v>
      </c>
      <c r="B19" s="8">
        <f t="shared" ref="B19" si="26">B18+1</f>
        <v>46066</v>
      </c>
      <c r="C19" s="8">
        <f t="shared" si="5"/>
        <v>46066</v>
      </c>
      <c r="D19" s="9">
        <v>0.29166666666666702</v>
      </c>
      <c r="E19" s="8">
        <f t="shared" si="6"/>
        <v>46067</v>
      </c>
      <c r="F19" s="9">
        <v>0.29166666666666702</v>
      </c>
      <c r="G19" s="10">
        <f t="shared" si="7"/>
        <v>1</v>
      </c>
      <c r="H19" s="11"/>
      <c r="I19" s="11"/>
      <c r="J19" s="11">
        <f t="shared" ref="J19" si="27">I19-H19</f>
        <v>0</v>
      </c>
      <c r="K19" s="27">
        <f t="shared" ref="K19" si="28">J19/24</f>
        <v>0</v>
      </c>
      <c r="L19" s="28"/>
    </row>
    <row r="20" spans="1:14">
      <c r="A20" s="12">
        <f t="shared" ref="A20:B20" si="29">A19+1</f>
        <v>14</v>
      </c>
      <c r="B20" s="8">
        <f t="shared" si="29"/>
        <v>46067</v>
      </c>
      <c r="C20" s="8">
        <f t="shared" si="5"/>
        <v>46067</v>
      </c>
      <c r="D20" s="9">
        <v>0.29166666666666702</v>
      </c>
      <c r="E20" s="8">
        <f t="shared" si="6"/>
        <v>46068</v>
      </c>
      <c r="F20" s="9">
        <v>0.29166666666666702</v>
      </c>
      <c r="G20" s="10">
        <f t="shared" si="7"/>
        <v>1</v>
      </c>
      <c r="H20" s="11"/>
      <c r="I20" s="11"/>
      <c r="J20" s="11">
        <f t="shared" ref="J20" si="30">I20-H20</f>
        <v>0</v>
      </c>
      <c r="K20" s="27">
        <f t="shared" ref="K20" si="31">J20/24</f>
        <v>0</v>
      </c>
      <c r="L20" s="28"/>
    </row>
    <row r="21" spans="1:14">
      <c r="A21" s="12">
        <f t="shared" ref="A21:B21" si="32">A20+1</f>
        <v>15</v>
      </c>
      <c r="B21" s="8">
        <f t="shared" si="32"/>
        <v>46068</v>
      </c>
      <c r="C21" s="8">
        <f t="shared" si="5"/>
        <v>46068</v>
      </c>
      <c r="D21" s="9">
        <v>0.29166666666666702</v>
      </c>
      <c r="E21" s="8">
        <f t="shared" si="6"/>
        <v>46069</v>
      </c>
      <c r="F21" s="9">
        <v>0.29166666666666702</v>
      </c>
      <c r="G21" s="10">
        <f t="shared" si="7"/>
        <v>1</v>
      </c>
      <c r="H21" s="11"/>
      <c r="I21" s="11"/>
      <c r="J21" s="11">
        <f t="shared" ref="J21" si="33">I21-H21</f>
        <v>0</v>
      </c>
      <c r="K21" s="27">
        <f t="shared" ref="K21" si="34">J21/24</f>
        <v>0</v>
      </c>
      <c r="L21" s="28"/>
    </row>
    <row r="22" spans="1:14">
      <c r="A22" s="12">
        <f t="shared" ref="A22:B22" si="35">A21+1</f>
        <v>16</v>
      </c>
      <c r="B22" s="8">
        <f t="shared" si="35"/>
        <v>46069</v>
      </c>
      <c r="C22" s="8">
        <f t="shared" si="5"/>
        <v>46069</v>
      </c>
      <c r="D22" s="9">
        <v>0.29166666666666702</v>
      </c>
      <c r="E22" s="8">
        <f t="shared" si="6"/>
        <v>46070</v>
      </c>
      <c r="F22" s="9">
        <v>0.29166666666666702</v>
      </c>
      <c r="G22" s="10">
        <f t="shared" si="7"/>
        <v>1</v>
      </c>
      <c r="H22" s="11"/>
      <c r="I22" s="11"/>
      <c r="J22" s="11">
        <f t="shared" ref="J22" si="36">I22-H22</f>
        <v>0</v>
      </c>
      <c r="K22" s="27">
        <f t="shared" ref="K22" si="37">J22/24</f>
        <v>0</v>
      </c>
      <c r="L22" s="28"/>
    </row>
    <row r="23" spans="1:14">
      <c r="A23" s="12">
        <f t="shared" ref="A23:B23" si="38">A22+1</f>
        <v>17</v>
      </c>
      <c r="B23" s="8">
        <f t="shared" si="38"/>
        <v>46070</v>
      </c>
      <c r="C23" s="8">
        <f t="shared" si="5"/>
        <v>46070</v>
      </c>
      <c r="D23" s="9">
        <v>0.29166666666666702</v>
      </c>
      <c r="E23" s="8">
        <f t="shared" si="6"/>
        <v>46071</v>
      </c>
      <c r="F23" s="9">
        <v>0.29166666666666702</v>
      </c>
      <c r="G23" s="10">
        <f t="shared" si="7"/>
        <v>1</v>
      </c>
      <c r="H23" s="11"/>
      <c r="I23" s="11"/>
      <c r="J23" s="11">
        <f t="shared" ref="J23" si="39">I23-H23</f>
        <v>0</v>
      </c>
      <c r="K23" s="27">
        <f t="shared" ref="K23" si="40">J23/24</f>
        <v>0</v>
      </c>
      <c r="L23" s="28"/>
    </row>
    <row r="24" spans="1:14">
      <c r="A24" s="12">
        <f t="shared" ref="A24:B24" si="41">A23+1</f>
        <v>18</v>
      </c>
      <c r="B24" s="8">
        <f t="shared" si="41"/>
        <v>46071</v>
      </c>
      <c r="C24" s="8">
        <f t="shared" si="5"/>
        <v>46071</v>
      </c>
      <c r="D24" s="9">
        <v>0.29166666666666702</v>
      </c>
      <c r="E24" s="8">
        <f t="shared" si="6"/>
        <v>46072</v>
      </c>
      <c r="F24" s="9">
        <v>0.29166666666666702</v>
      </c>
      <c r="G24" s="10">
        <f t="shared" si="7"/>
        <v>1</v>
      </c>
      <c r="H24" s="11"/>
      <c r="I24" s="11"/>
      <c r="J24" s="11">
        <f t="shared" ref="J24" si="42">I24-H24</f>
        <v>0</v>
      </c>
      <c r="K24" s="27">
        <f t="shared" ref="K24" si="43">J24/24</f>
        <v>0</v>
      </c>
      <c r="L24" s="28"/>
    </row>
    <row r="25" spans="1:14">
      <c r="A25" s="12">
        <f t="shared" ref="A25:B25" si="44">A24+1</f>
        <v>19</v>
      </c>
      <c r="B25" s="8">
        <f t="shared" si="44"/>
        <v>46072</v>
      </c>
      <c r="C25" s="8">
        <f t="shared" si="5"/>
        <v>46072</v>
      </c>
      <c r="D25" s="9">
        <v>0.29166666666666702</v>
      </c>
      <c r="E25" s="8">
        <f t="shared" si="6"/>
        <v>46073</v>
      </c>
      <c r="F25" s="9">
        <v>0.29166666666666702</v>
      </c>
      <c r="G25" s="10">
        <f t="shared" si="7"/>
        <v>1</v>
      </c>
      <c r="H25" s="11"/>
      <c r="I25" s="11"/>
      <c r="J25" s="11">
        <f t="shared" ref="J25" si="45">I25-H25</f>
        <v>0</v>
      </c>
      <c r="K25" s="27">
        <f t="shared" ref="K25" si="46">J25/24</f>
        <v>0</v>
      </c>
      <c r="L25" s="28"/>
    </row>
    <row r="26" spans="1:14">
      <c r="A26" s="12">
        <f t="shared" ref="A26:B26" si="47">A25+1</f>
        <v>20</v>
      </c>
      <c r="B26" s="8">
        <f t="shared" si="47"/>
        <v>46073</v>
      </c>
      <c r="C26" s="8">
        <f t="shared" si="5"/>
        <v>46073</v>
      </c>
      <c r="D26" s="9">
        <v>0.29166666666666702</v>
      </c>
      <c r="E26" s="8">
        <f t="shared" si="6"/>
        <v>46074</v>
      </c>
      <c r="F26" s="9">
        <v>0.29166666666666702</v>
      </c>
      <c r="G26" s="10">
        <f t="shared" si="7"/>
        <v>1</v>
      </c>
      <c r="H26" s="11"/>
      <c r="I26" s="11"/>
      <c r="J26" s="11">
        <f t="shared" ref="J26" si="48">I26-H26</f>
        <v>0</v>
      </c>
      <c r="K26" s="27">
        <f t="shared" ref="K26" si="49">J26/24</f>
        <v>0</v>
      </c>
      <c r="L26" s="28"/>
    </row>
    <row r="27" spans="1:14">
      <c r="A27" s="12">
        <f t="shared" ref="A27:B27" si="50">A26+1</f>
        <v>21</v>
      </c>
      <c r="B27" s="8">
        <f t="shared" si="50"/>
        <v>46074</v>
      </c>
      <c r="C27" s="8">
        <f t="shared" si="5"/>
        <v>46074</v>
      </c>
      <c r="D27" s="9">
        <v>0.29166666666666702</v>
      </c>
      <c r="E27" s="8">
        <f t="shared" si="6"/>
        <v>46075</v>
      </c>
      <c r="F27" s="9">
        <v>0.29166666666666702</v>
      </c>
      <c r="G27" s="10">
        <f t="shared" si="7"/>
        <v>1</v>
      </c>
      <c r="H27" s="11"/>
      <c r="I27" s="11"/>
      <c r="J27" s="11">
        <f t="shared" ref="J27" si="51">I27-H27</f>
        <v>0</v>
      </c>
      <c r="K27" s="27">
        <f t="shared" ref="K27" si="52">J27/24</f>
        <v>0</v>
      </c>
      <c r="L27" s="28"/>
    </row>
    <row r="28" spans="1:14">
      <c r="A28" s="12">
        <f t="shared" ref="A28:B28" si="53">A27+1</f>
        <v>22</v>
      </c>
      <c r="B28" s="8">
        <f t="shared" si="53"/>
        <v>46075</v>
      </c>
      <c r="C28" s="8">
        <f t="shared" si="5"/>
        <v>46075</v>
      </c>
      <c r="D28" s="9">
        <v>0.29166666666666702</v>
      </c>
      <c r="E28" s="8">
        <f t="shared" si="6"/>
        <v>46076</v>
      </c>
      <c r="F28" s="9">
        <v>0.29166666666666702</v>
      </c>
      <c r="G28" s="10">
        <f t="shared" si="7"/>
        <v>1</v>
      </c>
      <c r="H28" s="11"/>
      <c r="I28" s="11"/>
      <c r="J28" s="11">
        <f t="shared" ref="J28" si="54">I28-H28</f>
        <v>0</v>
      </c>
      <c r="K28" s="27">
        <f t="shared" ref="K28" si="55">J28/24</f>
        <v>0</v>
      </c>
      <c r="L28" s="28"/>
    </row>
    <row r="29" spans="1:14">
      <c r="A29" s="12">
        <f t="shared" ref="A29:B29" si="56">A28+1</f>
        <v>23</v>
      </c>
      <c r="B29" s="8">
        <f t="shared" si="56"/>
        <v>46076</v>
      </c>
      <c r="C29" s="8">
        <f t="shared" si="5"/>
        <v>46076</v>
      </c>
      <c r="D29" s="9">
        <v>0.29166666666666702</v>
      </c>
      <c r="E29" s="8">
        <f t="shared" si="6"/>
        <v>46077</v>
      </c>
      <c r="F29" s="9">
        <v>0.29166666666666702</v>
      </c>
      <c r="G29" s="10">
        <f t="shared" si="7"/>
        <v>1</v>
      </c>
      <c r="H29" s="11"/>
      <c r="I29" s="11"/>
      <c r="J29" s="11">
        <f t="shared" ref="J29" si="57">I29-H29</f>
        <v>0</v>
      </c>
      <c r="K29" s="27">
        <f t="shared" ref="K29" si="58">J29/24</f>
        <v>0</v>
      </c>
      <c r="L29" s="28"/>
    </row>
    <row r="30" spans="1:14">
      <c r="A30" s="12">
        <f t="shared" ref="A30:B30" si="59">A29+1</f>
        <v>24</v>
      </c>
      <c r="B30" s="8">
        <f t="shared" si="59"/>
        <v>46077</v>
      </c>
      <c r="C30" s="8">
        <f t="shared" si="5"/>
        <v>46077</v>
      </c>
      <c r="D30" s="9">
        <v>0.29166666666666702</v>
      </c>
      <c r="E30" s="8">
        <f t="shared" si="6"/>
        <v>46078</v>
      </c>
      <c r="F30" s="9">
        <v>0.29166666666666702</v>
      </c>
      <c r="G30" s="10">
        <f t="shared" si="7"/>
        <v>1</v>
      </c>
      <c r="H30" s="11"/>
      <c r="I30" s="11"/>
      <c r="J30" s="11">
        <f t="shared" ref="J30" si="60">I30-H30</f>
        <v>0</v>
      </c>
      <c r="K30" s="27">
        <f t="shared" ref="K30" si="61">J30/24</f>
        <v>0</v>
      </c>
      <c r="L30" s="28"/>
    </row>
    <row r="31" spans="1:14">
      <c r="A31" s="12">
        <f t="shared" ref="A31:B31" si="62">A30+1</f>
        <v>25</v>
      </c>
      <c r="B31" s="8">
        <f t="shared" si="62"/>
        <v>46078</v>
      </c>
      <c r="C31" s="8">
        <f t="shared" si="5"/>
        <v>46078</v>
      </c>
      <c r="D31" s="9">
        <v>0.29166666666666702</v>
      </c>
      <c r="E31" s="8">
        <f t="shared" si="6"/>
        <v>46079</v>
      </c>
      <c r="F31" s="9">
        <v>0.29166666666666702</v>
      </c>
      <c r="G31" s="10">
        <f t="shared" si="7"/>
        <v>1</v>
      </c>
      <c r="H31" s="11"/>
      <c r="I31" s="11"/>
      <c r="J31" s="11">
        <f t="shared" ref="J31" si="63">I31-H31</f>
        <v>0</v>
      </c>
      <c r="K31" s="27">
        <f t="shared" ref="K31" si="64">J31/24</f>
        <v>0</v>
      </c>
      <c r="L31" s="28"/>
    </row>
    <row r="32" spans="1:14">
      <c r="A32" s="12">
        <f t="shared" ref="A32:B32" si="65">A31+1</f>
        <v>26</v>
      </c>
      <c r="B32" s="8">
        <f t="shared" si="65"/>
        <v>46079</v>
      </c>
      <c r="C32" s="8">
        <f t="shared" si="5"/>
        <v>46079</v>
      </c>
      <c r="D32" s="9">
        <v>0.29166666666666702</v>
      </c>
      <c r="E32" s="8">
        <f t="shared" si="6"/>
        <v>46080</v>
      </c>
      <c r="F32" s="9">
        <v>0.29166666666666702</v>
      </c>
      <c r="G32" s="10">
        <f t="shared" si="7"/>
        <v>1</v>
      </c>
      <c r="H32" s="11"/>
      <c r="I32" s="11"/>
      <c r="J32" s="11">
        <f t="shared" ref="J32:J33" si="66">I32-H32</f>
        <v>0</v>
      </c>
      <c r="K32" s="27">
        <f t="shared" ref="K32:K33" si="67">J32/24</f>
        <v>0</v>
      </c>
      <c r="L32" s="28"/>
    </row>
    <row r="33" spans="1:12">
      <c r="A33" s="12">
        <f t="shared" ref="A33:B33" si="68">A32+1</f>
        <v>27</v>
      </c>
      <c r="B33" s="8">
        <f t="shared" si="68"/>
        <v>46080</v>
      </c>
      <c r="C33" s="8">
        <f t="shared" si="5"/>
        <v>46080</v>
      </c>
      <c r="D33" s="9">
        <v>0.29166666666666702</v>
      </c>
      <c r="E33" s="8">
        <f t="shared" si="6"/>
        <v>46081</v>
      </c>
      <c r="F33" s="9">
        <v>0.29166666666666702</v>
      </c>
      <c r="G33" s="10">
        <f t="shared" si="7"/>
        <v>1</v>
      </c>
      <c r="H33" s="11"/>
      <c r="I33" s="11"/>
      <c r="J33" s="11">
        <f t="shared" si="66"/>
        <v>0</v>
      </c>
      <c r="K33" s="27">
        <f t="shared" si="67"/>
        <v>0</v>
      </c>
      <c r="L33" s="28"/>
    </row>
    <row r="34" spans="1:12">
      <c r="A34" s="12">
        <f t="shared" ref="A34:B34" si="69">A33+1</f>
        <v>28</v>
      </c>
      <c r="B34" s="8">
        <f t="shared" si="69"/>
        <v>46081</v>
      </c>
      <c r="C34" s="8">
        <f t="shared" si="5"/>
        <v>46081</v>
      </c>
      <c r="D34" s="9">
        <v>0.29166666666666702</v>
      </c>
      <c r="E34" s="8">
        <f t="shared" si="6"/>
        <v>46082</v>
      </c>
      <c r="F34" s="9">
        <v>0.29166666666666702</v>
      </c>
      <c r="G34" s="10">
        <f t="shared" si="7"/>
        <v>1</v>
      </c>
      <c r="H34" s="11"/>
      <c r="I34" s="11"/>
      <c r="J34" s="11">
        <f t="shared" ref="J34" si="70">I34-H34</f>
        <v>0</v>
      </c>
      <c r="K34" s="27">
        <f t="shared" ref="K34" si="71">J34/24</f>
        <v>0</v>
      </c>
      <c r="L34" s="28"/>
    </row>
    <row r="35" spans="1:12">
      <c r="A35" s="12">
        <f t="shared" ref="A35:B35" si="72">A34+1</f>
        <v>29</v>
      </c>
      <c r="B35" s="8">
        <f t="shared" si="72"/>
        <v>46082</v>
      </c>
      <c r="C35" s="8">
        <f t="shared" si="5"/>
        <v>46082</v>
      </c>
      <c r="D35" s="9">
        <v>0.29166666666666702</v>
      </c>
      <c r="E35" s="8">
        <f t="shared" si="6"/>
        <v>46083</v>
      </c>
      <c r="F35" s="9">
        <v>0.29166666666666702</v>
      </c>
      <c r="G35" s="10">
        <f t="shared" si="7"/>
        <v>1</v>
      </c>
      <c r="H35" s="11"/>
      <c r="I35" s="11"/>
      <c r="J35" s="11">
        <f t="shared" ref="J35" si="73">I35-H35</f>
        <v>0</v>
      </c>
      <c r="K35" s="27">
        <f t="shared" ref="K35" si="74">J35/24</f>
        <v>0</v>
      </c>
      <c r="L35" s="28"/>
    </row>
    <row r="36" spans="1:12">
      <c r="A36" s="12">
        <f t="shared" ref="A36:B37" si="75">A35+1</f>
        <v>30</v>
      </c>
      <c r="B36" s="8">
        <f t="shared" si="75"/>
        <v>46083</v>
      </c>
      <c r="C36" s="8">
        <f t="shared" si="5"/>
        <v>46083</v>
      </c>
      <c r="D36" s="9">
        <v>0.29166666666666702</v>
      </c>
      <c r="E36" s="8">
        <f t="shared" si="6"/>
        <v>46084</v>
      </c>
      <c r="F36" s="9">
        <v>0.29166666666666702</v>
      </c>
      <c r="G36" s="10">
        <f t="shared" si="7"/>
        <v>1</v>
      </c>
      <c r="H36" s="11"/>
      <c r="I36" s="11"/>
      <c r="J36" s="11">
        <f t="shared" ref="J36" si="76">I36-H36</f>
        <v>0</v>
      </c>
      <c r="K36" s="27">
        <f t="shared" ref="K36" si="77">J36/24</f>
        <v>0</v>
      </c>
      <c r="L36" s="28"/>
    </row>
    <row r="37" spans="1:12">
      <c r="A37" s="12">
        <f t="shared" si="75"/>
        <v>31</v>
      </c>
      <c r="B37" s="8">
        <f t="shared" si="75"/>
        <v>46084</v>
      </c>
      <c r="C37" s="8">
        <f t="shared" ref="C37" si="78">B37</f>
        <v>46084</v>
      </c>
      <c r="D37" s="9">
        <v>0.29166666666666702</v>
      </c>
      <c r="E37" s="8">
        <f t="shared" ref="E37" si="79">C37+1</f>
        <v>46085</v>
      </c>
      <c r="F37" s="9">
        <v>0.29166666666666702</v>
      </c>
      <c r="G37" s="10">
        <f t="shared" ref="G37" si="80">IFERROR(((E37-C37)+(F37-D37)),"")</f>
        <v>1</v>
      </c>
      <c r="H37" s="11"/>
      <c r="I37" s="11"/>
      <c r="J37" s="11">
        <f t="shared" ref="J37" si="81">I37-H37</f>
        <v>0</v>
      </c>
      <c r="K37" s="27">
        <f t="shared" ref="K37" si="82">J37/24</f>
        <v>0</v>
      </c>
      <c r="L37" s="28"/>
    </row>
    <row r="38" spans="1:12">
      <c r="A38" s="12"/>
      <c r="B38" s="8"/>
      <c r="C38" s="8"/>
      <c r="D38" s="9"/>
      <c r="E38" s="8"/>
      <c r="F38" s="9"/>
      <c r="G38" s="10"/>
      <c r="H38" s="11"/>
      <c r="I38" s="11"/>
      <c r="J38" s="11"/>
      <c r="K38" s="27"/>
      <c r="L38" s="256"/>
    </row>
    <row r="39" spans="1:12">
      <c r="A39" s="273"/>
      <c r="B39" s="114"/>
      <c r="C39" s="114"/>
      <c r="D39" s="274"/>
      <c r="E39" s="114"/>
      <c r="F39" s="274"/>
      <c r="G39" s="160"/>
      <c r="H39" s="162"/>
      <c r="I39" s="162"/>
      <c r="J39" s="162"/>
      <c r="K39" s="161"/>
      <c r="L39" s="256"/>
    </row>
    <row r="40" spans="1:12">
      <c r="A40" s="17" t="s">
        <v>3</v>
      </c>
      <c r="B40" s="18"/>
      <c r="C40" s="18"/>
      <c r="D40" s="18"/>
      <c r="E40" s="18"/>
      <c r="F40" s="18"/>
      <c r="G40" s="19">
        <f>SUM(G7:G37)</f>
        <v>31</v>
      </c>
      <c r="H40" s="20"/>
      <c r="I40" s="20"/>
      <c r="J40" s="32">
        <f>SUM(J7:J37)</f>
        <v>0</v>
      </c>
      <c r="K40" s="32">
        <f>AVERAGE(K7:K37)</f>
        <v>0</v>
      </c>
      <c r="L40" s="33"/>
    </row>
    <row r="41" spans="1:12">
      <c r="A41" s="21" t="s">
        <v>106</v>
      </c>
      <c r="B41" s="22"/>
      <c r="C41" s="22"/>
      <c r="D41" s="22"/>
      <c r="E41" s="22"/>
      <c r="F41" s="22"/>
      <c r="G41" s="23">
        <f>G40/SUMPRODUCT((G7:G37&gt;0)*1)</f>
        <v>1</v>
      </c>
      <c r="H41" s="24"/>
      <c r="I41" s="24"/>
      <c r="J41" s="24"/>
      <c r="K41" s="24" t="e">
        <f>K40/SUMPRODUCT((K7:K37&gt;0)*1)</f>
        <v>#DIV/0!</v>
      </c>
      <c r="L41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5"/>
  <sheetViews>
    <sheetView workbookViewId="0">
      <pane xSplit="2" ySplit="6" topLeftCell="C7" activePane="bottomRight" state="frozen"/>
      <selection pane="topRight"/>
      <selection pane="bottomLeft"/>
      <selection pane="bottomRight" activeCell="A8" sqref="A8"/>
    </sheetView>
  </sheetViews>
  <sheetFormatPr defaultColWidth="9.140625" defaultRowHeight="15"/>
  <cols>
    <col min="1" max="1" width="4.85546875" style="1" customWidth="1"/>
    <col min="2" max="3" width="10.7109375" style="1" customWidth="1"/>
    <col min="4" max="4" width="17.140625" style="1" customWidth="1"/>
    <col min="5" max="5" width="10.7109375" style="1" customWidth="1"/>
    <col min="6" max="6" width="10.7109375" style="196" customWidth="1"/>
    <col min="7" max="12" width="9.140625" style="196"/>
    <col min="13" max="13" width="20.5703125" style="219" customWidth="1"/>
    <col min="14" max="14" width="23" style="1" customWidth="1"/>
    <col min="15" max="16384" width="9.140625" style="1"/>
  </cols>
  <sheetData>
    <row r="1" spans="1:23">
      <c r="B1" s="2"/>
      <c r="C1" s="3" t="s">
        <v>120</v>
      </c>
      <c r="D1" s="2"/>
      <c r="E1" s="2"/>
      <c r="F1" s="2"/>
      <c r="G1" s="2"/>
      <c r="H1" s="2"/>
      <c r="I1" s="2"/>
      <c r="J1" s="2"/>
      <c r="K1" s="2"/>
      <c r="L1" s="2"/>
      <c r="M1" s="61"/>
    </row>
    <row r="2" spans="1:23">
      <c r="B2" s="2"/>
      <c r="C2" s="3" t="s">
        <v>155</v>
      </c>
      <c r="D2" s="2"/>
      <c r="E2" s="2"/>
      <c r="F2" s="2"/>
      <c r="G2" s="2"/>
      <c r="H2" s="2"/>
      <c r="I2" s="26"/>
      <c r="J2" s="2"/>
      <c r="K2" s="2"/>
      <c r="L2" s="2"/>
      <c r="M2" s="62" t="s">
        <v>122</v>
      </c>
    </row>
    <row r="3" spans="1:23">
      <c r="B3" s="2"/>
      <c r="C3" s="3" t="str">
        <f>SCI!C3</f>
        <v>Bulan Februari 2026</v>
      </c>
      <c r="D3" s="2"/>
      <c r="E3" s="2"/>
      <c r="F3" s="2"/>
      <c r="G3" s="2"/>
      <c r="H3" s="2"/>
      <c r="I3" s="2"/>
      <c r="J3" s="2"/>
      <c r="K3" s="2"/>
      <c r="L3" s="2"/>
      <c r="M3" s="61"/>
    </row>
    <row r="4" spans="1:23">
      <c r="B4" s="4"/>
      <c r="C4" s="4">
        <f>SCI!C4</f>
        <v>46054</v>
      </c>
      <c r="D4" s="44"/>
      <c r="E4" s="176"/>
      <c r="F4" s="176"/>
      <c r="G4" s="2"/>
      <c r="H4" s="2"/>
      <c r="I4" s="2"/>
      <c r="J4" s="2"/>
      <c r="K4" s="2"/>
      <c r="L4" s="2"/>
      <c r="M4" s="61" t="s">
        <v>123</v>
      </c>
    </row>
    <row r="5" spans="1:23" ht="15.75" customHeight="1">
      <c r="A5" s="695" t="s">
        <v>100</v>
      </c>
      <c r="B5" s="694" t="s">
        <v>101</v>
      </c>
      <c r="C5" s="694" t="s">
        <v>156</v>
      </c>
      <c r="D5" s="694" t="s">
        <v>157</v>
      </c>
      <c r="E5" s="694" t="s">
        <v>158</v>
      </c>
      <c r="F5" s="694" t="s">
        <v>159</v>
      </c>
      <c r="G5" s="701" t="s">
        <v>160</v>
      </c>
      <c r="H5" s="702"/>
      <c r="I5" s="702"/>
      <c r="J5" s="702"/>
      <c r="K5" s="702"/>
      <c r="L5" s="702"/>
      <c r="M5" s="703" t="s">
        <v>128</v>
      </c>
      <c r="N5" s="692" t="s">
        <v>161</v>
      </c>
    </row>
    <row r="6" spans="1:23" ht="15.75" customHeight="1">
      <c r="A6" s="711"/>
      <c r="B6" s="710"/>
      <c r="C6" s="710"/>
      <c r="D6" s="710"/>
      <c r="E6" s="710"/>
      <c r="F6" s="710"/>
      <c r="G6" s="707" t="s">
        <v>124</v>
      </c>
      <c r="H6" s="708"/>
      <c r="I6" s="707" t="s">
        <v>125</v>
      </c>
      <c r="J6" s="709"/>
      <c r="K6" s="707" t="s">
        <v>162</v>
      </c>
      <c r="L6" s="709"/>
      <c r="M6" s="704"/>
      <c r="N6" s="706"/>
    </row>
    <row r="7" spans="1:23" ht="33.75" customHeight="1">
      <c r="A7" s="696"/>
      <c r="B7" s="697"/>
      <c r="C7" s="697"/>
      <c r="D7" s="697"/>
      <c r="E7" s="697"/>
      <c r="F7" s="697"/>
      <c r="G7" s="5" t="s">
        <v>101</v>
      </c>
      <c r="H7" s="5" t="s">
        <v>131</v>
      </c>
      <c r="I7" s="5" t="s">
        <v>101</v>
      </c>
      <c r="J7" s="5" t="s">
        <v>131</v>
      </c>
      <c r="K7" s="5" t="s">
        <v>124</v>
      </c>
      <c r="L7" s="5" t="s">
        <v>125</v>
      </c>
      <c r="M7" s="705"/>
      <c r="N7" s="693"/>
    </row>
    <row r="8" spans="1:23">
      <c r="A8" s="47"/>
      <c r="B8" s="48"/>
      <c r="C8" s="182"/>
      <c r="D8" s="180"/>
      <c r="E8" s="8"/>
      <c r="F8" s="234"/>
      <c r="G8" s="237"/>
      <c r="H8" s="288"/>
      <c r="I8" s="237"/>
      <c r="J8" s="288"/>
      <c r="K8" s="289"/>
      <c r="L8" s="289"/>
      <c r="M8" s="290"/>
      <c r="N8" s="291"/>
      <c r="O8" s="42"/>
      <c r="W8" s="294">
        <v>2908.62</v>
      </c>
    </row>
    <row r="9" spans="1:23">
      <c r="A9" s="47">
        <v>1</v>
      </c>
      <c r="B9" s="48">
        <f t="shared" ref="B9:B11" si="0">I9</f>
        <v>0</v>
      </c>
      <c r="C9" s="182"/>
      <c r="D9" s="180"/>
      <c r="E9" s="8"/>
      <c r="F9" s="234"/>
      <c r="G9" s="237"/>
      <c r="H9" s="288"/>
      <c r="I9" s="237"/>
      <c r="J9" s="288"/>
      <c r="K9" s="289"/>
      <c r="L9" s="289"/>
      <c r="M9" s="290"/>
      <c r="N9" s="291"/>
      <c r="O9" s="42"/>
      <c r="W9" s="294">
        <v>2769.23</v>
      </c>
    </row>
    <row r="10" spans="1:23">
      <c r="A10" s="47">
        <f t="shared" ref="A10:A11" si="1">A9+1</f>
        <v>2</v>
      </c>
      <c r="B10" s="48">
        <f t="shared" si="0"/>
        <v>0</v>
      </c>
      <c r="C10" s="182"/>
      <c r="D10" s="183"/>
      <c r="E10" s="8"/>
      <c r="F10" s="234"/>
      <c r="G10" s="237"/>
      <c r="H10" s="288"/>
      <c r="I10" s="237"/>
      <c r="J10" s="288"/>
      <c r="K10" s="289"/>
      <c r="L10" s="289"/>
      <c r="M10" s="228"/>
      <c r="N10" s="291"/>
      <c r="O10" s="42"/>
    </row>
    <row r="11" spans="1:23">
      <c r="A11" s="47">
        <f t="shared" si="1"/>
        <v>3</v>
      </c>
      <c r="B11" s="48">
        <f t="shared" si="0"/>
        <v>0</v>
      </c>
      <c r="C11" s="182"/>
      <c r="D11" s="183"/>
      <c r="E11" s="8"/>
      <c r="F11" s="234"/>
      <c r="G11" s="237"/>
      <c r="H11" s="288"/>
      <c r="I11" s="237"/>
      <c r="J11" s="220"/>
      <c r="K11" s="292"/>
      <c r="L11" s="292"/>
      <c r="M11" s="108"/>
      <c r="N11" s="291"/>
      <c r="O11" s="42"/>
    </row>
    <row r="12" spans="1:23">
      <c r="A12" s="47"/>
      <c r="B12" s="48"/>
      <c r="C12" s="182"/>
      <c r="D12" s="183"/>
      <c r="E12" s="8"/>
      <c r="F12" s="234"/>
      <c r="G12" s="237"/>
      <c r="H12" s="288"/>
      <c r="I12" s="237"/>
      <c r="J12" s="220"/>
      <c r="K12" s="292"/>
      <c r="L12" s="292"/>
      <c r="M12" s="228"/>
      <c r="N12" s="28"/>
      <c r="O12" s="42"/>
    </row>
    <row r="13" spans="1:23">
      <c r="A13" s="47"/>
      <c r="B13" s="48"/>
      <c r="C13" s="182"/>
      <c r="D13" s="183"/>
      <c r="E13" s="8"/>
      <c r="F13" s="234"/>
      <c r="G13" s="237"/>
      <c r="H13" s="288"/>
      <c r="I13" s="237"/>
      <c r="J13" s="220"/>
      <c r="K13" s="292"/>
      <c r="L13" s="292"/>
      <c r="M13" s="228"/>
      <c r="N13" s="105"/>
      <c r="O13" s="42"/>
    </row>
    <row r="14" spans="1:23">
      <c r="A14" s="47"/>
      <c r="B14" s="48"/>
      <c r="C14" s="182"/>
      <c r="D14" s="183"/>
      <c r="E14" s="8"/>
      <c r="F14" s="234"/>
      <c r="G14" s="237"/>
      <c r="H14" s="288"/>
      <c r="I14" s="237"/>
      <c r="J14" s="222"/>
      <c r="K14" s="292"/>
      <c r="L14" s="292"/>
      <c r="M14" s="228"/>
      <c r="N14" s="105"/>
      <c r="O14" s="42"/>
      <c r="P14" s="75"/>
    </row>
    <row r="15" spans="1:23">
      <c r="A15" s="223" t="s">
        <v>3</v>
      </c>
      <c r="B15" s="224"/>
      <c r="C15" s="58"/>
      <c r="D15" s="58"/>
      <c r="E15" s="58"/>
      <c r="F15" s="225"/>
      <c r="G15" s="225"/>
      <c r="H15" s="226"/>
      <c r="I15" s="225"/>
      <c r="J15" s="226"/>
      <c r="K15" s="293"/>
      <c r="L15" s="293"/>
      <c r="M15" s="72">
        <f>SUM(M9:M11)</f>
        <v>0</v>
      </c>
      <c r="N15" s="73"/>
      <c r="R15" s="75"/>
    </row>
  </sheetData>
  <mergeCells count="12">
    <mergeCell ref="F5:F7"/>
    <mergeCell ref="A5:A7"/>
    <mergeCell ref="B5:B7"/>
    <mergeCell ref="C5:C7"/>
    <mergeCell ref="D5:D7"/>
    <mergeCell ref="E5:E7"/>
    <mergeCell ref="M5:M7"/>
    <mergeCell ref="N5:N7"/>
    <mergeCell ref="G5:L5"/>
    <mergeCell ref="G6:H6"/>
    <mergeCell ref="I6:J6"/>
    <mergeCell ref="K6:L6"/>
  </mergeCells>
  <conditionalFormatting sqref="D9:D14">
    <cfRule type="cellIs" dxfId="1" priority="1" operator="equal">
      <formula>"APC"</formula>
    </cfRule>
  </conditionalFormatting>
  <hyperlinks>
    <hyperlink ref="M2" location="'Summary sales'!A1" display="SUMMARY"/>
  </hyperlinks>
  <pageMargins left="0.7" right="0.7" top="0.75" bottom="0.75" header="0.3" footer="0.3"/>
  <pageSetup orientation="portrait" horizontalDpi="360" verticalDpi="360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7"/>
  <sheetViews>
    <sheetView zoomScale="80" zoomScaleNormal="80" workbookViewId="0">
      <pane ySplit="6" topLeftCell="A18" activePane="bottomLeft" state="frozen"/>
      <selection pane="bottomLeft" activeCell="K36" sqref="K36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8" width="15" style="1" customWidth="1"/>
    <col min="9" max="9" width="14.5703125" style="1" customWidth="1"/>
    <col min="10" max="10" width="14.28515625" style="1" customWidth="1"/>
    <col min="11" max="11" width="10.5703125" style="1" customWidth="1"/>
    <col min="12" max="12" width="28.42578125" style="1" customWidth="1"/>
    <col min="13" max="16384" width="9.140625" style="1"/>
  </cols>
  <sheetData>
    <row r="1" spans="1:12">
      <c r="B1" s="2"/>
      <c r="C1" s="3" t="s">
        <v>120</v>
      </c>
      <c r="D1" s="2"/>
      <c r="E1" s="2"/>
      <c r="F1" s="2"/>
      <c r="G1" s="2"/>
      <c r="H1" s="2"/>
      <c r="I1" s="2"/>
      <c r="J1" s="2"/>
      <c r="K1" s="2"/>
      <c r="L1" s="2"/>
    </row>
    <row r="2" spans="1:12">
      <c r="B2" s="2"/>
      <c r="C2" s="3" t="s">
        <v>163</v>
      </c>
      <c r="D2" s="2"/>
      <c r="E2" s="2"/>
      <c r="F2" s="2"/>
      <c r="G2" s="2"/>
      <c r="H2" s="2"/>
      <c r="I2" s="2"/>
      <c r="J2" s="2"/>
      <c r="K2" s="2"/>
      <c r="L2" s="25" t="s">
        <v>122</v>
      </c>
    </row>
    <row r="3" spans="1:12">
      <c r="B3" s="2"/>
      <c r="C3" s="3" t="str">
        <f>'Summary sales'!A3</f>
        <v>Bulan Februari 2026</v>
      </c>
      <c r="D3" s="2"/>
      <c r="E3" s="2"/>
      <c r="F3" s="2"/>
      <c r="G3" s="2"/>
      <c r="H3" s="2"/>
      <c r="I3" s="2"/>
      <c r="J3" s="2"/>
      <c r="K3" s="2"/>
      <c r="L3" s="2"/>
    </row>
    <row r="4" spans="1:12">
      <c r="B4" s="4"/>
      <c r="C4" s="76">
        <f>'Summary sales'!A4</f>
        <v>46054</v>
      </c>
      <c r="D4" s="2"/>
      <c r="E4" s="2"/>
      <c r="F4" s="2"/>
      <c r="G4" s="2"/>
      <c r="H4" s="2"/>
      <c r="I4" s="2"/>
      <c r="J4" s="2" t="s">
        <v>123</v>
      </c>
      <c r="K4" s="26">
        <f>MAX(K7:K35)</f>
        <v>119.7683333333116</v>
      </c>
      <c r="L4" s="2"/>
    </row>
    <row r="5" spans="1:12">
      <c r="A5" s="695" t="s">
        <v>100</v>
      </c>
      <c r="B5" s="694" t="s">
        <v>101</v>
      </c>
      <c r="C5" s="694" t="s">
        <v>124</v>
      </c>
      <c r="D5" s="694"/>
      <c r="E5" s="694" t="s">
        <v>125</v>
      </c>
      <c r="F5" s="694"/>
      <c r="G5" s="698" t="s">
        <v>126</v>
      </c>
      <c r="H5" s="701" t="s">
        <v>127</v>
      </c>
      <c r="I5" s="712"/>
      <c r="J5" s="694" t="s">
        <v>128</v>
      </c>
      <c r="K5" s="698" t="s">
        <v>129</v>
      </c>
      <c r="L5" s="692" t="s">
        <v>130</v>
      </c>
    </row>
    <row r="6" spans="1:12" ht="33.75" customHeight="1">
      <c r="A6" s="696"/>
      <c r="B6" s="697"/>
      <c r="C6" s="5" t="s">
        <v>101</v>
      </c>
      <c r="D6" s="5" t="s">
        <v>131</v>
      </c>
      <c r="E6" s="5" t="s">
        <v>101</v>
      </c>
      <c r="F6" s="5" t="s">
        <v>131</v>
      </c>
      <c r="G6" s="699"/>
      <c r="H6" s="5" t="s">
        <v>124</v>
      </c>
      <c r="I6" s="5" t="s">
        <v>125</v>
      </c>
      <c r="J6" s="697"/>
      <c r="K6" s="699"/>
      <c r="L6" s="693"/>
    </row>
    <row r="7" spans="1:12">
      <c r="A7" s="6">
        <v>1</v>
      </c>
      <c r="B7" s="7">
        <f>C4</f>
        <v>46054</v>
      </c>
      <c r="C7" s="7">
        <f>B7</f>
        <v>46054</v>
      </c>
      <c r="D7" s="286">
        <v>0.29166666666666702</v>
      </c>
      <c r="E7" s="7">
        <f>C7+1</f>
        <v>46055</v>
      </c>
      <c r="F7" s="286">
        <v>0.29166666666666702</v>
      </c>
      <c r="G7" s="10">
        <f>IFERROR(((E7-C7)+(F7-D7)),"")</f>
        <v>1</v>
      </c>
      <c r="H7" s="11">
        <v>5923301.1699999999</v>
      </c>
      <c r="I7" s="11">
        <v>5925224.2400000002</v>
      </c>
      <c r="J7" s="11">
        <f t="shared" ref="J7:J8" si="0">I7-H7</f>
        <v>1923.070000000298</v>
      </c>
      <c r="K7" s="27">
        <f t="shared" ref="K7:K8" si="1">J7/24</f>
        <v>80.127916666679084</v>
      </c>
      <c r="L7" s="28"/>
    </row>
    <row r="8" spans="1:12">
      <c r="A8" s="12">
        <f>A7+1</f>
        <v>2</v>
      </c>
      <c r="B8" s="8">
        <f>B7+1</f>
        <v>46055</v>
      </c>
      <c r="C8" s="8">
        <f t="shared" ref="C8:C34" si="2">B8</f>
        <v>46055</v>
      </c>
      <c r="D8" s="9">
        <v>0.29166666666666702</v>
      </c>
      <c r="E8" s="8">
        <f t="shared" ref="E8:E34" si="3">C8+1</f>
        <v>46056</v>
      </c>
      <c r="F8" s="9">
        <v>0.29166666666666702</v>
      </c>
      <c r="G8" s="10">
        <f>IFERROR(((E8-C8)+(F8-D8)),"")</f>
        <v>1</v>
      </c>
      <c r="H8" s="11">
        <f t="shared" ref="H8:H23" si="4">I7</f>
        <v>5925224.2400000002</v>
      </c>
      <c r="I8" s="11">
        <v>5927554.8799999999</v>
      </c>
      <c r="J8" s="11">
        <f t="shared" si="0"/>
        <v>2330.6399999996647</v>
      </c>
      <c r="K8" s="27">
        <f t="shared" si="1"/>
        <v>97.10999999998603</v>
      </c>
      <c r="L8" s="287"/>
    </row>
    <row r="9" spans="1:12">
      <c r="A9" s="12">
        <f t="shared" ref="A9:B15" si="5">A8+1</f>
        <v>3</v>
      </c>
      <c r="B9" s="8">
        <f t="shared" si="5"/>
        <v>46056</v>
      </c>
      <c r="C9" s="8">
        <f t="shared" si="2"/>
        <v>46056</v>
      </c>
      <c r="D9" s="9">
        <v>0.29166666666666702</v>
      </c>
      <c r="E9" s="8">
        <f t="shared" si="3"/>
        <v>46057</v>
      </c>
      <c r="F9" s="9">
        <v>0.29166666666666702</v>
      </c>
      <c r="G9" s="10">
        <f t="shared" ref="G9:G34" si="6">IFERROR(((E9-C9)+(F9-D9)),"")</f>
        <v>1</v>
      </c>
      <c r="H9" s="11">
        <f t="shared" si="4"/>
        <v>5927554.8799999999</v>
      </c>
      <c r="I9" s="11">
        <v>5929892.3499999996</v>
      </c>
      <c r="J9" s="11">
        <f t="shared" ref="J9" si="7">I9-H9</f>
        <v>2337.4699999997392</v>
      </c>
      <c r="K9" s="27">
        <f t="shared" ref="K9" si="8">J9/24</f>
        <v>97.394583333322473</v>
      </c>
      <c r="L9" s="287"/>
    </row>
    <row r="10" spans="1:12">
      <c r="A10" s="12">
        <f t="shared" si="5"/>
        <v>4</v>
      </c>
      <c r="B10" s="8">
        <f t="shared" si="5"/>
        <v>46057</v>
      </c>
      <c r="C10" s="8">
        <f t="shared" si="2"/>
        <v>46057</v>
      </c>
      <c r="D10" s="9">
        <v>0.29166666666666702</v>
      </c>
      <c r="E10" s="8">
        <f t="shared" si="3"/>
        <v>46058</v>
      </c>
      <c r="F10" s="9">
        <v>0.29166666666666702</v>
      </c>
      <c r="G10" s="10">
        <f t="shared" si="6"/>
        <v>1</v>
      </c>
      <c r="H10" s="11">
        <f t="shared" si="4"/>
        <v>5929892.3499999996</v>
      </c>
      <c r="I10" s="11">
        <v>5932159.54</v>
      </c>
      <c r="J10" s="11">
        <f t="shared" ref="J10" si="9">I10-H10</f>
        <v>2267.1900000004098</v>
      </c>
      <c r="K10" s="27">
        <f t="shared" ref="K10" si="10">J10/24</f>
        <v>94.46625000001707</v>
      </c>
      <c r="L10" s="287"/>
    </row>
    <row r="11" spans="1:12">
      <c r="A11" s="12">
        <f t="shared" si="5"/>
        <v>5</v>
      </c>
      <c r="B11" s="8">
        <f t="shared" si="5"/>
        <v>46058</v>
      </c>
      <c r="C11" s="8">
        <f t="shared" si="2"/>
        <v>46058</v>
      </c>
      <c r="D11" s="9">
        <v>0.29166666666666702</v>
      </c>
      <c r="E11" s="8">
        <f t="shared" si="3"/>
        <v>46059</v>
      </c>
      <c r="F11" s="9">
        <v>0.29166666666666702</v>
      </c>
      <c r="G11" s="10">
        <f t="shared" si="6"/>
        <v>1</v>
      </c>
      <c r="H11" s="11">
        <f t="shared" si="4"/>
        <v>5932159.54</v>
      </c>
      <c r="I11" s="11">
        <v>5934324.6799999997</v>
      </c>
      <c r="J11" s="11">
        <f t="shared" ref="J11" si="11">I11-H11</f>
        <v>2165.1399999996647</v>
      </c>
      <c r="K11" s="27">
        <f t="shared" ref="K11" si="12">J11/24</f>
        <v>90.214166666652702</v>
      </c>
      <c r="L11" s="287"/>
    </row>
    <row r="12" spans="1:12">
      <c r="A12" s="12">
        <f t="shared" si="5"/>
        <v>6</v>
      </c>
      <c r="B12" s="8">
        <f t="shared" si="5"/>
        <v>46059</v>
      </c>
      <c r="C12" s="8">
        <f t="shared" si="2"/>
        <v>46059</v>
      </c>
      <c r="D12" s="9">
        <v>0.29166666666666702</v>
      </c>
      <c r="E12" s="8">
        <f t="shared" si="3"/>
        <v>46060</v>
      </c>
      <c r="F12" s="9">
        <v>0.29166666666666702</v>
      </c>
      <c r="G12" s="10">
        <f t="shared" si="6"/>
        <v>1</v>
      </c>
      <c r="H12" s="11">
        <f t="shared" si="4"/>
        <v>5934324.6799999997</v>
      </c>
      <c r="I12" s="11">
        <v>5936294.4000000004</v>
      </c>
      <c r="J12" s="11">
        <f t="shared" ref="J12" si="13">I12-H12</f>
        <v>1969.7200000006706</v>
      </c>
      <c r="K12" s="27">
        <f t="shared" ref="K12" si="14">J12/24</f>
        <v>82.071666666694611</v>
      </c>
      <c r="L12" s="287"/>
    </row>
    <row r="13" spans="1:12">
      <c r="A13" s="12">
        <f t="shared" si="5"/>
        <v>7</v>
      </c>
      <c r="B13" s="8">
        <f t="shared" si="5"/>
        <v>46060</v>
      </c>
      <c r="C13" s="8">
        <f t="shared" si="2"/>
        <v>46060</v>
      </c>
      <c r="D13" s="9">
        <v>0.29166666666666702</v>
      </c>
      <c r="E13" s="8">
        <f t="shared" si="3"/>
        <v>46061</v>
      </c>
      <c r="F13" s="9">
        <v>0.29166666666666702</v>
      </c>
      <c r="G13" s="10">
        <f t="shared" si="6"/>
        <v>1</v>
      </c>
      <c r="H13" s="11">
        <f t="shared" si="4"/>
        <v>5936294.4000000004</v>
      </c>
      <c r="I13" s="11">
        <v>5938006.9400000004</v>
      </c>
      <c r="J13" s="11">
        <f t="shared" ref="J13:J14" si="15">I13-H13</f>
        <v>1712.5400000000373</v>
      </c>
      <c r="K13" s="27">
        <f t="shared" ref="K13:K14" si="16">J13/24</f>
        <v>71.355833333334886</v>
      </c>
      <c r="L13" s="287"/>
    </row>
    <row r="14" spans="1:12">
      <c r="A14" s="12">
        <f t="shared" si="5"/>
        <v>8</v>
      </c>
      <c r="B14" s="8">
        <f t="shared" si="5"/>
        <v>46061</v>
      </c>
      <c r="C14" s="8">
        <f t="shared" si="2"/>
        <v>46061</v>
      </c>
      <c r="D14" s="9">
        <v>0.29166666666666702</v>
      </c>
      <c r="E14" s="8">
        <f t="shared" si="3"/>
        <v>46062</v>
      </c>
      <c r="F14" s="9">
        <v>0.29166666666666702</v>
      </c>
      <c r="G14" s="10">
        <f t="shared" si="6"/>
        <v>1</v>
      </c>
      <c r="H14" s="11">
        <f t="shared" si="4"/>
        <v>5938006.9400000004</v>
      </c>
      <c r="I14" s="11">
        <v>5939948.4500000002</v>
      </c>
      <c r="J14" s="11">
        <f t="shared" si="15"/>
        <v>1941.5099999997765</v>
      </c>
      <c r="K14" s="27">
        <f t="shared" si="16"/>
        <v>80.896249999990687</v>
      </c>
      <c r="L14" s="287"/>
    </row>
    <row r="15" spans="1:12">
      <c r="A15" s="12">
        <f t="shared" si="5"/>
        <v>9</v>
      </c>
      <c r="B15" s="8">
        <f t="shared" si="5"/>
        <v>46062</v>
      </c>
      <c r="C15" s="8">
        <f t="shared" si="2"/>
        <v>46062</v>
      </c>
      <c r="D15" s="9">
        <v>0.29166666666666702</v>
      </c>
      <c r="E15" s="8">
        <f t="shared" si="3"/>
        <v>46063</v>
      </c>
      <c r="F15" s="9">
        <v>0.29166666666666702</v>
      </c>
      <c r="G15" s="10">
        <f t="shared" si="6"/>
        <v>1</v>
      </c>
      <c r="H15" s="11">
        <f t="shared" si="4"/>
        <v>5939948.4500000002</v>
      </c>
      <c r="I15" s="11">
        <v>5942039</v>
      </c>
      <c r="J15" s="11">
        <f t="shared" ref="J15:J18" si="17">I15-H15</f>
        <v>2090.5499999998137</v>
      </c>
      <c r="K15" s="27">
        <f t="shared" ref="K15" si="18">J15/24</f>
        <v>87.106249999992244</v>
      </c>
      <c r="L15" s="287"/>
    </row>
    <row r="16" spans="1:12">
      <c r="A16" s="12">
        <f t="shared" ref="A16:A34" si="19">A15+1</f>
        <v>10</v>
      </c>
      <c r="B16" s="8">
        <f t="shared" ref="B16:B34" si="20">B15+1</f>
        <v>46063</v>
      </c>
      <c r="C16" s="8">
        <f t="shared" si="2"/>
        <v>46063</v>
      </c>
      <c r="D16" s="9">
        <v>0.29166666666666702</v>
      </c>
      <c r="E16" s="8">
        <f t="shared" si="3"/>
        <v>46064</v>
      </c>
      <c r="F16" s="9">
        <v>0.29166666666666702</v>
      </c>
      <c r="G16" s="10">
        <f t="shared" si="6"/>
        <v>1</v>
      </c>
      <c r="H16" s="11">
        <f t="shared" si="4"/>
        <v>5942039</v>
      </c>
      <c r="I16" s="11">
        <v>5944358.0099999998</v>
      </c>
      <c r="J16" s="11">
        <f t="shared" si="17"/>
        <v>2319.0099999997765</v>
      </c>
      <c r="K16" s="27">
        <f t="shared" ref="K16:K18" si="21">J16/24</f>
        <v>96.625416666657358</v>
      </c>
      <c r="L16" s="287"/>
    </row>
    <row r="17" spans="1:12">
      <c r="A17" s="12">
        <f t="shared" si="19"/>
        <v>11</v>
      </c>
      <c r="B17" s="8">
        <f t="shared" si="20"/>
        <v>46064</v>
      </c>
      <c r="C17" s="8">
        <f t="shared" si="2"/>
        <v>46064</v>
      </c>
      <c r="D17" s="9">
        <v>0.29166666666666702</v>
      </c>
      <c r="E17" s="8">
        <f t="shared" si="3"/>
        <v>46065</v>
      </c>
      <c r="F17" s="9">
        <v>0.29166666666666702</v>
      </c>
      <c r="G17" s="10">
        <f t="shared" si="6"/>
        <v>1</v>
      </c>
      <c r="H17" s="11">
        <f t="shared" si="4"/>
        <v>5944358.0099999998</v>
      </c>
      <c r="I17" s="11">
        <v>5946433.1600000001</v>
      </c>
      <c r="J17" s="11">
        <f t="shared" si="17"/>
        <v>2075.1500000003725</v>
      </c>
      <c r="K17" s="27">
        <f t="shared" si="21"/>
        <v>86.464583333348855</v>
      </c>
      <c r="L17" s="287"/>
    </row>
    <row r="18" spans="1:12">
      <c r="A18" s="12">
        <f t="shared" si="19"/>
        <v>12</v>
      </c>
      <c r="B18" s="8">
        <f t="shared" si="20"/>
        <v>46065</v>
      </c>
      <c r="C18" s="8">
        <f t="shared" si="2"/>
        <v>46065</v>
      </c>
      <c r="D18" s="9">
        <v>0.29166666666666702</v>
      </c>
      <c r="E18" s="8">
        <f t="shared" si="3"/>
        <v>46066</v>
      </c>
      <c r="F18" s="9">
        <v>0.29166666666666702</v>
      </c>
      <c r="G18" s="10">
        <f t="shared" si="6"/>
        <v>1</v>
      </c>
      <c r="H18" s="11">
        <f t="shared" si="4"/>
        <v>5946433.1600000001</v>
      </c>
      <c r="I18" s="11">
        <v>5949048.3200000003</v>
      </c>
      <c r="J18" s="11">
        <f t="shared" si="17"/>
        <v>2615.160000000149</v>
      </c>
      <c r="K18" s="27">
        <f t="shared" si="21"/>
        <v>108.96500000000621</v>
      </c>
      <c r="L18" s="287"/>
    </row>
    <row r="19" spans="1:12">
      <c r="A19" s="12">
        <f t="shared" si="19"/>
        <v>13</v>
      </c>
      <c r="B19" s="8">
        <f t="shared" si="20"/>
        <v>46066</v>
      </c>
      <c r="C19" s="8">
        <f t="shared" si="2"/>
        <v>46066</v>
      </c>
      <c r="D19" s="9">
        <v>0.29166666666666702</v>
      </c>
      <c r="E19" s="8">
        <f t="shared" si="3"/>
        <v>46067</v>
      </c>
      <c r="F19" s="9">
        <v>0.29166666666666702</v>
      </c>
      <c r="G19" s="10">
        <f t="shared" si="6"/>
        <v>1</v>
      </c>
      <c r="H19" s="11">
        <f t="shared" si="4"/>
        <v>5949048.3200000003</v>
      </c>
      <c r="I19" s="11">
        <v>5951056.4699999997</v>
      </c>
      <c r="J19" s="11">
        <f t="shared" ref="J19" si="22">I19-H19</f>
        <v>2008.1499999994412</v>
      </c>
      <c r="K19" s="27">
        <f t="shared" ref="K19" si="23">J19/24</f>
        <v>83.672916666643388</v>
      </c>
      <c r="L19" s="287"/>
    </row>
    <row r="20" spans="1:12">
      <c r="A20" s="12">
        <f t="shared" si="19"/>
        <v>14</v>
      </c>
      <c r="B20" s="8">
        <f t="shared" si="20"/>
        <v>46067</v>
      </c>
      <c r="C20" s="8">
        <f t="shared" si="2"/>
        <v>46067</v>
      </c>
      <c r="D20" s="9">
        <v>0.29166666666666702</v>
      </c>
      <c r="E20" s="8">
        <f t="shared" si="3"/>
        <v>46068</v>
      </c>
      <c r="F20" s="9">
        <v>0.29166666666666702</v>
      </c>
      <c r="G20" s="10">
        <f t="shared" si="6"/>
        <v>1</v>
      </c>
      <c r="H20" s="11">
        <f t="shared" si="4"/>
        <v>5951056.4699999997</v>
      </c>
      <c r="I20" s="11">
        <v>5953075.8600000003</v>
      </c>
      <c r="J20" s="11">
        <f t="shared" ref="J20" si="24">I20-H20</f>
        <v>2019.390000000596</v>
      </c>
      <c r="K20" s="27">
        <f t="shared" ref="K20" si="25">J20/24</f>
        <v>84.14125000002484</v>
      </c>
      <c r="L20" s="287"/>
    </row>
    <row r="21" spans="1:12">
      <c r="A21" s="12">
        <f t="shared" si="19"/>
        <v>15</v>
      </c>
      <c r="B21" s="8">
        <f t="shared" si="20"/>
        <v>46068</v>
      </c>
      <c r="C21" s="8">
        <f t="shared" si="2"/>
        <v>46068</v>
      </c>
      <c r="D21" s="9">
        <v>0.29166666666666702</v>
      </c>
      <c r="E21" s="8">
        <f t="shared" si="3"/>
        <v>46069</v>
      </c>
      <c r="F21" s="9">
        <v>0.29166666666666702</v>
      </c>
      <c r="G21" s="10">
        <f t="shared" si="6"/>
        <v>1</v>
      </c>
      <c r="H21" s="11">
        <f t="shared" si="4"/>
        <v>5953075.8600000003</v>
      </c>
      <c r="I21" s="11">
        <v>5955288.5800000001</v>
      </c>
      <c r="J21" s="11">
        <f t="shared" ref="J21" si="26">I21-H21</f>
        <v>2212.7199999997392</v>
      </c>
      <c r="K21" s="27">
        <f t="shared" ref="K21" si="27">J21/24</f>
        <v>92.196666666655801</v>
      </c>
      <c r="L21" s="287"/>
    </row>
    <row r="22" spans="1:12">
      <c r="A22" s="12">
        <f t="shared" si="19"/>
        <v>16</v>
      </c>
      <c r="B22" s="8">
        <f t="shared" si="20"/>
        <v>46069</v>
      </c>
      <c r="C22" s="8">
        <f t="shared" si="2"/>
        <v>46069</v>
      </c>
      <c r="D22" s="9">
        <v>0.29166666666666702</v>
      </c>
      <c r="E22" s="8">
        <f t="shared" si="3"/>
        <v>46070</v>
      </c>
      <c r="F22" s="9">
        <v>0.29166666666666702</v>
      </c>
      <c r="G22" s="10">
        <f t="shared" si="6"/>
        <v>1</v>
      </c>
      <c r="H22" s="11">
        <f t="shared" si="4"/>
        <v>5955288.5800000001</v>
      </c>
      <c r="I22" s="11">
        <v>5957241.25</v>
      </c>
      <c r="J22" s="11">
        <f t="shared" ref="J22" si="28">I22-H22</f>
        <v>1952.6699999999255</v>
      </c>
      <c r="K22" s="27">
        <f t="shared" ref="K22" si="29">J22/24</f>
        <v>81.3612499999969</v>
      </c>
      <c r="L22" s="287"/>
    </row>
    <row r="23" spans="1:12">
      <c r="A23" s="12">
        <f t="shared" si="19"/>
        <v>17</v>
      </c>
      <c r="B23" s="8">
        <f t="shared" si="20"/>
        <v>46070</v>
      </c>
      <c r="C23" s="8">
        <f t="shared" si="2"/>
        <v>46070</v>
      </c>
      <c r="D23" s="9">
        <v>0.29166666666666702</v>
      </c>
      <c r="E23" s="8">
        <f t="shared" si="3"/>
        <v>46071</v>
      </c>
      <c r="F23" s="9">
        <v>0.29166666666666702</v>
      </c>
      <c r="G23" s="10">
        <f t="shared" si="6"/>
        <v>1</v>
      </c>
      <c r="H23" s="11">
        <f t="shared" si="4"/>
        <v>5957241.25</v>
      </c>
      <c r="I23" s="11">
        <v>5959061.54</v>
      </c>
      <c r="J23" s="11">
        <f t="shared" ref="J23" si="30">I23-H23</f>
        <v>1820.2900000000373</v>
      </c>
      <c r="K23" s="27">
        <f t="shared" ref="K23" si="31">J23/24</f>
        <v>75.845416666668214</v>
      </c>
      <c r="L23" s="287"/>
    </row>
    <row r="24" spans="1:12">
      <c r="A24" s="12">
        <f t="shared" si="19"/>
        <v>18</v>
      </c>
      <c r="B24" s="8">
        <f t="shared" si="20"/>
        <v>46071</v>
      </c>
      <c r="C24" s="8">
        <f t="shared" si="2"/>
        <v>46071</v>
      </c>
      <c r="D24" s="9">
        <v>0.29166666666666702</v>
      </c>
      <c r="E24" s="8">
        <f t="shared" si="3"/>
        <v>46072</v>
      </c>
      <c r="F24" s="9">
        <v>0.29166666666666702</v>
      </c>
      <c r="G24" s="10">
        <f t="shared" si="6"/>
        <v>1</v>
      </c>
      <c r="H24" s="11">
        <f t="shared" ref="H24:H34" si="32">I23</f>
        <v>5959061.54</v>
      </c>
      <c r="I24" s="11">
        <v>5961094.0800000001</v>
      </c>
      <c r="J24" s="11">
        <f t="shared" ref="J24" si="33">I24-H24</f>
        <v>2032.5400000000373</v>
      </c>
      <c r="K24" s="27">
        <f t="shared" ref="K24" si="34">J24/24</f>
        <v>84.689166666668214</v>
      </c>
      <c r="L24" s="243"/>
    </row>
    <row r="25" spans="1:12">
      <c r="A25" s="12">
        <f t="shared" si="19"/>
        <v>19</v>
      </c>
      <c r="B25" s="8">
        <f t="shared" si="20"/>
        <v>46072</v>
      </c>
      <c r="C25" s="8">
        <f t="shared" si="2"/>
        <v>46072</v>
      </c>
      <c r="D25" s="9">
        <v>0.29166666666666702</v>
      </c>
      <c r="E25" s="8">
        <f t="shared" si="3"/>
        <v>46073</v>
      </c>
      <c r="F25" s="9">
        <v>0.29166666666666702</v>
      </c>
      <c r="G25" s="10">
        <f t="shared" si="6"/>
        <v>1</v>
      </c>
      <c r="H25" s="11">
        <f t="shared" si="32"/>
        <v>5961094.0800000001</v>
      </c>
      <c r="I25" s="11">
        <v>5963968.5199999996</v>
      </c>
      <c r="J25" s="11">
        <f t="shared" ref="J25:J26" si="35">I25-H25</f>
        <v>2874.4399999994785</v>
      </c>
      <c r="K25" s="27">
        <f t="shared" ref="K25:K28" si="36">J25/24</f>
        <v>119.7683333333116</v>
      </c>
      <c r="L25" s="243"/>
    </row>
    <row r="26" spans="1:12">
      <c r="A26" s="12">
        <f t="shared" si="19"/>
        <v>20</v>
      </c>
      <c r="B26" s="8">
        <f t="shared" si="20"/>
        <v>46073</v>
      </c>
      <c r="C26" s="8">
        <f t="shared" si="2"/>
        <v>46073</v>
      </c>
      <c r="D26" s="9">
        <v>0.29166666666666702</v>
      </c>
      <c r="E26" s="8">
        <f t="shared" si="3"/>
        <v>46074</v>
      </c>
      <c r="F26" s="9">
        <v>0.29166666666666702</v>
      </c>
      <c r="G26" s="10">
        <f t="shared" si="6"/>
        <v>1</v>
      </c>
      <c r="H26" s="11">
        <f t="shared" si="32"/>
        <v>5963968.5199999996</v>
      </c>
      <c r="I26" s="11">
        <v>5966051.3499999996</v>
      </c>
      <c r="J26" s="11">
        <f t="shared" si="35"/>
        <v>2082.8300000000745</v>
      </c>
      <c r="K26" s="27">
        <f t="shared" si="36"/>
        <v>86.784583333336442</v>
      </c>
      <c r="L26" s="243"/>
    </row>
    <row r="27" spans="1:12">
      <c r="A27" s="12">
        <f t="shared" si="19"/>
        <v>21</v>
      </c>
      <c r="B27" s="8">
        <f t="shared" si="20"/>
        <v>46074</v>
      </c>
      <c r="C27" s="8">
        <f t="shared" si="2"/>
        <v>46074</v>
      </c>
      <c r="D27" s="9">
        <v>0.29166666666666702</v>
      </c>
      <c r="E27" s="8">
        <f t="shared" si="3"/>
        <v>46075</v>
      </c>
      <c r="F27" s="9">
        <v>0.29166666666666702</v>
      </c>
      <c r="G27" s="10">
        <f t="shared" si="6"/>
        <v>1</v>
      </c>
      <c r="H27" s="11">
        <f t="shared" si="32"/>
        <v>5966051.3499999996</v>
      </c>
      <c r="I27" s="11">
        <v>5968426.4800000004</v>
      </c>
      <c r="J27" s="11">
        <f t="shared" ref="J27:J30" si="37">I27-H27</f>
        <v>2375.1300000008196</v>
      </c>
      <c r="K27" s="27">
        <f t="shared" ref="K27" si="38">J27/24</f>
        <v>98.963750000034153</v>
      </c>
      <c r="L27" s="243"/>
    </row>
    <row r="28" spans="1:12">
      <c r="A28" s="12">
        <f t="shared" si="19"/>
        <v>22</v>
      </c>
      <c r="B28" s="8">
        <f t="shared" si="20"/>
        <v>46075</v>
      </c>
      <c r="C28" s="8">
        <f t="shared" si="2"/>
        <v>46075</v>
      </c>
      <c r="D28" s="9">
        <v>0.29166666666666702</v>
      </c>
      <c r="E28" s="8">
        <f t="shared" si="3"/>
        <v>46076</v>
      </c>
      <c r="F28" s="9">
        <v>0.29166666666666702</v>
      </c>
      <c r="G28" s="10">
        <f t="shared" si="6"/>
        <v>1</v>
      </c>
      <c r="H28" s="11">
        <f t="shared" si="32"/>
        <v>5968426.4800000004</v>
      </c>
      <c r="I28" s="11">
        <v>5970090.04</v>
      </c>
      <c r="J28" s="11">
        <f t="shared" si="37"/>
        <v>1663.5599999995902</v>
      </c>
      <c r="K28" s="27">
        <f t="shared" si="36"/>
        <v>69.31499999998293</v>
      </c>
      <c r="L28" s="287"/>
    </row>
    <row r="29" spans="1:12">
      <c r="A29" s="12">
        <f t="shared" si="19"/>
        <v>23</v>
      </c>
      <c r="B29" s="8">
        <f t="shared" si="20"/>
        <v>46076</v>
      </c>
      <c r="C29" s="8">
        <f t="shared" si="2"/>
        <v>46076</v>
      </c>
      <c r="D29" s="9">
        <v>0.29166666666666702</v>
      </c>
      <c r="E29" s="8">
        <f t="shared" si="3"/>
        <v>46077</v>
      </c>
      <c r="F29" s="9">
        <v>0.29166666666666702</v>
      </c>
      <c r="G29" s="10">
        <f t="shared" si="6"/>
        <v>1</v>
      </c>
      <c r="H29" s="11">
        <f t="shared" si="32"/>
        <v>5970090.04</v>
      </c>
      <c r="I29" s="11">
        <v>5971328.7999999998</v>
      </c>
      <c r="J29" s="11">
        <f t="shared" si="37"/>
        <v>1238.7599999997765</v>
      </c>
      <c r="K29" s="27">
        <f t="shared" ref="K29" si="39">J29/24</f>
        <v>51.614999999990687</v>
      </c>
      <c r="L29" s="28"/>
    </row>
    <row r="30" spans="1:12">
      <c r="A30" s="12">
        <f t="shared" si="19"/>
        <v>24</v>
      </c>
      <c r="B30" s="8">
        <f t="shared" si="20"/>
        <v>46077</v>
      </c>
      <c r="C30" s="8">
        <f t="shared" si="2"/>
        <v>46077</v>
      </c>
      <c r="D30" s="9">
        <v>0.29166666666666702</v>
      </c>
      <c r="E30" s="8">
        <f t="shared" si="3"/>
        <v>46078</v>
      </c>
      <c r="F30" s="9">
        <v>0.29166666666666702</v>
      </c>
      <c r="G30" s="10">
        <f t="shared" si="6"/>
        <v>1</v>
      </c>
      <c r="H30" s="11">
        <f t="shared" si="32"/>
        <v>5971328.7999999998</v>
      </c>
      <c r="I30" s="11">
        <v>5973431.3499999996</v>
      </c>
      <c r="J30" s="11">
        <f t="shared" si="37"/>
        <v>2102.5499999998137</v>
      </c>
      <c r="K30" s="27">
        <f t="shared" ref="K30" si="40">J30/24</f>
        <v>87.606249999992244</v>
      </c>
      <c r="L30" s="28"/>
    </row>
    <row r="31" spans="1:12">
      <c r="A31" s="12">
        <f t="shared" si="19"/>
        <v>25</v>
      </c>
      <c r="B31" s="8">
        <f t="shared" si="20"/>
        <v>46078</v>
      </c>
      <c r="C31" s="8">
        <f t="shared" si="2"/>
        <v>46078</v>
      </c>
      <c r="D31" s="9">
        <v>0.29166666666666702</v>
      </c>
      <c r="E31" s="8">
        <f t="shared" si="3"/>
        <v>46079</v>
      </c>
      <c r="F31" s="9">
        <v>0.29166666666666702</v>
      </c>
      <c r="G31" s="10">
        <f t="shared" si="6"/>
        <v>1</v>
      </c>
      <c r="H31" s="11">
        <f t="shared" si="32"/>
        <v>5973431.3499999996</v>
      </c>
      <c r="I31" s="11">
        <v>5975996.3200000003</v>
      </c>
      <c r="J31" s="11">
        <f t="shared" ref="J31" si="41">I31-H31</f>
        <v>2564.9700000006706</v>
      </c>
      <c r="K31" s="27">
        <f t="shared" ref="K31" si="42">J31/24</f>
        <v>106.87375000002794</v>
      </c>
      <c r="L31" s="28"/>
    </row>
    <row r="32" spans="1:12">
      <c r="A32" s="12">
        <f t="shared" si="19"/>
        <v>26</v>
      </c>
      <c r="B32" s="8">
        <f t="shared" si="20"/>
        <v>46079</v>
      </c>
      <c r="C32" s="8">
        <f t="shared" si="2"/>
        <v>46079</v>
      </c>
      <c r="D32" s="9">
        <v>0.29166666666666702</v>
      </c>
      <c r="E32" s="8">
        <f t="shared" si="3"/>
        <v>46080</v>
      </c>
      <c r="F32" s="9">
        <v>0.29166666666666702</v>
      </c>
      <c r="G32" s="10">
        <f t="shared" si="6"/>
        <v>1</v>
      </c>
      <c r="H32" s="11">
        <f t="shared" si="32"/>
        <v>5975996.3200000003</v>
      </c>
      <c r="I32" s="11">
        <v>5978083.2999999998</v>
      </c>
      <c r="J32" s="11">
        <f t="shared" ref="J32" si="43">I32-H32</f>
        <v>2086.9799999995157</v>
      </c>
      <c r="K32" s="27">
        <f t="shared" ref="K32" si="44">J32/24</f>
        <v>86.957499999979817</v>
      </c>
      <c r="L32" s="28"/>
    </row>
    <row r="33" spans="1:12">
      <c r="A33" s="12">
        <f t="shared" si="19"/>
        <v>27</v>
      </c>
      <c r="B33" s="8">
        <f t="shared" si="20"/>
        <v>46080</v>
      </c>
      <c r="C33" s="8">
        <f t="shared" si="2"/>
        <v>46080</v>
      </c>
      <c r="D33" s="9">
        <v>0.29166666666666702</v>
      </c>
      <c r="E33" s="8">
        <f t="shared" si="3"/>
        <v>46081</v>
      </c>
      <c r="F33" s="9">
        <v>0.29166666666666702</v>
      </c>
      <c r="G33" s="10">
        <f t="shared" si="6"/>
        <v>1</v>
      </c>
      <c r="H33" s="11">
        <f t="shared" si="32"/>
        <v>5978083.2999999998</v>
      </c>
      <c r="I33" s="11">
        <v>5980657.2699999996</v>
      </c>
      <c r="J33" s="11">
        <f t="shared" ref="J33" si="45">I33-H33</f>
        <v>2573.9699999997392</v>
      </c>
      <c r="K33" s="27">
        <f t="shared" ref="K33" si="46">J33/24</f>
        <v>107.24874999998913</v>
      </c>
      <c r="L33" s="28"/>
    </row>
    <row r="34" spans="1:12">
      <c r="A34" s="12">
        <f t="shared" si="19"/>
        <v>28</v>
      </c>
      <c r="B34" s="8">
        <f t="shared" si="20"/>
        <v>46081</v>
      </c>
      <c r="C34" s="8">
        <f t="shared" si="2"/>
        <v>46081</v>
      </c>
      <c r="D34" s="9">
        <v>0.29166666666666702</v>
      </c>
      <c r="E34" s="8">
        <f t="shared" si="3"/>
        <v>46082</v>
      </c>
      <c r="F34" s="9">
        <v>0.29166666666666702</v>
      </c>
      <c r="G34" s="10">
        <f t="shared" si="6"/>
        <v>1</v>
      </c>
      <c r="H34" s="11">
        <f t="shared" si="32"/>
        <v>5980657.2699999996</v>
      </c>
      <c r="I34" s="11">
        <v>5983020.4500000002</v>
      </c>
      <c r="J34" s="11">
        <f t="shared" ref="J34" si="47">I34-H34</f>
        <v>2363.1800000006333</v>
      </c>
      <c r="K34" s="27">
        <f t="shared" ref="K34" si="48">J34/24</f>
        <v>98.465833333359726</v>
      </c>
      <c r="L34" s="28"/>
    </row>
    <row r="35" spans="1:12">
      <c r="A35" s="12"/>
      <c r="B35" s="8"/>
      <c r="C35" s="8"/>
      <c r="D35" s="9"/>
      <c r="E35" s="8"/>
      <c r="F35" s="9"/>
      <c r="G35" s="10"/>
      <c r="H35" s="11"/>
      <c r="I35" s="11"/>
      <c r="J35" s="11"/>
      <c r="K35" s="27"/>
      <c r="L35" s="28"/>
    </row>
    <row r="36" spans="1:12">
      <c r="A36" s="17" t="s">
        <v>3</v>
      </c>
      <c r="B36" s="18"/>
      <c r="C36" s="18"/>
      <c r="D36" s="18"/>
      <c r="E36" s="18"/>
      <c r="F36" s="18"/>
      <c r="G36" s="19">
        <f>SUM(G7:G35)</f>
        <v>28</v>
      </c>
      <c r="H36" s="20"/>
      <c r="I36" s="20"/>
      <c r="J36" s="32">
        <f>SUM(J7:J35)</f>
        <v>59719.280000000261</v>
      </c>
      <c r="K36" s="32">
        <f>AVERAGE(K7:K35)</f>
        <v>88.867976190476597</v>
      </c>
      <c r="L36" s="33"/>
    </row>
    <row r="37" spans="1:12">
      <c r="A37" s="21" t="s">
        <v>106</v>
      </c>
      <c r="B37" s="22"/>
      <c r="C37" s="22"/>
      <c r="D37" s="22"/>
      <c r="E37" s="22"/>
      <c r="F37" s="22"/>
      <c r="G37" s="23">
        <f>G36/SUMPRODUCT((G7:G35&gt;0)*1)</f>
        <v>1</v>
      </c>
      <c r="H37" s="24"/>
      <c r="I37" s="24"/>
      <c r="J37" s="24"/>
      <c r="K37" s="24">
        <f>K36/SUMPRODUCT((K7:K35&gt;0)*1)</f>
        <v>3.1738562925170215</v>
      </c>
      <c r="L37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pageSetup orientation="portrait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7"/>
  <sheetViews>
    <sheetView zoomScale="80" zoomScaleNormal="80" zoomScaleSheetLayoutView="50" workbookViewId="0">
      <pane ySplit="6" topLeftCell="A25" activePane="bottomLeft" state="frozen"/>
      <selection pane="bottomLeft" activeCell="K36" sqref="K36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8" width="16.140625" style="1" customWidth="1"/>
    <col min="9" max="9" width="15.28515625" style="1" customWidth="1"/>
    <col min="10" max="10" width="13.5703125" style="1" customWidth="1"/>
    <col min="11" max="11" width="9.85546875" style="1" customWidth="1"/>
    <col min="12" max="12" width="44.7109375" style="1" customWidth="1"/>
    <col min="13" max="16384" width="9.140625" style="1"/>
  </cols>
  <sheetData>
    <row r="1" spans="1:12">
      <c r="B1" s="2"/>
      <c r="C1" s="3" t="s">
        <v>120</v>
      </c>
      <c r="D1" s="2"/>
      <c r="E1" s="2"/>
      <c r="F1" s="2"/>
      <c r="G1" s="2"/>
      <c r="H1" s="2"/>
      <c r="I1" s="2"/>
      <c r="J1" s="2"/>
      <c r="K1" s="2"/>
      <c r="L1" s="2"/>
    </row>
    <row r="2" spans="1:12">
      <c r="B2" s="2"/>
      <c r="C2" s="3" t="s">
        <v>137</v>
      </c>
      <c r="D2" s="2"/>
      <c r="E2" s="2"/>
      <c r="F2" s="2"/>
      <c r="G2" s="2"/>
      <c r="H2" s="2"/>
      <c r="I2" s="2"/>
      <c r="J2" s="2"/>
      <c r="K2" s="2"/>
      <c r="L2" s="25" t="s">
        <v>122</v>
      </c>
    </row>
    <row r="3" spans="1:12">
      <c r="B3" s="2"/>
      <c r="C3" s="3" t="str">
        <f>SCI!C3</f>
        <v>Bulan Februari 2026</v>
      </c>
      <c r="D3" s="2"/>
      <c r="E3" s="2"/>
      <c r="F3" s="2"/>
      <c r="G3" s="2"/>
      <c r="H3" s="2"/>
      <c r="I3" s="2"/>
      <c r="J3" s="2"/>
      <c r="K3" s="2"/>
      <c r="L3" s="2"/>
    </row>
    <row r="4" spans="1:12">
      <c r="B4" s="4"/>
      <c r="C4" s="76">
        <f>'Summary sales'!A4</f>
        <v>46054</v>
      </c>
      <c r="D4" s="2"/>
      <c r="E4" s="2"/>
      <c r="F4" s="2"/>
      <c r="G4" s="2"/>
      <c r="H4" s="2"/>
      <c r="I4" s="2"/>
      <c r="J4" s="2" t="s">
        <v>123</v>
      </c>
      <c r="K4" s="26">
        <f>MAX(K7:K35)</f>
        <v>144.80208333333334</v>
      </c>
      <c r="L4" s="2"/>
    </row>
    <row r="5" spans="1:12">
      <c r="A5" s="695" t="s">
        <v>100</v>
      </c>
      <c r="B5" s="694" t="s">
        <v>101</v>
      </c>
      <c r="C5" s="694" t="s">
        <v>124</v>
      </c>
      <c r="D5" s="694"/>
      <c r="E5" s="694" t="s">
        <v>125</v>
      </c>
      <c r="F5" s="694"/>
      <c r="G5" s="698" t="s">
        <v>126</v>
      </c>
      <c r="H5" s="694" t="s">
        <v>127</v>
      </c>
      <c r="I5" s="694"/>
      <c r="J5" s="694" t="s">
        <v>128</v>
      </c>
      <c r="K5" s="698" t="s">
        <v>129</v>
      </c>
      <c r="L5" s="692" t="s">
        <v>130</v>
      </c>
    </row>
    <row r="6" spans="1:12" ht="33.75" customHeight="1" thickBot="1">
      <c r="A6" s="696"/>
      <c r="B6" s="697"/>
      <c r="C6" s="5" t="s">
        <v>101</v>
      </c>
      <c r="D6" s="5" t="s">
        <v>131</v>
      </c>
      <c r="E6" s="5" t="s">
        <v>101</v>
      </c>
      <c r="F6" s="5" t="s">
        <v>131</v>
      </c>
      <c r="G6" s="699"/>
      <c r="H6" s="5" t="s">
        <v>124</v>
      </c>
      <c r="I6" s="5" t="s">
        <v>125</v>
      </c>
      <c r="J6" s="697"/>
      <c r="K6" s="699"/>
      <c r="L6" s="693"/>
    </row>
    <row r="7" spans="1:12" ht="15.75" thickTop="1">
      <c r="A7" s="6">
        <v>1</v>
      </c>
      <c r="B7" s="7">
        <f>C4</f>
        <v>46054</v>
      </c>
      <c r="C7" s="7">
        <f>B7</f>
        <v>46054</v>
      </c>
      <c r="D7" s="9">
        <v>0.29166666666666669</v>
      </c>
      <c r="E7" s="7">
        <f>C7+1</f>
        <v>46055</v>
      </c>
      <c r="F7" s="286">
        <v>0.29166666666666669</v>
      </c>
      <c r="G7" s="10">
        <f>IFERROR(((E7-C7)+(F7-D7)),"")</f>
        <v>1</v>
      </c>
      <c r="H7" s="11">
        <v>9422043.7200000007</v>
      </c>
      <c r="I7" s="11">
        <v>9422603.0399999991</v>
      </c>
      <c r="J7" s="11">
        <f t="shared" ref="J7" si="0">I7-H7</f>
        <v>559.31999999843538</v>
      </c>
      <c r="K7" s="27">
        <f t="shared" ref="K7" si="1">J7/24</f>
        <v>23.304999999934807</v>
      </c>
      <c r="L7" s="490"/>
    </row>
    <row r="8" spans="1:12">
      <c r="A8" s="12">
        <f>A7+1</f>
        <v>2</v>
      </c>
      <c r="B8" s="8">
        <f>B7+1</f>
        <v>46055</v>
      </c>
      <c r="C8" s="8">
        <f t="shared" ref="C8" si="2">B8</f>
        <v>46055</v>
      </c>
      <c r="D8" s="9">
        <v>0.29166666666666669</v>
      </c>
      <c r="E8" s="8">
        <f t="shared" ref="E8" si="3">C8+1</f>
        <v>46056</v>
      </c>
      <c r="F8" s="9">
        <v>0.29166666666666669</v>
      </c>
      <c r="G8" s="10">
        <f>IFERROR(((E8-C8)+(F8-D8)),"")</f>
        <v>1</v>
      </c>
      <c r="H8" s="11">
        <f t="shared" ref="H8:H34" si="4">I7</f>
        <v>9422603.0399999991</v>
      </c>
      <c r="I8" s="11">
        <v>9425301.2899999991</v>
      </c>
      <c r="J8" s="11">
        <f t="shared" ref="J8" si="5">I8-H8</f>
        <v>2698.25</v>
      </c>
      <c r="K8" s="27">
        <f t="shared" ref="K8" si="6">J8/24</f>
        <v>112.42708333333333</v>
      </c>
      <c r="L8" s="490"/>
    </row>
    <row r="9" spans="1:12">
      <c r="A9" s="12">
        <f t="shared" ref="A9:A34" si="7">A8+1</f>
        <v>3</v>
      </c>
      <c r="B9" s="8">
        <f t="shared" ref="B9:B34" si="8">B8+1</f>
        <v>46056</v>
      </c>
      <c r="C9" s="8">
        <f t="shared" ref="C9:C30" si="9">B9</f>
        <v>46056</v>
      </c>
      <c r="D9" s="9">
        <v>0.29166666666666669</v>
      </c>
      <c r="E9" s="8">
        <f t="shared" ref="E9:E15" si="10">C9+1</f>
        <v>46057</v>
      </c>
      <c r="F9" s="9">
        <v>0.29166666666666669</v>
      </c>
      <c r="G9" s="10">
        <f t="shared" ref="G9:G30" si="11">IFERROR(((E9-C9)+(F9-D9)),"")</f>
        <v>1</v>
      </c>
      <c r="H9" s="11">
        <f t="shared" si="4"/>
        <v>9425301.2899999991</v>
      </c>
      <c r="I9" s="11">
        <v>9427500.25</v>
      </c>
      <c r="J9" s="11">
        <f t="shared" ref="J9:J30" si="12">I9-H9</f>
        <v>2198.9600000008941</v>
      </c>
      <c r="K9" s="27">
        <f t="shared" ref="K9:K30" si="13">J9/24</f>
        <v>91.623333333370581</v>
      </c>
      <c r="L9" s="490"/>
    </row>
    <row r="10" spans="1:12">
      <c r="A10" s="12">
        <f t="shared" si="7"/>
        <v>4</v>
      </c>
      <c r="B10" s="8">
        <f t="shared" si="8"/>
        <v>46057</v>
      </c>
      <c r="C10" s="8">
        <f t="shared" si="9"/>
        <v>46057</v>
      </c>
      <c r="D10" s="9">
        <v>0.29166666666666669</v>
      </c>
      <c r="E10" s="8">
        <f t="shared" si="10"/>
        <v>46058</v>
      </c>
      <c r="F10" s="9">
        <v>0.29166666666666669</v>
      </c>
      <c r="G10" s="10">
        <f t="shared" si="11"/>
        <v>1</v>
      </c>
      <c r="H10" s="11">
        <f t="shared" si="4"/>
        <v>9427500.25</v>
      </c>
      <c r="I10" s="11">
        <v>9429781.1099999994</v>
      </c>
      <c r="J10" s="11">
        <f t="shared" si="12"/>
        <v>2280.859999999404</v>
      </c>
      <c r="K10" s="27">
        <f t="shared" si="13"/>
        <v>95.035833333308503</v>
      </c>
      <c r="L10" s="28"/>
    </row>
    <row r="11" spans="1:12">
      <c r="A11" s="12">
        <f t="shared" si="7"/>
        <v>5</v>
      </c>
      <c r="B11" s="8">
        <f t="shared" si="8"/>
        <v>46058</v>
      </c>
      <c r="C11" s="8">
        <f t="shared" si="9"/>
        <v>46058</v>
      </c>
      <c r="D11" s="9">
        <v>0.29166666666666669</v>
      </c>
      <c r="E11" s="8">
        <f t="shared" si="10"/>
        <v>46059</v>
      </c>
      <c r="F11" s="9">
        <v>0.29166666666666669</v>
      </c>
      <c r="G11" s="10">
        <f t="shared" si="11"/>
        <v>1</v>
      </c>
      <c r="H11" s="11">
        <f t="shared" si="4"/>
        <v>9429781.1099999994</v>
      </c>
      <c r="I11" s="11">
        <v>9432322.2899999991</v>
      </c>
      <c r="J11" s="11">
        <f t="shared" si="12"/>
        <v>2541.179999999702</v>
      </c>
      <c r="K11" s="27">
        <f t="shared" si="13"/>
        <v>105.88249999998759</v>
      </c>
      <c r="L11" s="28"/>
    </row>
    <row r="12" spans="1:12">
      <c r="A12" s="12">
        <f t="shared" si="7"/>
        <v>6</v>
      </c>
      <c r="B12" s="8">
        <f t="shared" si="8"/>
        <v>46059</v>
      </c>
      <c r="C12" s="8">
        <f t="shared" si="9"/>
        <v>46059</v>
      </c>
      <c r="D12" s="9">
        <v>0.29166666666666669</v>
      </c>
      <c r="E12" s="8">
        <f t="shared" si="10"/>
        <v>46060</v>
      </c>
      <c r="F12" s="9">
        <v>0.29166666666666669</v>
      </c>
      <c r="G12" s="10">
        <f t="shared" si="11"/>
        <v>1</v>
      </c>
      <c r="H12" s="11">
        <f t="shared" si="4"/>
        <v>9432322.2899999991</v>
      </c>
      <c r="I12" s="11">
        <v>9434981.5800000001</v>
      </c>
      <c r="J12" s="11">
        <f t="shared" ref="J12" si="14">I12-H12</f>
        <v>2659.2900000009686</v>
      </c>
      <c r="K12" s="27">
        <f t="shared" ref="K12" si="15">J12/24</f>
        <v>110.80375000004035</v>
      </c>
      <c r="L12" s="28"/>
    </row>
    <row r="13" spans="1:12">
      <c r="A13" s="12">
        <f t="shared" si="7"/>
        <v>7</v>
      </c>
      <c r="B13" s="8">
        <f t="shared" si="8"/>
        <v>46060</v>
      </c>
      <c r="C13" s="8">
        <f t="shared" si="9"/>
        <v>46060</v>
      </c>
      <c r="D13" s="9">
        <v>0.29166666666666669</v>
      </c>
      <c r="E13" s="8">
        <f t="shared" si="10"/>
        <v>46061</v>
      </c>
      <c r="F13" s="9">
        <v>0.29166666666666669</v>
      </c>
      <c r="G13" s="10">
        <f t="shared" si="11"/>
        <v>1</v>
      </c>
      <c r="H13" s="11">
        <f t="shared" si="4"/>
        <v>9434981.5800000001</v>
      </c>
      <c r="I13" s="11">
        <v>9437051.1699999999</v>
      </c>
      <c r="J13" s="11">
        <f t="shared" si="12"/>
        <v>2069.589999999851</v>
      </c>
      <c r="K13" s="27">
        <f t="shared" si="13"/>
        <v>86.232916666660458</v>
      </c>
      <c r="L13" s="28"/>
    </row>
    <row r="14" spans="1:12">
      <c r="A14" s="12">
        <f t="shared" si="7"/>
        <v>8</v>
      </c>
      <c r="B14" s="8">
        <f t="shared" si="8"/>
        <v>46061</v>
      </c>
      <c r="C14" s="8">
        <f t="shared" si="9"/>
        <v>46061</v>
      </c>
      <c r="D14" s="9">
        <v>0.29166666666666669</v>
      </c>
      <c r="E14" s="8">
        <f t="shared" si="10"/>
        <v>46062</v>
      </c>
      <c r="F14" s="9">
        <v>0.29166666666666669</v>
      </c>
      <c r="G14" s="10">
        <f t="shared" si="11"/>
        <v>1</v>
      </c>
      <c r="H14" s="11">
        <f t="shared" si="4"/>
        <v>9437051.1699999999</v>
      </c>
      <c r="I14" s="11">
        <v>9438892.6600000001</v>
      </c>
      <c r="J14" s="11">
        <f t="shared" si="12"/>
        <v>1841.4900000002235</v>
      </c>
      <c r="K14" s="27">
        <f t="shared" si="13"/>
        <v>76.728750000009313</v>
      </c>
      <c r="L14" s="28"/>
    </row>
    <row r="15" spans="1:12">
      <c r="A15" s="12">
        <f t="shared" si="7"/>
        <v>9</v>
      </c>
      <c r="B15" s="8">
        <f t="shared" si="8"/>
        <v>46062</v>
      </c>
      <c r="C15" s="8">
        <f t="shared" si="9"/>
        <v>46062</v>
      </c>
      <c r="D15" s="9">
        <v>0.29166666666666669</v>
      </c>
      <c r="E15" s="8">
        <f t="shared" si="10"/>
        <v>46063</v>
      </c>
      <c r="F15" s="9">
        <v>0.29166666666666669</v>
      </c>
      <c r="G15" s="10">
        <f t="shared" si="11"/>
        <v>1</v>
      </c>
      <c r="H15" s="11">
        <f t="shared" si="4"/>
        <v>9438892.6600000001</v>
      </c>
      <c r="I15" s="11">
        <v>9441026.7799999993</v>
      </c>
      <c r="J15" s="11">
        <f t="shared" si="12"/>
        <v>2134.1199999991804</v>
      </c>
      <c r="K15" s="27">
        <f t="shared" si="13"/>
        <v>88.921666666632518</v>
      </c>
      <c r="L15" s="28"/>
    </row>
    <row r="16" spans="1:12">
      <c r="A16" s="12">
        <f t="shared" si="7"/>
        <v>10</v>
      </c>
      <c r="B16" s="8">
        <f t="shared" si="8"/>
        <v>46063</v>
      </c>
      <c r="C16" s="8">
        <f t="shared" si="9"/>
        <v>46063</v>
      </c>
      <c r="D16" s="9">
        <v>0.29166666666666669</v>
      </c>
      <c r="E16" s="8">
        <f t="shared" ref="E16:E34" si="16">C16+1</f>
        <v>46064</v>
      </c>
      <c r="F16" s="9">
        <v>0.29166666666666669</v>
      </c>
      <c r="G16" s="10">
        <f t="shared" si="11"/>
        <v>1</v>
      </c>
      <c r="H16" s="11">
        <f t="shared" si="4"/>
        <v>9441026.7799999993</v>
      </c>
      <c r="I16" s="11">
        <v>9443566.2899999991</v>
      </c>
      <c r="J16" s="11">
        <f t="shared" si="12"/>
        <v>2539.5099999997765</v>
      </c>
      <c r="K16" s="27">
        <f t="shared" si="13"/>
        <v>105.81291666665736</v>
      </c>
      <c r="L16" s="28"/>
    </row>
    <row r="17" spans="1:14">
      <c r="A17" s="12">
        <f t="shared" si="7"/>
        <v>11</v>
      </c>
      <c r="B17" s="8">
        <f t="shared" si="8"/>
        <v>46064</v>
      </c>
      <c r="C17" s="8">
        <f t="shared" si="9"/>
        <v>46064</v>
      </c>
      <c r="D17" s="9">
        <v>0.29166666666666669</v>
      </c>
      <c r="E17" s="8">
        <f t="shared" si="16"/>
        <v>46065</v>
      </c>
      <c r="F17" s="9">
        <v>0.29166666666666669</v>
      </c>
      <c r="G17" s="10">
        <f t="shared" si="11"/>
        <v>1</v>
      </c>
      <c r="H17" s="11">
        <f t="shared" si="4"/>
        <v>9443566.2899999991</v>
      </c>
      <c r="I17" s="590">
        <v>9445852.1699999999</v>
      </c>
      <c r="J17" s="11">
        <f t="shared" si="12"/>
        <v>2285.8800000008196</v>
      </c>
      <c r="K17" s="27">
        <f t="shared" si="13"/>
        <v>95.245000000034153</v>
      </c>
      <c r="L17" s="28"/>
    </row>
    <row r="18" spans="1:14">
      <c r="A18" s="12">
        <f t="shared" si="7"/>
        <v>12</v>
      </c>
      <c r="B18" s="8">
        <f t="shared" si="8"/>
        <v>46065</v>
      </c>
      <c r="C18" s="8">
        <f t="shared" si="9"/>
        <v>46065</v>
      </c>
      <c r="D18" s="9">
        <v>0.29166666666666669</v>
      </c>
      <c r="E18" s="8">
        <f t="shared" si="16"/>
        <v>46066</v>
      </c>
      <c r="F18" s="9">
        <v>0.29166666666666669</v>
      </c>
      <c r="G18" s="10">
        <f t="shared" si="11"/>
        <v>1</v>
      </c>
      <c r="H18" s="11">
        <f t="shared" si="4"/>
        <v>9445852.1699999999</v>
      </c>
      <c r="I18" s="11">
        <v>9448122.0500000007</v>
      </c>
      <c r="J18" s="11">
        <f t="shared" si="12"/>
        <v>2269.8800000008196</v>
      </c>
      <c r="K18" s="27">
        <f t="shared" si="13"/>
        <v>94.578333333367482</v>
      </c>
      <c r="L18" s="28"/>
      <c r="N18" s="29"/>
    </row>
    <row r="19" spans="1:14">
      <c r="A19" s="12">
        <f t="shared" si="7"/>
        <v>13</v>
      </c>
      <c r="B19" s="8">
        <f t="shared" si="8"/>
        <v>46066</v>
      </c>
      <c r="C19" s="8">
        <f t="shared" si="9"/>
        <v>46066</v>
      </c>
      <c r="D19" s="9">
        <v>0.29166666666666669</v>
      </c>
      <c r="E19" s="8">
        <f t="shared" si="16"/>
        <v>46067</v>
      </c>
      <c r="F19" s="9">
        <v>0.29166666666666669</v>
      </c>
      <c r="G19" s="10">
        <f t="shared" si="11"/>
        <v>1</v>
      </c>
      <c r="H19" s="11">
        <f t="shared" si="4"/>
        <v>9448122.0500000007</v>
      </c>
      <c r="I19" s="11">
        <v>9450109.6899999995</v>
      </c>
      <c r="J19" s="11">
        <f t="shared" si="12"/>
        <v>1987.6399999987334</v>
      </c>
      <c r="K19" s="27">
        <f t="shared" si="13"/>
        <v>82.818333333280563</v>
      </c>
      <c r="L19" s="28"/>
    </row>
    <row r="20" spans="1:14">
      <c r="A20" s="12">
        <f t="shared" si="7"/>
        <v>14</v>
      </c>
      <c r="B20" s="8">
        <f t="shared" si="8"/>
        <v>46067</v>
      </c>
      <c r="C20" s="8">
        <f t="shared" si="9"/>
        <v>46067</v>
      </c>
      <c r="D20" s="9">
        <v>0.29166666666666669</v>
      </c>
      <c r="E20" s="8">
        <f t="shared" si="16"/>
        <v>46068</v>
      </c>
      <c r="F20" s="9">
        <v>0.29166666666666669</v>
      </c>
      <c r="G20" s="10">
        <f t="shared" si="11"/>
        <v>1</v>
      </c>
      <c r="H20" s="11">
        <f t="shared" si="4"/>
        <v>9450109.6899999995</v>
      </c>
      <c r="I20" s="11">
        <v>9452467.5600000005</v>
      </c>
      <c r="J20" s="11">
        <f t="shared" si="12"/>
        <v>2357.8700000010431</v>
      </c>
      <c r="K20" s="27">
        <f t="shared" si="13"/>
        <v>98.244583333376795</v>
      </c>
      <c r="L20" s="28"/>
    </row>
    <row r="21" spans="1:14">
      <c r="A21" s="12">
        <f t="shared" si="7"/>
        <v>15</v>
      </c>
      <c r="B21" s="8">
        <f t="shared" si="8"/>
        <v>46068</v>
      </c>
      <c r="C21" s="8">
        <f t="shared" si="9"/>
        <v>46068</v>
      </c>
      <c r="D21" s="9">
        <v>0.29166666666666669</v>
      </c>
      <c r="E21" s="8">
        <f t="shared" si="16"/>
        <v>46069</v>
      </c>
      <c r="F21" s="9">
        <v>0.29166666666666669</v>
      </c>
      <c r="G21" s="10">
        <f t="shared" si="11"/>
        <v>1</v>
      </c>
      <c r="H21" s="11">
        <f t="shared" si="4"/>
        <v>9452467.5600000005</v>
      </c>
      <c r="I21" s="11">
        <v>9454627.6099999994</v>
      </c>
      <c r="J21" s="11">
        <f t="shared" si="12"/>
        <v>2160.0499999988824</v>
      </c>
      <c r="K21" s="27">
        <f t="shared" si="13"/>
        <v>90.002083333286762</v>
      </c>
      <c r="L21" s="28"/>
    </row>
    <row r="22" spans="1:14">
      <c r="A22" s="12">
        <f t="shared" si="7"/>
        <v>16</v>
      </c>
      <c r="B22" s="8">
        <f t="shared" si="8"/>
        <v>46069</v>
      </c>
      <c r="C22" s="8">
        <f t="shared" si="9"/>
        <v>46069</v>
      </c>
      <c r="D22" s="9">
        <v>0.29166666666666669</v>
      </c>
      <c r="E22" s="8">
        <f t="shared" si="16"/>
        <v>46070</v>
      </c>
      <c r="F22" s="9">
        <v>0.29166666666666669</v>
      </c>
      <c r="G22" s="10">
        <f t="shared" si="11"/>
        <v>1</v>
      </c>
      <c r="H22" s="11">
        <f t="shared" si="4"/>
        <v>9454627.6099999994</v>
      </c>
      <c r="I22" s="11">
        <v>9456231.4800000004</v>
      </c>
      <c r="J22" s="11">
        <f t="shared" si="12"/>
        <v>1603.8700000010431</v>
      </c>
      <c r="K22" s="27">
        <f t="shared" si="13"/>
        <v>66.827916666710124</v>
      </c>
      <c r="L22" s="490"/>
    </row>
    <row r="23" spans="1:14">
      <c r="A23" s="12">
        <f t="shared" si="7"/>
        <v>17</v>
      </c>
      <c r="B23" s="8">
        <f t="shared" si="8"/>
        <v>46070</v>
      </c>
      <c r="C23" s="8">
        <f t="shared" si="9"/>
        <v>46070</v>
      </c>
      <c r="D23" s="9">
        <v>0.29166666666666669</v>
      </c>
      <c r="E23" s="8">
        <f t="shared" si="16"/>
        <v>46071</v>
      </c>
      <c r="F23" s="9">
        <v>0.29166666666666669</v>
      </c>
      <c r="G23" s="10">
        <f t="shared" si="11"/>
        <v>1</v>
      </c>
      <c r="H23" s="11">
        <f t="shared" si="4"/>
        <v>9456231.4800000004</v>
      </c>
      <c r="I23" s="11">
        <v>9457763.0800000001</v>
      </c>
      <c r="J23" s="11">
        <f t="shared" si="12"/>
        <v>1531.5999999996275</v>
      </c>
      <c r="K23" s="27">
        <f t="shared" si="13"/>
        <v>63.816666666651145</v>
      </c>
      <c r="L23" s="490"/>
    </row>
    <row r="24" spans="1:14">
      <c r="A24" s="12">
        <f t="shared" si="7"/>
        <v>18</v>
      </c>
      <c r="B24" s="8">
        <f t="shared" si="8"/>
        <v>46071</v>
      </c>
      <c r="C24" s="8">
        <f t="shared" si="9"/>
        <v>46071</v>
      </c>
      <c r="D24" s="9">
        <v>0.29166666666666669</v>
      </c>
      <c r="E24" s="8">
        <f t="shared" si="16"/>
        <v>46072</v>
      </c>
      <c r="F24" s="9">
        <v>0.29166666666666669</v>
      </c>
      <c r="G24" s="10">
        <f t="shared" si="11"/>
        <v>1</v>
      </c>
      <c r="H24" s="11">
        <f t="shared" si="4"/>
        <v>9457763.0800000001</v>
      </c>
      <c r="I24" s="11">
        <v>9459762.4199999999</v>
      </c>
      <c r="J24" s="11">
        <f t="shared" si="12"/>
        <v>1999.339999999851</v>
      </c>
      <c r="K24" s="27">
        <f t="shared" si="13"/>
        <v>83.305833333327129</v>
      </c>
      <c r="L24" s="28"/>
    </row>
    <row r="25" spans="1:14">
      <c r="A25" s="12">
        <f t="shared" si="7"/>
        <v>19</v>
      </c>
      <c r="B25" s="8">
        <f t="shared" si="8"/>
        <v>46072</v>
      </c>
      <c r="C25" s="8">
        <f t="shared" si="9"/>
        <v>46072</v>
      </c>
      <c r="D25" s="9">
        <v>0.29166666666666669</v>
      </c>
      <c r="E25" s="8">
        <f t="shared" si="16"/>
        <v>46073</v>
      </c>
      <c r="F25" s="9">
        <v>0.29166666666666669</v>
      </c>
      <c r="G25" s="10">
        <f t="shared" si="11"/>
        <v>1</v>
      </c>
      <c r="H25" s="11">
        <f t="shared" si="4"/>
        <v>9459762.4199999999</v>
      </c>
      <c r="I25" s="11">
        <v>9461847.8699999992</v>
      </c>
      <c r="J25" s="11">
        <f t="shared" si="12"/>
        <v>2085.4499999992549</v>
      </c>
      <c r="K25" s="27">
        <f t="shared" si="13"/>
        <v>86.893749999968961</v>
      </c>
      <c r="L25" s="28"/>
    </row>
    <row r="26" spans="1:14">
      <c r="A26" s="12">
        <f t="shared" si="7"/>
        <v>20</v>
      </c>
      <c r="B26" s="8">
        <f t="shared" si="8"/>
        <v>46073</v>
      </c>
      <c r="C26" s="8">
        <f t="shared" si="9"/>
        <v>46073</v>
      </c>
      <c r="D26" s="9">
        <v>0.29166666666666669</v>
      </c>
      <c r="E26" s="8">
        <f t="shared" si="16"/>
        <v>46074</v>
      </c>
      <c r="F26" s="9">
        <v>0.29166666666666669</v>
      </c>
      <c r="G26" s="10">
        <f t="shared" si="11"/>
        <v>1</v>
      </c>
      <c r="H26" s="11">
        <f t="shared" si="4"/>
        <v>9461847.8699999992</v>
      </c>
      <c r="I26" s="11">
        <v>9463793.8900000006</v>
      </c>
      <c r="J26" s="11">
        <f t="shared" si="12"/>
        <v>1946.0200000014156</v>
      </c>
      <c r="K26" s="27">
        <f t="shared" si="13"/>
        <v>81.08416666672565</v>
      </c>
      <c r="L26" s="28"/>
    </row>
    <row r="27" spans="1:14">
      <c r="A27" s="12">
        <f t="shared" si="7"/>
        <v>21</v>
      </c>
      <c r="B27" s="8">
        <f t="shared" si="8"/>
        <v>46074</v>
      </c>
      <c r="C27" s="8">
        <f t="shared" si="9"/>
        <v>46074</v>
      </c>
      <c r="D27" s="9">
        <v>0.29166666666666669</v>
      </c>
      <c r="E27" s="8">
        <f t="shared" si="16"/>
        <v>46075</v>
      </c>
      <c r="F27" s="9">
        <v>0.29166666666666669</v>
      </c>
      <c r="G27" s="10">
        <f t="shared" si="11"/>
        <v>1</v>
      </c>
      <c r="H27" s="11">
        <f t="shared" si="4"/>
        <v>9463793.8900000006</v>
      </c>
      <c r="I27" s="11">
        <v>9466185.9199999999</v>
      </c>
      <c r="J27" s="11">
        <f t="shared" si="12"/>
        <v>2392.0299999993294</v>
      </c>
      <c r="K27" s="27">
        <f t="shared" si="13"/>
        <v>99.667916666638732</v>
      </c>
      <c r="L27" s="28"/>
    </row>
    <row r="28" spans="1:14">
      <c r="A28" s="12">
        <f t="shared" si="7"/>
        <v>22</v>
      </c>
      <c r="B28" s="8">
        <f t="shared" si="8"/>
        <v>46075</v>
      </c>
      <c r="C28" s="8">
        <f t="shared" si="9"/>
        <v>46075</v>
      </c>
      <c r="D28" s="9">
        <v>0.29166666666666669</v>
      </c>
      <c r="E28" s="8">
        <f t="shared" si="16"/>
        <v>46076</v>
      </c>
      <c r="F28" s="9">
        <v>0.29166666666666669</v>
      </c>
      <c r="G28" s="10">
        <f t="shared" si="11"/>
        <v>1</v>
      </c>
      <c r="H28" s="11">
        <f t="shared" si="4"/>
        <v>9466185.9199999999</v>
      </c>
      <c r="I28" s="11">
        <v>9467027.1600000001</v>
      </c>
      <c r="J28" s="11">
        <f t="shared" si="12"/>
        <v>841.24000000022352</v>
      </c>
      <c r="K28" s="27">
        <f t="shared" si="13"/>
        <v>35.051666666675978</v>
      </c>
      <c r="L28" s="28"/>
    </row>
    <row r="29" spans="1:14">
      <c r="A29" s="12">
        <f t="shared" si="7"/>
        <v>23</v>
      </c>
      <c r="B29" s="8">
        <f t="shared" si="8"/>
        <v>46076</v>
      </c>
      <c r="C29" s="8">
        <f t="shared" si="9"/>
        <v>46076</v>
      </c>
      <c r="D29" s="9">
        <v>0.29166666666666669</v>
      </c>
      <c r="E29" s="8">
        <f t="shared" si="16"/>
        <v>46077</v>
      </c>
      <c r="F29" s="9">
        <v>0.29166666666666669</v>
      </c>
      <c r="G29" s="10">
        <f t="shared" si="11"/>
        <v>1</v>
      </c>
      <c r="H29" s="11">
        <f t="shared" si="4"/>
        <v>9467027.1600000001</v>
      </c>
      <c r="I29" s="11">
        <v>9469660.5099999998</v>
      </c>
      <c r="J29" s="11">
        <f t="shared" si="12"/>
        <v>2633.3499999996275</v>
      </c>
      <c r="K29" s="27">
        <f t="shared" si="13"/>
        <v>109.72291666665114</v>
      </c>
      <c r="L29" s="28"/>
    </row>
    <row r="30" spans="1:14">
      <c r="A30" s="12">
        <f t="shared" si="7"/>
        <v>24</v>
      </c>
      <c r="B30" s="8">
        <f t="shared" si="8"/>
        <v>46077</v>
      </c>
      <c r="C30" s="8">
        <f t="shared" si="9"/>
        <v>46077</v>
      </c>
      <c r="D30" s="9">
        <v>0.29166666666666669</v>
      </c>
      <c r="E30" s="8">
        <f t="shared" si="16"/>
        <v>46078</v>
      </c>
      <c r="F30" s="9">
        <v>0.29166666666666669</v>
      </c>
      <c r="G30" s="10">
        <f t="shared" si="11"/>
        <v>1</v>
      </c>
      <c r="H30" s="11">
        <f t="shared" si="4"/>
        <v>9469660.5099999998</v>
      </c>
      <c r="I30" s="11">
        <v>9472298.2899999991</v>
      </c>
      <c r="J30" s="11">
        <f t="shared" si="12"/>
        <v>2637.7799999993294</v>
      </c>
      <c r="K30" s="27">
        <f t="shared" si="13"/>
        <v>109.90749999997206</v>
      </c>
      <c r="L30" s="28"/>
    </row>
    <row r="31" spans="1:14">
      <c r="A31" s="12">
        <f t="shared" si="7"/>
        <v>25</v>
      </c>
      <c r="B31" s="8">
        <f t="shared" si="8"/>
        <v>46078</v>
      </c>
      <c r="C31" s="8">
        <f t="shared" ref="C31:C34" si="17">B31</f>
        <v>46078</v>
      </c>
      <c r="D31" s="9">
        <v>0.29166666666666669</v>
      </c>
      <c r="E31" s="8">
        <f t="shared" si="16"/>
        <v>46079</v>
      </c>
      <c r="F31" s="9">
        <v>0.29166666666666669</v>
      </c>
      <c r="G31" s="10">
        <f t="shared" ref="G31:G34" si="18">IFERROR(((E31-C31)+(F31-D31)),"")</f>
        <v>1</v>
      </c>
      <c r="H31" s="11">
        <f t="shared" si="4"/>
        <v>9472298.2899999991</v>
      </c>
      <c r="I31" s="11">
        <v>9475034.3900000006</v>
      </c>
      <c r="J31" s="11">
        <f t="shared" ref="J31:J34" si="19">I31-H31</f>
        <v>2736.1000000014901</v>
      </c>
      <c r="K31" s="27">
        <f t="shared" ref="K31:K34" si="20">J31/24</f>
        <v>114.00416666672875</v>
      </c>
      <c r="L31" s="28"/>
    </row>
    <row r="32" spans="1:14">
      <c r="A32" s="12">
        <f t="shared" si="7"/>
        <v>26</v>
      </c>
      <c r="B32" s="8">
        <f t="shared" si="8"/>
        <v>46079</v>
      </c>
      <c r="C32" s="8">
        <f t="shared" si="17"/>
        <v>46079</v>
      </c>
      <c r="D32" s="9">
        <v>0.29166666666666669</v>
      </c>
      <c r="E32" s="8">
        <f t="shared" si="16"/>
        <v>46080</v>
      </c>
      <c r="F32" s="9">
        <v>0.29166666666666669</v>
      </c>
      <c r="G32" s="10">
        <f t="shared" si="18"/>
        <v>1</v>
      </c>
      <c r="H32" s="11">
        <f t="shared" si="4"/>
        <v>9475034.3900000006</v>
      </c>
      <c r="I32" s="11">
        <v>9478509.6400000006</v>
      </c>
      <c r="J32" s="11">
        <f t="shared" si="19"/>
        <v>3475.25</v>
      </c>
      <c r="K32" s="27">
        <f t="shared" si="20"/>
        <v>144.80208333333334</v>
      </c>
      <c r="L32" s="28"/>
    </row>
    <row r="33" spans="1:12">
      <c r="A33" s="12">
        <f t="shared" si="7"/>
        <v>27</v>
      </c>
      <c r="B33" s="8">
        <f t="shared" si="8"/>
        <v>46080</v>
      </c>
      <c r="C33" s="8">
        <f t="shared" si="17"/>
        <v>46080</v>
      </c>
      <c r="D33" s="9">
        <v>0.29166666666666669</v>
      </c>
      <c r="E33" s="8">
        <f t="shared" si="16"/>
        <v>46081</v>
      </c>
      <c r="F33" s="9">
        <v>0.29166666666666669</v>
      </c>
      <c r="G33" s="10">
        <f t="shared" si="18"/>
        <v>1</v>
      </c>
      <c r="H33" s="11">
        <f t="shared" si="4"/>
        <v>9478509.6400000006</v>
      </c>
      <c r="I33" s="11">
        <v>9481736.6199999992</v>
      </c>
      <c r="J33" s="11">
        <f t="shared" si="19"/>
        <v>3226.9799999985844</v>
      </c>
      <c r="K33" s="27">
        <f t="shared" si="20"/>
        <v>134.45749999994101</v>
      </c>
      <c r="L33" s="28"/>
    </row>
    <row r="34" spans="1:12">
      <c r="A34" s="12">
        <f t="shared" si="7"/>
        <v>28</v>
      </c>
      <c r="B34" s="8">
        <f t="shared" si="8"/>
        <v>46081</v>
      </c>
      <c r="C34" s="8">
        <f t="shared" si="17"/>
        <v>46081</v>
      </c>
      <c r="D34" s="9">
        <v>0.29166666666666669</v>
      </c>
      <c r="E34" s="8">
        <f t="shared" si="16"/>
        <v>46082</v>
      </c>
      <c r="F34" s="9">
        <v>0.29166666666666669</v>
      </c>
      <c r="G34" s="10">
        <f t="shared" si="18"/>
        <v>1</v>
      </c>
      <c r="H34" s="11">
        <f t="shared" si="4"/>
        <v>9481736.6199999992</v>
      </c>
      <c r="I34" s="11">
        <v>9482413.2400000002</v>
      </c>
      <c r="J34" s="11">
        <f t="shared" si="19"/>
        <v>676.62000000104308</v>
      </c>
      <c r="K34" s="27">
        <f t="shared" si="20"/>
        <v>28.192500000043463</v>
      </c>
      <c r="L34" s="28"/>
    </row>
    <row r="35" spans="1:12" ht="15.75" thickBot="1">
      <c r="A35" s="13"/>
      <c r="B35" s="14"/>
      <c r="C35" s="14"/>
      <c r="D35" s="300"/>
      <c r="E35" s="14"/>
      <c r="F35" s="300"/>
      <c r="G35" s="301"/>
      <c r="H35" s="16"/>
      <c r="I35" s="16"/>
      <c r="J35" s="16"/>
      <c r="K35" s="30"/>
      <c r="L35" s="94"/>
    </row>
    <row r="36" spans="1:12">
      <c r="A36" s="17" t="s">
        <v>3</v>
      </c>
      <c r="B36" s="18"/>
      <c r="C36" s="18"/>
      <c r="D36" s="18"/>
      <c r="E36" s="18"/>
      <c r="F36" s="18"/>
      <c r="G36" s="19">
        <f>SUM(G7:G34)</f>
        <v>28</v>
      </c>
      <c r="H36" s="20"/>
      <c r="I36" s="20"/>
      <c r="J36" s="32">
        <f>SUM(J7:J35)</f>
        <v>60369.519999999553</v>
      </c>
      <c r="K36" s="32">
        <f>AVERAGE(K7:K34)</f>
        <v>89.835595238094584</v>
      </c>
      <c r="L36" s="33"/>
    </row>
    <row r="37" spans="1:12">
      <c r="A37" s="21" t="s">
        <v>106</v>
      </c>
      <c r="B37" s="22"/>
      <c r="C37" s="22"/>
      <c r="D37" s="22"/>
      <c r="E37" s="22"/>
      <c r="F37" s="22"/>
      <c r="G37" s="23">
        <f>G36/SUMPRODUCT((G7:G34&gt;0)*1)</f>
        <v>1</v>
      </c>
      <c r="H37" s="24"/>
      <c r="I37" s="24"/>
      <c r="J37" s="24"/>
      <c r="K37" s="24">
        <f>K36/SUMPRODUCT((K7:K34&gt;0)*1)</f>
        <v>3.2084141156462351</v>
      </c>
      <c r="L37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pageSetup orientation="portrait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8"/>
  <sheetViews>
    <sheetView workbookViewId="0">
      <pane xSplit="2" ySplit="6" topLeftCell="C18" activePane="bottomRight" state="frozen"/>
      <selection pane="topRight"/>
      <selection pane="bottomLeft"/>
      <selection pane="bottomRight" activeCell="K37" sqref="K37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8" width="13.140625" style="1" customWidth="1"/>
    <col min="9" max="9" width="13.5703125" style="1" customWidth="1"/>
    <col min="10" max="10" width="15.28515625" style="35" customWidth="1"/>
    <col min="11" max="11" width="9.140625" style="1"/>
    <col min="12" max="12" width="28.42578125" style="1" customWidth="1"/>
    <col min="13" max="16384" width="9.140625" style="1"/>
  </cols>
  <sheetData>
    <row r="1" spans="1:12">
      <c r="B1" s="2"/>
      <c r="C1" s="3" t="s">
        <v>120</v>
      </c>
      <c r="D1" s="2"/>
      <c r="E1" s="2"/>
      <c r="F1" s="2"/>
      <c r="G1" s="2"/>
      <c r="H1" s="2"/>
      <c r="I1" s="2"/>
      <c r="J1" s="36"/>
      <c r="K1" s="2"/>
      <c r="L1" s="2"/>
    </row>
    <row r="2" spans="1:12">
      <c r="B2" s="2"/>
      <c r="C2" s="3" t="s">
        <v>184</v>
      </c>
      <c r="D2" s="2"/>
      <c r="E2" s="2"/>
      <c r="F2" s="2"/>
      <c r="G2" s="2"/>
      <c r="H2" s="2"/>
      <c r="I2" s="2"/>
      <c r="J2" s="36"/>
      <c r="K2" s="2"/>
      <c r="L2" s="25" t="s">
        <v>122</v>
      </c>
    </row>
    <row r="3" spans="1:12">
      <c r="B3" s="2"/>
      <c r="C3" s="3" t="str">
        <f>SCI!C3</f>
        <v>Bulan Februari 2026</v>
      </c>
      <c r="D3" s="2"/>
      <c r="E3" s="2"/>
      <c r="F3" s="2"/>
      <c r="G3" s="2"/>
      <c r="H3" s="2"/>
      <c r="I3" s="2"/>
      <c r="J3" s="36"/>
      <c r="K3" s="2"/>
      <c r="L3" s="2"/>
    </row>
    <row r="4" spans="1:12" hidden="1">
      <c r="B4" s="4"/>
      <c r="C4" s="4">
        <f>SCI!C4</f>
        <v>46054</v>
      </c>
      <c r="D4" s="2"/>
      <c r="E4" s="2"/>
      <c r="F4" s="2"/>
      <c r="G4" s="2"/>
      <c r="H4" s="2"/>
      <c r="I4" s="2"/>
      <c r="J4" s="36" t="s">
        <v>123</v>
      </c>
      <c r="K4" s="26">
        <f>MAX(K8:K35)</f>
        <v>209.22500000001551</v>
      </c>
      <c r="L4" s="2"/>
    </row>
    <row r="5" spans="1:12" ht="15.75" customHeight="1">
      <c r="A5" s="695" t="s">
        <v>100</v>
      </c>
      <c r="B5" s="694" t="s">
        <v>101</v>
      </c>
      <c r="C5" s="694" t="s">
        <v>124</v>
      </c>
      <c r="D5" s="694"/>
      <c r="E5" s="694" t="s">
        <v>125</v>
      </c>
      <c r="F5" s="694"/>
      <c r="G5" s="698" t="s">
        <v>126</v>
      </c>
      <c r="H5" s="694" t="s">
        <v>127</v>
      </c>
      <c r="I5" s="694"/>
      <c r="J5" s="694" t="s">
        <v>128</v>
      </c>
      <c r="K5" s="698" t="s">
        <v>129</v>
      </c>
      <c r="L5" s="692" t="s">
        <v>130</v>
      </c>
    </row>
    <row r="6" spans="1:12">
      <c r="A6" s="696"/>
      <c r="B6" s="697"/>
      <c r="C6" s="5" t="s">
        <v>101</v>
      </c>
      <c r="D6" s="5" t="s">
        <v>131</v>
      </c>
      <c r="E6" s="5" t="s">
        <v>101</v>
      </c>
      <c r="F6" s="5" t="s">
        <v>131</v>
      </c>
      <c r="G6" s="699"/>
      <c r="H6" s="5" t="s">
        <v>124</v>
      </c>
      <c r="I6" s="5" t="s">
        <v>125</v>
      </c>
      <c r="J6" s="697"/>
      <c r="K6" s="699"/>
      <c r="L6" s="693"/>
    </row>
    <row r="7" spans="1:12">
      <c r="A7" s="271"/>
      <c r="B7" s="45"/>
      <c r="C7" s="45"/>
      <c r="D7" s="45"/>
      <c r="E7" s="45"/>
      <c r="F7" s="45"/>
      <c r="G7" s="272"/>
      <c r="H7" s="45"/>
      <c r="I7" s="45"/>
      <c r="J7" s="45"/>
      <c r="K7" s="272"/>
      <c r="L7" s="275"/>
    </row>
    <row r="8" spans="1:12">
      <c r="A8" s="273">
        <v>1</v>
      </c>
      <c r="B8" s="114">
        <f>C4</f>
        <v>46054</v>
      </c>
      <c r="C8" s="114">
        <f>B8</f>
        <v>46054</v>
      </c>
      <c r="D8" s="274">
        <v>0.29166666666666702</v>
      </c>
      <c r="E8" s="114">
        <f>C8+1</f>
        <v>46055</v>
      </c>
      <c r="F8" s="274">
        <v>0.29166666666666702</v>
      </c>
      <c r="G8" s="160">
        <f>IFERROR(((E8-C8)+(F8-D8)),"")</f>
        <v>1</v>
      </c>
      <c r="H8" s="11">
        <v>6270877.7999999998</v>
      </c>
      <c r="I8" s="11">
        <v>6274218.2000000002</v>
      </c>
      <c r="J8" s="162">
        <f>I8-H8</f>
        <v>3340.4000000003725</v>
      </c>
      <c r="K8" s="161">
        <f>J8/24</f>
        <v>139.18333333334886</v>
      </c>
      <c r="L8" s="492"/>
    </row>
    <row r="9" spans="1:12">
      <c r="A9" s="12">
        <f>A8+1</f>
        <v>2</v>
      </c>
      <c r="B9" s="8">
        <f>B8+1</f>
        <v>46055</v>
      </c>
      <c r="C9" s="8">
        <f>B9</f>
        <v>46055</v>
      </c>
      <c r="D9" s="9">
        <v>0.29166666666666702</v>
      </c>
      <c r="E9" s="8">
        <f>C9+1</f>
        <v>46056</v>
      </c>
      <c r="F9" s="9">
        <f>F8</f>
        <v>0.29166666666666702</v>
      </c>
      <c r="G9" s="10">
        <f>IFERROR(((E9-C9)+(F9-D9)),"")</f>
        <v>1</v>
      </c>
      <c r="H9" s="11">
        <f t="shared" ref="H9:H35" si="0">I8</f>
        <v>6274218.2000000002</v>
      </c>
      <c r="I9" s="11">
        <v>6277814.2000000002</v>
      </c>
      <c r="J9" s="11">
        <f t="shared" ref="J9:J23" si="1">I9-H9</f>
        <v>3596</v>
      </c>
      <c r="K9" s="27">
        <f t="shared" ref="K9:K23" si="2">J9/24</f>
        <v>149.83333333333334</v>
      </c>
      <c r="L9" s="492"/>
    </row>
    <row r="10" spans="1:12">
      <c r="A10" s="12">
        <f t="shared" ref="A10:B25" si="3">A9+1</f>
        <v>3</v>
      </c>
      <c r="B10" s="8">
        <f t="shared" si="3"/>
        <v>46056</v>
      </c>
      <c r="C10" s="8">
        <f t="shared" ref="C10:C35" si="4">B10</f>
        <v>46056</v>
      </c>
      <c r="D10" s="9">
        <v>0.29166666666666702</v>
      </c>
      <c r="E10" s="8">
        <f t="shared" ref="E10:E35" si="5">C10+1</f>
        <v>46057</v>
      </c>
      <c r="F10" s="9">
        <f t="shared" ref="F10:F35" si="6">F9</f>
        <v>0.29166666666666702</v>
      </c>
      <c r="G10" s="10">
        <f t="shared" ref="G10:G35" si="7">IFERROR(((E10-C10)+(F10-D10)),"")</f>
        <v>1</v>
      </c>
      <c r="H10" s="11">
        <f t="shared" si="0"/>
        <v>6277814.2000000002</v>
      </c>
      <c r="I10" s="11">
        <v>6281331.2999999998</v>
      </c>
      <c r="J10" s="11">
        <f t="shared" ref="J10" si="8">I10-H10</f>
        <v>3517.0999999996275</v>
      </c>
      <c r="K10" s="27">
        <f t="shared" ref="K10" si="9">J10/24</f>
        <v>146.5458333333178</v>
      </c>
      <c r="L10" s="492"/>
    </row>
    <row r="11" spans="1:12">
      <c r="A11" s="12">
        <f t="shared" si="3"/>
        <v>4</v>
      </c>
      <c r="B11" s="8">
        <f t="shared" si="3"/>
        <v>46057</v>
      </c>
      <c r="C11" s="8">
        <f t="shared" si="4"/>
        <v>46057</v>
      </c>
      <c r="D11" s="9">
        <v>0.29166666666666702</v>
      </c>
      <c r="E11" s="8">
        <f t="shared" si="5"/>
        <v>46058</v>
      </c>
      <c r="F11" s="9">
        <f t="shared" si="6"/>
        <v>0.29166666666666702</v>
      </c>
      <c r="G11" s="10">
        <f t="shared" si="7"/>
        <v>1</v>
      </c>
      <c r="H11" s="11">
        <f t="shared" si="0"/>
        <v>6281331.2999999998</v>
      </c>
      <c r="I11" s="11">
        <v>6284857</v>
      </c>
      <c r="J11" s="11">
        <f t="shared" ref="J11" si="10">I11-H11</f>
        <v>3525.7000000001863</v>
      </c>
      <c r="K11" s="27">
        <f t="shared" ref="K11" si="11">J11/24</f>
        <v>146.90416666667443</v>
      </c>
      <c r="L11" s="492"/>
    </row>
    <row r="12" spans="1:12">
      <c r="A12" s="12">
        <f t="shared" si="3"/>
        <v>5</v>
      </c>
      <c r="B12" s="8">
        <f t="shared" si="3"/>
        <v>46058</v>
      </c>
      <c r="C12" s="8">
        <f t="shared" si="4"/>
        <v>46058</v>
      </c>
      <c r="D12" s="9">
        <v>0.29166666666666702</v>
      </c>
      <c r="E12" s="8">
        <f t="shared" si="5"/>
        <v>46059</v>
      </c>
      <c r="F12" s="9">
        <f t="shared" si="6"/>
        <v>0.29166666666666702</v>
      </c>
      <c r="G12" s="10">
        <f t="shared" si="7"/>
        <v>1</v>
      </c>
      <c r="H12" s="11">
        <f t="shared" si="0"/>
        <v>6284857</v>
      </c>
      <c r="I12" s="11">
        <v>6288579.0999999996</v>
      </c>
      <c r="J12" s="11">
        <f t="shared" ref="J12" si="12">I12-H12</f>
        <v>3722.0999999996275</v>
      </c>
      <c r="K12" s="27">
        <f t="shared" ref="K12" si="13">J12/24</f>
        <v>155.08749999998449</v>
      </c>
      <c r="L12" s="522"/>
    </row>
    <row r="13" spans="1:12">
      <c r="A13" s="12">
        <f t="shared" si="3"/>
        <v>6</v>
      </c>
      <c r="B13" s="8">
        <f t="shared" si="3"/>
        <v>46059</v>
      </c>
      <c r="C13" s="8">
        <f t="shared" si="4"/>
        <v>46059</v>
      </c>
      <c r="D13" s="9">
        <v>0.29166666666666702</v>
      </c>
      <c r="E13" s="8">
        <f t="shared" si="5"/>
        <v>46060</v>
      </c>
      <c r="F13" s="9">
        <f t="shared" si="6"/>
        <v>0.29166666666666702</v>
      </c>
      <c r="G13" s="10">
        <f t="shared" si="7"/>
        <v>1</v>
      </c>
      <c r="H13" s="11">
        <f t="shared" si="0"/>
        <v>6288579.0999999996</v>
      </c>
      <c r="I13" s="11">
        <v>6291180.7999999998</v>
      </c>
      <c r="J13" s="11">
        <f t="shared" ref="J13" si="14">I13-H13</f>
        <v>2601.7000000001863</v>
      </c>
      <c r="K13" s="27">
        <f t="shared" ref="K13" si="15">J13/24</f>
        <v>108.40416666667443</v>
      </c>
      <c r="L13" s="28"/>
    </row>
    <row r="14" spans="1:12">
      <c r="A14" s="12">
        <f t="shared" si="3"/>
        <v>7</v>
      </c>
      <c r="B14" s="8">
        <f t="shared" si="3"/>
        <v>46060</v>
      </c>
      <c r="C14" s="8">
        <f t="shared" si="4"/>
        <v>46060</v>
      </c>
      <c r="D14" s="9">
        <v>0.29166666666666702</v>
      </c>
      <c r="E14" s="8">
        <f t="shared" si="5"/>
        <v>46061</v>
      </c>
      <c r="F14" s="9">
        <f t="shared" si="6"/>
        <v>0.29166666666666702</v>
      </c>
      <c r="G14" s="10">
        <f t="shared" si="7"/>
        <v>1</v>
      </c>
      <c r="H14" s="11">
        <f t="shared" si="0"/>
        <v>6291180.7999999998</v>
      </c>
      <c r="I14" s="11">
        <v>6295536.4000000004</v>
      </c>
      <c r="J14" s="11">
        <f t="shared" si="1"/>
        <v>4355.6000000005588</v>
      </c>
      <c r="K14" s="27">
        <f t="shared" si="2"/>
        <v>181.48333333335663</v>
      </c>
      <c r="L14" s="28"/>
    </row>
    <row r="15" spans="1:12">
      <c r="A15" s="12">
        <f t="shared" si="3"/>
        <v>8</v>
      </c>
      <c r="B15" s="8">
        <f t="shared" si="3"/>
        <v>46061</v>
      </c>
      <c r="C15" s="8">
        <f t="shared" si="4"/>
        <v>46061</v>
      </c>
      <c r="D15" s="9">
        <v>0.29166666666666702</v>
      </c>
      <c r="E15" s="8">
        <f t="shared" si="5"/>
        <v>46062</v>
      </c>
      <c r="F15" s="9">
        <f t="shared" si="6"/>
        <v>0.29166666666666702</v>
      </c>
      <c r="G15" s="10">
        <f t="shared" si="7"/>
        <v>1</v>
      </c>
      <c r="H15" s="11">
        <f t="shared" si="0"/>
        <v>6295536.4000000004</v>
      </c>
      <c r="I15" s="11">
        <v>6299792.0999999996</v>
      </c>
      <c r="J15" s="11">
        <f t="shared" ref="J15" si="16">I15-H15</f>
        <v>4255.6999999992549</v>
      </c>
      <c r="K15" s="27">
        <f t="shared" ref="K15" si="17">J15/24</f>
        <v>177.32083333330229</v>
      </c>
      <c r="L15" s="28"/>
    </row>
    <row r="16" spans="1:12">
      <c r="A16" s="12">
        <f t="shared" si="3"/>
        <v>9</v>
      </c>
      <c r="B16" s="8">
        <f t="shared" si="3"/>
        <v>46062</v>
      </c>
      <c r="C16" s="8">
        <f t="shared" si="4"/>
        <v>46062</v>
      </c>
      <c r="D16" s="9">
        <v>0.29166666666666702</v>
      </c>
      <c r="E16" s="8">
        <f t="shared" si="5"/>
        <v>46063</v>
      </c>
      <c r="F16" s="9">
        <f t="shared" si="6"/>
        <v>0.29166666666666702</v>
      </c>
      <c r="G16" s="10">
        <f t="shared" si="7"/>
        <v>1</v>
      </c>
      <c r="H16" s="11">
        <f t="shared" si="0"/>
        <v>6299792.0999999996</v>
      </c>
      <c r="I16" s="11">
        <v>6304219.4000000004</v>
      </c>
      <c r="J16" s="11">
        <f t="shared" ref="J16" si="18">I16-H16</f>
        <v>4427.3000000007451</v>
      </c>
      <c r="K16" s="27">
        <f t="shared" ref="K16" si="19">J16/24</f>
        <v>184.47083333336437</v>
      </c>
      <c r="L16" s="28"/>
    </row>
    <row r="17" spans="1:14">
      <c r="A17" s="12">
        <f t="shared" si="3"/>
        <v>10</v>
      </c>
      <c r="B17" s="8">
        <f t="shared" si="3"/>
        <v>46063</v>
      </c>
      <c r="C17" s="8">
        <f t="shared" si="4"/>
        <v>46063</v>
      </c>
      <c r="D17" s="9">
        <v>0.29166666666666702</v>
      </c>
      <c r="E17" s="8">
        <f t="shared" si="5"/>
        <v>46064</v>
      </c>
      <c r="F17" s="9">
        <f t="shared" si="6"/>
        <v>0.29166666666666702</v>
      </c>
      <c r="G17" s="10">
        <f t="shared" si="7"/>
        <v>1</v>
      </c>
      <c r="H17" s="11">
        <f t="shared" si="0"/>
        <v>6304219.4000000004</v>
      </c>
      <c r="I17" s="242">
        <v>6308487.7000000002</v>
      </c>
      <c r="J17" s="11">
        <f t="shared" ref="J17:J18" si="20">I17-H17</f>
        <v>4268.2999999998137</v>
      </c>
      <c r="K17" s="27">
        <f t="shared" ref="K17:K18" si="21">J17/24</f>
        <v>177.84583333332557</v>
      </c>
      <c r="L17" s="28"/>
    </row>
    <row r="18" spans="1:14">
      <c r="A18" s="12">
        <f t="shared" si="3"/>
        <v>11</v>
      </c>
      <c r="B18" s="8">
        <f t="shared" si="3"/>
        <v>46064</v>
      </c>
      <c r="C18" s="8">
        <f t="shared" si="4"/>
        <v>46064</v>
      </c>
      <c r="D18" s="9">
        <v>0.29166666666666702</v>
      </c>
      <c r="E18" s="8">
        <f t="shared" si="5"/>
        <v>46065</v>
      </c>
      <c r="F18" s="9">
        <f t="shared" si="6"/>
        <v>0.29166666666666702</v>
      </c>
      <c r="G18" s="10">
        <f t="shared" si="7"/>
        <v>1</v>
      </c>
      <c r="H18" s="11">
        <f t="shared" si="0"/>
        <v>6308487.7000000002</v>
      </c>
      <c r="I18" s="11">
        <v>6312688.5999999996</v>
      </c>
      <c r="J18" s="11">
        <f t="shared" si="20"/>
        <v>4200.8999999994412</v>
      </c>
      <c r="K18" s="27">
        <f t="shared" si="21"/>
        <v>175.03749999997672</v>
      </c>
      <c r="L18" s="28"/>
    </row>
    <row r="19" spans="1:14">
      <c r="A19" s="12">
        <f t="shared" si="3"/>
        <v>12</v>
      </c>
      <c r="B19" s="8">
        <f t="shared" si="3"/>
        <v>46065</v>
      </c>
      <c r="C19" s="8">
        <f t="shared" si="4"/>
        <v>46065</v>
      </c>
      <c r="D19" s="9">
        <v>0.29166666666666702</v>
      </c>
      <c r="E19" s="8">
        <f t="shared" si="5"/>
        <v>46066</v>
      </c>
      <c r="F19" s="9">
        <f t="shared" si="6"/>
        <v>0.29166666666666702</v>
      </c>
      <c r="G19" s="10">
        <f t="shared" si="7"/>
        <v>1</v>
      </c>
      <c r="H19" s="11">
        <f t="shared" si="0"/>
        <v>6312688.5999999996</v>
      </c>
      <c r="I19" s="242">
        <v>6316926.5999999996</v>
      </c>
      <c r="J19" s="11">
        <f t="shared" ref="J19" si="22">I19-H19</f>
        <v>4238</v>
      </c>
      <c r="K19" s="27">
        <f t="shared" ref="K19" si="23">J19/24</f>
        <v>176.58333333333334</v>
      </c>
      <c r="L19" s="28"/>
      <c r="N19" s="29"/>
    </row>
    <row r="20" spans="1:14">
      <c r="A20" s="12">
        <f t="shared" si="3"/>
        <v>13</v>
      </c>
      <c r="B20" s="8">
        <f t="shared" si="3"/>
        <v>46066</v>
      </c>
      <c r="C20" s="8">
        <f t="shared" si="4"/>
        <v>46066</v>
      </c>
      <c r="D20" s="9">
        <v>0.29166666666666702</v>
      </c>
      <c r="E20" s="8">
        <f t="shared" si="5"/>
        <v>46067</v>
      </c>
      <c r="F20" s="9">
        <f t="shared" si="6"/>
        <v>0.29166666666666702</v>
      </c>
      <c r="G20" s="10">
        <f t="shared" si="7"/>
        <v>1</v>
      </c>
      <c r="H20" s="11">
        <f t="shared" si="0"/>
        <v>6316926.5999999996</v>
      </c>
      <c r="I20" s="11">
        <v>6320640</v>
      </c>
      <c r="J20" s="11">
        <f t="shared" si="1"/>
        <v>3713.4000000003725</v>
      </c>
      <c r="K20" s="27">
        <f t="shared" si="2"/>
        <v>154.72500000001551</v>
      </c>
      <c r="L20" s="28"/>
    </row>
    <row r="21" spans="1:14">
      <c r="A21" s="12">
        <f t="shared" si="3"/>
        <v>14</v>
      </c>
      <c r="B21" s="8">
        <f t="shared" si="3"/>
        <v>46067</v>
      </c>
      <c r="C21" s="8">
        <f t="shared" si="4"/>
        <v>46067</v>
      </c>
      <c r="D21" s="9">
        <v>0.29166666666666702</v>
      </c>
      <c r="E21" s="8">
        <f t="shared" si="5"/>
        <v>46068</v>
      </c>
      <c r="F21" s="9">
        <f t="shared" si="6"/>
        <v>0.29166666666666702</v>
      </c>
      <c r="G21" s="10">
        <f t="shared" si="7"/>
        <v>1</v>
      </c>
      <c r="H21" s="11">
        <f t="shared" si="0"/>
        <v>6320640</v>
      </c>
      <c r="I21" s="11">
        <v>6324979.9000000004</v>
      </c>
      <c r="J21" s="11">
        <f t="shared" ref="J21" si="24">I21-H21</f>
        <v>4339.9000000003725</v>
      </c>
      <c r="K21" s="27">
        <f t="shared" ref="K21" si="25">J21/24</f>
        <v>180.8291666666822</v>
      </c>
      <c r="L21" s="28"/>
    </row>
    <row r="22" spans="1:14">
      <c r="A22" s="12">
        <f t="shared" si="3"/>
        <v>15</v>
      </c>
      <c r="B22" s="8">
        <f t="shared" si="3"/>
        <v>46068</v>
      </c>
      <c r="C22" s="8">
        <f t="shared" si="4"/>
        <v>46068</v>
      </c>
      <c r="D22" s="9">
        <v>0.29166666666666702</v>
      </c>
      <c r="E22" s="8">
        <f t="shared" si="5"/>
        <v>46069</v>
      </c>
      <c r="F22" s="9">
        <f t="shared" si="6"/>
        <v>0.29166666666666702</v>
      </c>
      <c r="G22" s="10">
        <f t="shared" si="7"/>
        <v>1</v>
      </c>
      <c r="H22" s="11">
        <f t="shared" si="0"/>
        <v>6324979.9000000004</v>
      </c>
      <c r="I22" s="11">
        <v>6329155.7999999998</v>
      </c>
      <c r="J22" s="11">
        <f t="shared" ref="J22" si="26">I22-H22</f>
        <v>4175.8999999994412</v>
      </c>
      <c r="K22" s="27">
        <f t="shared" ref="K22" si="27">J22/24</f>
        <v>173.99583333331006</v>
      </c>
      <c r="L22" s="28"/>
    </row>
    <row r="23" spans="1:14">
      <c r="A23" s="12">
        <f t="shared" si="3"/>
        <v>16</v>
      </c>
      <c r="B23" s="8">
        <f t="shared" si="3"/>
        <v>46069</v>
      </c>
      <c r="C23" s="8">
        <f t="shared" si="4"/>
        <v>46069</v>
      </c>
      <c r="D23" s="9">
        <v>0.29166666666666702</v>
      </c>
      <c r="E23" s="8">
        <f t="shared" si="5"/>
        <v>46070</v>
      </c>
      <c r="F23" s="9">
        <f t="shared" si="6"/>
        <v>0.29166666666666702</v>
      </c>
      <c r="G23" s="10">
        <f t="shared" si="7"/>
        <v>1</v>
      </c>
      <c r="H23" s="11">
        <f t="shared" si="0"/>
        <v>6329155.7999999998</v>
      </c>
      <c r="I23" s="11">
        <v>6333796</v>
      </c>
      <c r="J23" s="11">
        <f t="shared" si="1"/>
        <v>4640.2000000001863</v>
      </c>
      <c r="K23" s="27">
        <f t="shared" si="2"/>
        <v>193.34166666667443</v>
      </c>
      <c r="L23" s="540"/>
    </row>
    <row r="24" spans="1:14">
      <c r="A24" s="12">
        <f t="shared" si="3"/>
        <v>17</v>
      </c>
      <c r="B24" s="8">
        <f t="shared" si="3"/>
        <v>46070</v>
      </c>
      <c r="C24" s="8">
        <f t="shared" si="4"/>
        <v>46070</v>
      </c>
      <c r="D24" s="9">
        <v>0.29166666666666702</v>
      </c>
      <c r="E24" s="8">
        <f t="shared" ref="E24" si="28">C24+1</f>
        <v>46071</v>
      </c>
      <c r="F24" s="9">
        <f t="shared" si="6"/>
        <v>0.29166666666666702</v>
      </c>
      <c r="G24" s="10">
        <f t="shared" si="7"/>
        <v>1</v>
      </c>
      <c r="H24" s="11">
        <f t="shared" si="0"/>
        <v>6333796</v>
      </c>
      <c r="I24" s="11">
        <v>6337811</v>
      </c>
      <c r="J24" s="11">
        <f t="shared" ref="J24" si="29">I24-H24</f>
        <v>4015</v>
      </c>
      <c r="K24" s="27">
        <f t="shared" ref="K24" si="30">J24/24</f>
        <v>167.29166666666666</v>
      </c>
      <c r="L24" s="28"/>
      <c r="M24" s="276"/>
    </row>
    <row r="25" spans="1:14">
      <c r="A25" s="12">
        <f t="shared" si="3"/>
        <v>18</v>
      </c>
      <c r="B25" s="8">
        <f t="shared" si="3"/>
        <v>46071</v>
      </c>
      <c r="C25" s="8">
        <f t="shared" si="4"/>
        <v>46071</v>
      </c>
      <c r="D25" s="9">
        <v>0.29166666666666702</v>
      </c>
      <c r="E25" s="8">
        <f t="shared" si="5"/>
        <v>46072</v>
      </c>
      <c r="F25" s="9">
        <v>0.29166666666666702</v>
      </c>
      <c r="G25" s="10">
        <f t="shared" si="7"/>
        <v>1</v>
      </c>
      <c r="H25" s="11">
        <f t="shared" si="0"/>
        <v>6337811</v>
      </c>
      <c r="I25" s="11">
        <v>6342742.5999999996</v>
      </c>
      <c r="J25" s="11">
        <f t="shared" ref="J25" si="31">I25-H25</f>
        <v>4931.5999999996275</v>
      </c>
      <c r="K25" s="27">
        <f t="shared" ref="K25" si="32">J25/24</f>
        <v>205.4833333333178</v>
      </c>
      <c r="L25" s="28"/>
    </row>
    <row r="26" spans="1:14">
      <c r="A26" s="12">
        <f t="shared" ref="A26:B35" si="33">A25+1</f>
        <v>19</v>
      </c>
      <c r="B26" s="8">
        <f>B25+1</f>
        <v>46072</v>
      </c>
      <c r="C26" s="8">
        <f t="shared" si="4"/>
        <v>46072</v>
      </c>
      <c r="D26" s="9">
        <v>0.29166666666666702</v>
      </c>
      <c r="E26" s="8">
        <f t="shared" si="5"/>
        <v>46073</v>
      </c>
      <c r="F26" s="9">
        <f t="shared" si="6"/>
        <v>0.29166666666666702</v>
      </c>
      <c r="G26" s="10">
        <f t="shared" si="7"/>
        <v>1</v>
      </c>
      <c r="H26" s="11">
        <f t="shared" si="0"/>
        <v>6342742.5999999996</v>
      </c>
      <c r="I26" s="11">
        <v>6347344.7000000002</v>
      </c>
      <c r="J26" s="11">
        <f t="shared" ref="J26" si="34">I26-H26</f>
        <v>4602.1000000005588</v>
      </c>
      <c r="K26" s="27">
        <f t="shared" ref="K26" si="35">J26/24</f>
        <v>191.75416666668994</v>
      </c>
      <c r="L26" s="28"/>
    </row>
    <row r="27" spans="1:14">
      <c r="A27" s="12">
        <f t="shared" si="33"/>
        <v>20</v>
      </c>
      <c r="B27" s="8">
        <f>B26+1</f>
        <v>46073</v>
      </c>
      <c r="C27" s="8">
        <f t="shared" si="4"/>
        <v>46073</v>
      </c>
      <c r="D27" s="9">
        <v>0.29166666666666702</v>
      </c>
      <c r="E27" s="8">
        <f t="shared" si="5"/>
        <v>46074</v>
      </c>
      <c r="F27" s="9">
        <f t="shared" si="6"/>
        <v>0.29166666666666702</v>
      </c>
      <c r="G27" s="10">
        <f t="shared" si="7"/>
        <v>1</v>
      </c>
      <c r="H27" s="11">
        <f t="shared" si="0"/>
        <v>6347344.7000000002</v>
      </c>
      <c r="I27" s="11">
        <v>6351445.0999999996</v>
      </c>
      <c r="J27" s="11">
        <f t="shared" ref="J27" si="36">I27-H27</f>
        <v>4100.3999999994412</v>
      </c>
      <c r="K27" s="27">
        <f t="shared" ref="K27" si="37">J27/24</f>
        <v>170.84999999997672</v>
      </c>
      <c r="L27" s="28"/>
    </row>
    <row r="28" spans="1:14">
      <c r="A28" s="12">
        <f t="shared" si="33"/>
        <v>21</v>
      </c>
      <c r="B28" s="8">
        <f>B27+1</f>
        <v>46074</v>
      </c>
      <c r="C28" s="8">
        <f t="shared" si="4"/>
        <v>46074</v>
      </c>
      <c r="D28" s="9">
        <v>0.29166666666666702</v>
      </c>
      <c r="E28" s="8">
        <f t="shared" si="5"/>
        <v>46075</v>
      </c>
      <c r="F28" s="9">
        <f t="shared" si="6"/>
        <v>0.29166666666666702</v>
      </c>
      <c r="G28" s="10">
        <f t="shared" si="7"/>
        <v>1</v>
      </c>
      <c r="H28" s="11">
        <f t="shared" si="0"/>
        <v>6351445.0999999996</v>
      </c>
      <c r="I28" s="11">
        <v>6355978.9000000004</v>
      </c>
      <c r="J28" s="11">
        <f t="shared" ref="J28" si="38">I28-H28</f>
        <v>4533.8000000007451</v>
      </c>
      <c r="K28" s="27">
        <f t="shared" ref="K28" si="39">J28/24</f>
        <v>188.90833333336437</v>
      </c>
      <c r="L28" s="28"/>
    </row>
    <row r="29" spans="1:14">
      <c r="A29" s="12">
        <f t="shared" si="33"/>
        <v>22</v>
      </c>
      <c r="B29" s="8">
        <f t="shared" si="33"/>
        <v>46075</v>
      </c>
      <c r="C29" s="8">
        <f t="shared" si="4"/>
        <v>46075</v>
      </c>
      <c r="D29" s="9">
        <v>0.29166666666666702</v>
      </c>
      <c r="E29" s="8">
        <f t="shared" si="5"/>
        <v>46076</v>
      </c>
      <c r="F29" s="9">
        <f t="shared" si="6"/>
        <v>0.29166666666666702</v>
      </c>
      <c r="G29" s="10">
        <f t="shared" si="7"/>
        <v>1</v>
      </c>
      <c r="H29" s="11">
        <f t="shared" si="0"/>
        <v>6355978.9000000004</v>
      </c>
      <c r="I29" s="11">
        <v>6360876.5</v>
      </c>
      <c r="J29" s="11">
        <f t="shared" ref="J29" si="40">I29-H29</f>
        <v>4897.5999999996275</v>
      </c>
      <c r="K29" s="27">
        <f t="shared" ref="K29" si="41">J29/24</f>
        <v>204.06666666665114</v>
      </c>
      <c r="L29" s="28"/>
    </row>
    <row r="30" spans="1:14">
      <c r="A30" s="12">
        <f t="shared" si="33"/>
        <v>23</v>
      </c>
      <c r="B30" s="8">
        <f t="shared" si="33"/>
        <v>46076</v>
      </c>
      <c r="C30" s="8">
        <f t="shared" si="4"/>
        <v>46076</v>
      </c>
      <c r="D30" s="9">
        <v>0.29166666666666702</v>
      </c>
      <c r="E30" s="8">
        <f t="shared" si="5"/>
        <v>46077</v>
      </c>
      <c r="F30" s="9">
        <f t="shared" si="6"/>
        <v>0.29166666666666702</v>
      </c>
      <c r="G30" s="10">
        <f t="shared" si="7"/>
        <v>1</v>
      </c>
      <c r="H30" s="11">
        <f t="shared" si="0"/>
        <v>6360876.5</v>
      </c>
      <c r="I30" s="11">
        <v>6365897.9000000004</v>
      </c>
      <c r="J30" s="11">
        <f t="shared" ref="J30" si="42">I30-H30</f>
        <v>5021.4000000003725</v>
      </c>
      <c r="K30" s="27">
        <f t="shared" ref="K30" si="43">J30/24</f>
        <v>209.22500000001551</v>
      </c>
      <c r="L30" s="28"/>
    </row>
    <row r="31" spans="1:14">
      <c r="A31" s="12">
        <f t="shared" si="33"/>
        <v>24</v>
      </c>
      <c r="B31" s="8">
        <f t="shared" si="33"/>
        <v>46077</v>
      </c>
      <c r="C31" s="8">
        <f t="shared" si="4"/>
        <v>46077</v>
      </c>
      <c r="D31" s="9">
        <v>0.29166666666666702</v>
      </c>
      <c r="E31" s="8">
        <f t="shared" si="5"/>
        <v>46078</v>
      </c>
      <c r="F31" s="9">
        <f t="shared" si="6"/>
        <v>0.29166666666666702</v>
      </c>
      <c r="G31" s="10">
        <f t="shared" si="7"/>
        <v>1</v>
      </c>
      <c r="H31" s="11">
        <f t="shared" si="0"/>
        <v>6365897.9000000004</v>
      </c>
      <c r="I31" s="11">
        <v>6370716.9000000004</v>
      </c>
      <c r="J31" s="11">
        <f t="shared" ref="J31" si="44">I31-H31</f>
        <v>4819</v>
      </c>
      <c r="K31" s="27">
        <f t="shared" ref="K31" si="45">J31/24</f>
        <v>200.79166666666666</v>
      </c>
      <c r="L31" s="28"/>
    </row>
    <row r="32" spans="1:14">
      <c r="A32" s="12">
        <f t="shared" si="33"/>
        <v>25</v>
      </c>
      <c r="B32" s="8">
        <f t="shared" si="33"/>
        <v>46078</v>
      </c>
      <c r="C32" s="8">
        <f t="shared" si="4"/>
        <v>46078</v>
      </c>
      <c r="D32" s="9">
        <v>0.29166666666666702</v>
      </c>
      <c r="E32" s="8">
        <f t="shared" si="5"/>
        <v>46079</v>
      </c>
      <c r="F32" s="9">
        <f t="shared" si="6"/>
        <v>0.29166666666666702</v>
      </c>
      <c r="G32" s="10">
        <f t="shared" si="7"/>
        <v>1</v>
      </c>
      <c r="H32" s="11">
        <f t="shared" si="0"/>
        <v>6370716.9000000004</v>
      </c>
      <c r="I32" s="11">
        <v>6375596.5</v>
      </c>
      <c r="J32" s="11">
        <f t="shared" ref="J32" si="46">I32-H32</f>
        <v>4879.5999999996275</v>
      </c>
      <c r="K32" s="27">
        <f t="shared" ref="K32" si="47">J32/24</f>
        <v>203.31666666665114</v>
      </c>
      <c r="L32" s="28"/>
    </row>
    <row r="33" spans="1:12">
      <c r="A33" s="12">
        <f t="shared" si="33"/>
        <v>26</v>
      </c>
      <c r="B33" s="8">
        <f t="shared" si="33"/>
        <v>46079</v>
      </c>
      <c r="C33" s="8">
        <f t="shared" si="4"/>
        <v>46079</v>
      </c>
      <c r="D33" s="9">
        <v>0.29166666666666702</v>
      </c>
      <c r="E33" s="8">
        <f t="shared" si="5"/>
        <v>46080</v>
      </c>
      <c r="F33" s="9">
        <f t="shared" si="6"/>
        <v>0.29166666666666702</v>
      </c>
      <c r="G33" s="10">
        <f t="shared" si="7"/>
        <v>1</v>
      </c>
      <c r="H33" s="11">
        <f t="shared" si="0"/>
        <v>6375596.5</v>
      </c>
      <c r="I33" s="11">
        <v>6379876.5999999996</v>
      </c>
      <c r="J33" s="11">
        <f t="shared" ref="J33" si="48">I33-H33</f>
        <v>4280.0999999996275</v>
      </c>
      <c r="K33" s="27">
        <f t="shared" ref="K33" si="49">J33/24</f>
        <v>178.33749999998449</v>
      </c>
      <c r="L33" s="28"/>
    </row>
    <row r="34" spans="1:12">
      <c r="A34" s="12">
        <f t="shared" si="33"/>
        <v>27</v>
      </c>
      <c r="B34" s="8">
        <f t="shared" si="33"/>
        <v>46080</v>
      </c>
      <c r="C34" s="8">
        <f t="shared" si="4"/>
        <v>46080</v>
      </c>
      <c r="D34" s="9">
        <v>0.29166666666666702</v>
      </c>
      <c r="E34" s="8">
        <f t="shared" si="5"/>
        <v>46081</v>
      </c>
      <c r="F34" s="9">
        <f t="shared" si="6"/>
        <v>0.29166666666666702</v>
      </c>
      <c r="G34" s="10">
        <f t="shared" si="7"/>
        <v>1</v>
      </c>
      <c r="H34" s="11">
        <f t="shared" si="0"/>
        <v>6379876.5999999996</v>
      </c>
      <c r="I34" s="11">
        <v>6383748.7000000002</v>
      </c>
      <c r="J34" s="11">
        <f t="shared" ref="J34" si="50">I34-H34</f>
        <v>3872.1000000005588</v>
      </c>
      <c r="K34" s="27">
        <f t="shared" ref="K34" si="51">J34/24</f>
        <v>161.33750000002328</v>
      </c>
      <c r="L34" s="28"/>
    </row>
    <row r="35" spans="1:12">
      <c r="A35" s="12">
        <f t="shared" si="33"/>
        <v>28</v>
      </c>
      <c r="B35" s="8">
        <f t="shared" si="33"/>
        <v>46081</v>
      </c>
      <c r="C35" s="8">
        <f t="shared" si="4"/>
        <v>46081</v>
      </c>
      <c r="D35" s="9">
        <v>0.29166666666666702</v>
      </c>
      <c r="E35" s="8">
        <f t="shared" si="5"/>
        <v>46082</v>
      </c>
      <c r="F35" s="9">
        <f t="shared" si="6"/>
        <v>0.29166666666666702</v>
      </c>
      <c r="G35" s="10">
        <f t="shared" si="7"/>
        <v>1</v>
      </c>
      <c r="H35" s="11">
        <f t="shared" si="0"/>
        <v>6383748.7000000002</v>
      </c>
      <c r="I35" s="11">
        <v>6387770.2000000002</v>
      </c>
      <c r="J35" s="11">
        <f t="shared" ref="J35" si="52">I35-H35</f>
        <v>4021.5</v>
      </c>
      <c r="K35" s="27">
        <f t="shared" ref="K35" si="53">J35/24</f>
        <v>167.5625</v>
      </c>
      <c r="L35" s="28"/>
    </row>
    <row r="36" spans="1:12">
      <c r="A36" s="12"/>
      <c r="B36" s="8"/>
      <c r="C36" s="8"/>
      <c r="D36" s="9"/>
      <c r="E36" s="8"/>
      <c r="F36" s="9"/>
      <c r="G36" s="10"/>
      <c r="H36" s="11"/>
      <c r="I36" s="11"/>
      <c r="J36" s="11"/>
      <c r="K36" s="27"/>
      <c r="L36" s="28"/>
    </row>
    <row r="37" spans="1:12">
      <c r="A37" s="17" t="s">
        <v>3</v>
      </c>
      <c r="B37" s="18"/>
      <c r="C37" s="18"/>
      <c r="D37" s="18"/>
      <c r="E37" s="18"/>
      <c r="F37" s="18"/>
      <c r="G37" s="19">
        <f>SUM(G8:G36)</f>
        <v>28</v>
      </c>
      <c r="H37" s="20"/>
      <c r="I37" s="20"/>
      <c r="J37" s="32">
        <f>SUM(J8:J36)</f>
        <v>116892.40000000037</v>
      </c>
      <c r="K37" s="32">
        <f>AVERAGE(K8:K36)</f>
        <v>173.94702380952435</v>
      </c>
      <c r="L37" s="33"/>
    </row>
    <row r="38" spans="1:12">
      <c r="A38" s="21" t="s">
        <v>106</v>
      </c>
      <c r="B38" s="22"/>
      <c r="C38" s="22"/>
      <c r="D38" s="22"/>
      <c r="E38" s="22"/>
      <c r="F38" s="22"/>
      <c r="G38" s="23">
        <f>G37/SUMPRODUCT((G8:G36&gt;0)*1)</f>
        <v>1</v>
      </c>
      <c r="H38" s="24"/>
      <c r="I38" s="24"/>
      <c r="J38" s="24"/>
      <c r="K38" s="24">
        <f>K37/SUMPRODUCT((K8:K36&gt;0)*1)</f>
        <v>6.2123937074830122</v>
      </c>
      <c r="L38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pageSetup orientation="portrait" horizontalDpi="360" verticalDpi="360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7"/>
  <sheetViews>
    <sheetView zoomScale="90" zoomScaleNormal="90" workbookViewId="0">
      <pane xSplit="2" ySplit="6" topLeftCell="C19" activePane="bottomRight" state="frozen"/>
      <selection pane="topRight"/>
      <selection pane="bottomLeft"/>
      <selection pane="bottomRight" activeCell="K36" sqref="K36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9" width="13.42578125" style="1" customWidth="1"/>
    <col min="10" max="10" width="14.85546875" style="1" customWidth="1"/>
    <col min="11" max="11" width="10.42578125" style="1" customWidth="1"/>
    <col min="12" max="12" width="40.85546875" style="1" customWidth="1"/>
    <col min="13" max="16384" width="9.140625" style="1"/>
  </cols>
  <sheetData>
    <row r="1" spans="1:12">
      <c r="B1" s="2"/>
      <c r="C1" s="3" t="s">
        <v>120</v>
      </c>
      <c r="D1" s="2"/>
      <c r="E1" s="2"/>
      <c r="F1" s="2"/>
      <c r="G1" s="2"/>
      <c r="H1" s="2"/>
      <c r="I1" s="2"/>
      <c r="J1" s="2"/>
      <c r="K1" s="2"/>
      <c r="L1" s="2"/>
    </row>
    <row r="2" spans="1:12">
      <c r="B2" s="2"/>
      <c r="C2" s="3" t="s">
        <v>179</v>
      </c>
      <c r="D2" s="2"/>
      <c r="E2" s="2"/>
      <c r="F2" s="2"/>
      <c r="G2" s="2"/>
      <c r="H2" s="2"/>
      <c r="I2" s="2"/>
      <c r="J2" s="2"/>
      <c r="K2" s="2"/>
      <c r="L2" s="25" t="s">
        <v>122</v>
      </c>
    </row>
    <row r="3" spans="1:12">
      <c r="B3" s="2"/>
      <c r="C3" s="3" t="str">
        <f>SCI!C3</f>
        <v>Bulan Februari 2026</v>
      </c>
      <c r="D3" s="2"/>
      <c r="E3" s="2"/>
      <c r="F3" s="2"/>
      <c r="G3" s="2"/>
      <c r="H3" s="2"/>
      <c r="I3" s="2"/>
      <c r="J3" s="2"/>
      <c r="K3" s="2"/>
      <c r="L3" s="2"/>
    </row>
    <row r="4" spans="1:12">
      <c r="B4" s="4"/>
      <c r="C4" s="4">
        <f>SCI!C4</f>
        <v>46054</v>
      </c>
      <c r="D4" s="2"/>
      <c r="E4" s="2"/>
      <c r="F4" s="2"/>
      <c r="G4" s="2"/>
      <c r="H4" s="2"/>
      <c r="I4" s="2"/>
      <c r="J4" s="2" t="s">
        <v>123</v>
      </c>
      <c r="K4" s="26">
        <f>MAX(K7:K34)</f>
        <v>157.07499999999223</v>
      </c>
      <c r="L4" s="2"/>
    </row>
    <row r="5" spans="1:12">
      <c r="A5" s="695" t="s">
        <v>100</v>
      </c>
      <c r="B5" s="694" t="s">
        <v>101</v>
      </c>
      <c r="C5" s="694" t="s">
        <v>124</v>
      </c>
      <c r="D5" s="694"/>
      <c r="E5" s="694" t="s">
        <v>125</v>
      </c>
      <c r="F5" s="694"/>
      <c r="G5" s="698" t="s">
        <v>126</v>
      </c>
      <c r="H5" s="694" t="s">
        <v>127</v>
      </c>
      <c r="I5" s="694"/>
      <c r="J5" s="694" t="s">
        <v>128</v>
      </c>
      <c r="K5" s="698" t="s">
        <v>129</v>
      </c>
      <c r="L5" s="692" t="s">
        <v>130</v>
      </c>
    </row>
    <row r="6" spans="1:12">
      <c r="A6" s="696"/>
      <c r="B6" s="697"/>
      <c r="C6" s="5" t="s">
        <v>101</v>
      </c>
      <c r="D6" s="5" t="s">
        <v>131</v>
      </c>
      <c r="E6" s="5" t="s">
        <v>101</v>
      </c>
      <c r="F6" s="5" t="s">
        <v>131</v>
      </c>
      <c r="G6" s="699"/>
      <c r="H6" s="5" t="s">
        <v>124</v>
      </c>
      <c r="I6" s="5" t="s">
        <v>125</v>
      </c>
      <c r="J6" s="697"/>
      <c r="K6" s="699"/>
      <c r="L6" s="693"/>
    </row>
    <row r="7" spans="1:12">
      <c r="A7" s="6">
        <v>1</v>
      </c>
      <c r="B7" s="7">
        <f>C4</f>
        <v>46054</v>
      </c>
      <c r="C7" s="8">
        <f>B7</f>
        <v>46054</v>
      </c>
      <c r="D7" s="9">
        <v>0.33333333333333298</v>
      </c>
      <c r="E7" s="8">
        <f>C7+1</f>
        <v>46055</v>
      </c>
      <c r="F7" s="9">
        <v>0.33333333333333298</v>
      </c>
      <c r="G7" s="10">
        <f>IFERROR(((E7-C7)+(F7-D7)),"")</f>
        <v>1</v>
      </c>
      <c r="H7" s="11">
        <v>2236349.7999999998</v>
      </c>
      <c r="I7" s="11">
        <v>2236408.2000000002</v>
      </c>
      <c r="J7" s="11">
        <f t="shared" ref="J7" si="0">I7-H7</f>
        <v>58.400000000372529</v>
      </c>
      <c r="K7" s="27">
        <f t="shared" ref="K7" si="1">J7/24</f>
        <v>2.4333333333488554</v>
      </c>
      <c r="L7" s="101"/>
    </row>
    <row r="8" spans="1:12">
      <c r="A8" s="12">
        <f>A7+1</f>
        <v>2</v>
      </c>
      <c r="B8" s="8">
        <f>B7+1</f>
        <v>46055</v>
      </c>
      <c r="C8" s="8">
        <f>B8</f>
        <v>46055</v>
      </c>
      <c r="D8" s="9">
        <v>0.33333333333333298</v>
      </c>
      <c r="E8" s="8">
        <f>C8+1</f>
        <v>46056</v>
      </c>
      <c r="F8" s="9">
        <v>0.33333333333333298</v>
      </c>
      <c r="G8" s="10">
        <f>IFERROR(((E8-C8)+(F8-D8)),"")</f>
        <v>1</v>
      </c>
      <c r="H8" s="11">
        <f t="shared" ref="H8:H34" si="2">I7</f>
        <v>2236408.2000000002</v>
      </c>
      <c r="I8" s="11">
        <v>2239545.9</v>
      </c>
      <c r="J8" s="11">
        <f t="shared" ref="J8:J12" si="3">I8-H8</f>
        <v>3137.6999999997206</v>
      </c>
      <c r="K8" s="27">
        <f t="shared" ref="K8:K12" si="4">J8/24</f>
        <v>130.73749999998836</v>
      </c>
      <c r="L8" s="28"/>
    </row>
    <row r="9" spans="1:12">
      <c r="A9" s="12">
        <f t="shared" ref="A9:B24" si="5">A8+1</f>
        <v>3</v>
      </c>
      <c r="B9" s="8">
        <f t="shared" si="5"/>
        <v>46056</v>
      </c>
      <c r="C9" s="8">
        <f t="shared" ref="C9:C34" si="6">B9</f>
        <v>46056</v>
      </c>
      <c r="D9" s="9">
        <v>0.33333333333333298</v>
      </c>
      <c r="E9" s="8">
        <f t="shared" ref="E9:E34" si="7">C9+1</f>
        <v>46057</v>
      </c>
      <c r="F9" s="9">
        <v>0.33333333333333298</v>
      </c>
      <c r="G9" s="10">
        <f t="shared" ref="G9:G34" si="8">IFERROR(((E9-C9)+(F9-D9)),"")</f>
        <v>1</v>
      </c>
      <c r="H9" s="11">
        <f t="shared" si="2"/>
        <v>2239545.9</v>
      </c>
      <c r="I9" s="11">
        <v>2242353.5</v>
      </c>
      <c r="J9" s="11">
        <f t="shared" ref="J9" si="9">I9-H9</f>
        <v>2807.6000000000931</v>
      </c>
      <c r="K9" s="27">
        <f t="shared" ref="K9" si="10">J9/24</f>
        <v>116.98333333333721</v>
      </c>
      <c r="L9" s="28"/>
    </row>
    <row r="10" spans="1:12">
      <c r="A10" s="12">
        <f t="shared" si="5"/>
        <v>4</v>
      </c>
      <c r="B10" s="8">
        <f t="shared" si="5"/>
        <v>46057</v>
      </c>
      <c r="C10" s="8">
        <f t="shared" si="6"/>
        <v>46057</v>
      </c>
      <c r="D10" s="9">
        <v>0.33333333333333298</v>
      </c>
      <c r="E10" s="8">
        <f t="shared" si="7"/>
        <v>46058</v>
      </c>
      <c r="F10" s="9">
        <v>0.33333333333333298</v>
      </c>
      <c r="G10" s="10">
        <f t="shared" si="8"/>
        <v>1</v>
      </c>
      <c r="H10" s="11">
        <f t="shared" si="2"/>
        <v>2242353.5</v>
      </c>
      <c r="I10" s="11">
        <v>2242601.4</v>
      </c>
      <c r="J10" s="11">
        <f t="shared" ref="J10" si="11">I10-H10</f>
        <v>247.89999999990687</v>
      </c>
      <c r="K10" s="27">
        <f t="shared" ref="K10" si="12">J10/24</f>
        <v>10.329166666662786</v>
      </c>
      <c r="L10" s="28"/>
    </row>
    <row r="11" spans="1:12">
      <c r="A11" s="12">
        <f t="shared" si="5"/>
        <v>5</v>
      </c>
      <c r="B11" s="8">
        <f t="shared" si="5"/>
        <v>46058</v>
      </c>
      <c r="C11" s="8">
        <f t="shared" si="6"/>
        <v>46058</v>
      </c>
      <c r="D11" s="9">
        <v>0.33333333333333298</v>
      </c>
      <c r="E11" s="8">
        <f t="shared" si="7"/>
        <v>46059</v>
      </c>
      <c r="F11" s="9">
        <v>0.33333333333333298</v>
      </c>
      <c r="G11" s="10">
        <f t="shared" si="8"/>
        <v>1</v>
      </c>
      <c r="H11" s="11">
        <f t="shared" si="2"/>
        <v>2242601.4</v>
      </c>
      <c r="I11" s="11">
        <v>2245735</v>
      </c>
      <c r="J11" s="11">
        <f t="shared" si="3"/>
        <v>3133.6000000000931</v>
      </c>
      <c r="K11" s="27">
        <f t="shared" si="4"/>
        <v>130.56666666667056</v>
      </c>
      <c r="L11" s="28"/>
    </row>
    <row r="12" spans="1:12">
      <c r="A12" s="12">
        <f t="shared" si="5"/>
        <v>6</v>
      </c>
      <c r="B12" s="8">
        <f t="shared" si="5"/>
        <v>46059</v>
      </c>
      <c r="C12" s="8">
        <f t="shared" si="6"/>
        <v>46059</v>
      </c>
      <c r="D12" s="9">
        <v>0.33333333333333298</v>
      </c>
      <c r="E12" s="8">
        <f t="shared" si="7"/>
        <v>46060</v>
      </c>
      <c r="F12" s="9">
        <v>0.33333333333333298</v>
      </c>
      <c r="G12" s="10">
        <f t="shared" si="8"/>
        <v>1</v>
      </c>
      <c r="H12" s="11">
        <f t="shared" si="2"/>
        <v>2245735</v>
      </c>
      <c r="I12" s="11">
        <v>2248202.7999999998</v>
      </c>
      <c r="J12" s="11">
        <f t="shared" si="3"/>
        <v>2467.7999999998137</v>
      </c>
      <c r="K12" s="27">
        <f t="shared" si="4"/>
        <v>102.82499999999224</v>
      </c>
      <c r="L12" s="28"/>
    </row>
    <row r="13" spans="1:12">
      <c r="A13" s="12">
        <f t="shared" si="5"/>
        <v>7</v>
      </c>
      <c r="B13" s="8">
        <f t="shared" si="5"/>
        <v>46060</v>
      </c>
      <c r="C13" s="8">
        <f t="shared" si="6"/>
        <v>46060</v>
      </c>
      <c r="D13" s="9">
        <v>0.33333333333333298</v>
      </c>
      <c r="E13" s="8">
        <f t="shared" si="7"/>
        <v>46061</v>
      </c>
      <c r="F13" s="9">
        <v>0.33333333333333298</v>
      </c>
      <c r="G13" s="10">
        <f t="shared" si="8"/>
        <v>1</v>
      </c>
      <c r="H13" s="11">
        <f t="shared" si="2"/>
        <v>2248202.7999999998</v>
      </c>
      <c r="I13" s="11">
        <v>2251648.4</v>
      </c>
      <c r="J13" s="11">
        <f t="shared" ref="J13" si="13">I13-H13</f>
        <v>3445.6000000000931</v>
      </c>
      <c r="K13" s="27">
        <f t="shared" ref="K13" si="14">J13/24</f>
        <v>143.56666666667056</v>
      </c>
      <c r="L13" s="28"/>
    </row>
    <row r="14" spans="1:12">
      <c r="A14" s="12">
        <f t="shared" si="5"/>
        <v>8</v>
      </c>
      <c r="B14" s="8">
        <f t="shared" si="5"/>
        <v>46061</v>
      </c>
      <c r="C14" s="8">
        <f t="shared" si="6"/>
        <v>46061</v>
      </c>
      <c r="D14" s="9">
        <v>0.33333333333333298</v>
      </c>
      <c r="E14" s="8">
        <f t="shared" si="7"/>
        <v>46062</v>
      </c>
      <c r="F14" s="9">
        <v>0.33333333333333298</v>
      </c>
      <c r="G14" s="10">
        <f t="shared" si="8"/>
        <v>1</v>
      </c>
      <c r="H14" s="11">
        <f t="shared" si="2"/>
        <v>2251648.4</v>
      </c>
      <c r="I14" s="11">
        <v>2251796.5</v>
      </c>
      <c r="J14" s="11">
        <f t="shared" ref="J14" si="15">I14-H14</f>
        <v>148.10000000009313</v>
      </c>
      <c r="K14" s="27">
        <f t="shared" ref="K14" si="16">J14/24</f>
        <v>6.1708333333372138</v>
      </c>
      <c r="L14" s="28"/>
    </row>
    <row r="15" spans="1:12">
      <c r="A15" s="12">
        <f t="shared" si="5"/>
        <v>9</v>
      </c>
      <c r="B15" s="8">
        <f t="shared" si="5"/>
        <v>46062</v>
      </c>
      <c r="C15" s="8">
        <f t="shared" si="6"/>
        <v>46062</v>
      </c>
      <c r="D15" s="9">
        <v>0.33333333333333298</v>
      </c>
      <c r="E15" s="8">
        <f t="shared" si="7"/>
        <v>46063</v>
      </c>
      <c r="F15" s="9">
        <v>0.33333333333333298</v>
      </c>
      <c r="G15" s="10">
        <f t="shared" si="8"/>
        <v>1</v>
      </c>
      <c r="H15" s="11">
        <f t="shared" si="2"/>
        <v>2251796.5</v>
      </c>
      <c r="I15" s="11">
        <v>2254921.6</v>
      </c>
      <c r="J15" s="11">
        <f t="shared" ref="J15" si="17">I15-H15</f>
        <v>3125.1000000000931</v>
      </c>
      <c r="K15" s="27">
        <f t="shared" ref="K15" si="18">J15/24</f>
        <v>130.21250000000387</v>
      </c>
      <c r="L15" s="28"/>
    </row>
    <row r="16" spans="1:12">
      <c r="A16" s="12">
        <f t="shared" si="5"/>
        <v>10</v>
      </c>
      <c r="B16" s="8">
        <f t="shared" si="5"/>
        <v>46063</v>
      </c>
      <c r="C16" s="8">
        <f t="shared" si="6"/>
        <v>46063</v>
      </c>
      <c r="D16" s="9">
        <v>0.33333333333333298</v>
      </c>
      <c r="E16" s="8">
        <f t="shared" si="7"/>
        <v>46064</v>
      </c>
      <c r="F16" s="9">
        <v>0.33333333333333298</v>
      </c>
      <c r="G16" s="10">
        <f t="shared" si="8"/>
        <v>1</v>
      </c>
      <c r="H16" s="11">
        <f t="shared" si="2"/>
        <v>2254921.6</v>
      </c>
      <c r="I16" s="11">
        <v>2258691.4</v>
      </c>
      <c r="J16" s="11">
        <f t="shared" ref="J16" si="19">I16-H16</f>
        <v>3769.7999999998137</v>
      </c>
      <c r="K16" s="27">
        <f t="shared" ref="K16" si="20">J16/24</f>
        <v>157.07499999999223</v>
      </c>
      <c r="L16" s="28"/>
    </row>
    <row r="17" spans="1:14">
      <c r="A17" s="12">
        <f t="shared" si="5"/>
        <v>11</v>
      </c>
      <c r="B17" s="8">
        <f t="shared" si="5"/>
        <v>46064</v>
      </c>
      <c r="C17" s="8">
        <f t="shared" si="6"/>
        <v>46064</v>
      </c>
      <c r="D17" s="9">
        <v>0.33333333333333298</v>
      </c>
      <c r="E17" s="8">
        <f t="shared" si="7"/>
        <v>46065</v>
      </c>
      <c r="F17" s="9">
        <v>0.33333333333333298</v>
      </c>
      <c r="G17" s="10">
        <f t="shared" si="8"/>
        <v>1</v>
      </c>
      <c r="H17" s="11">
        <f t="shared" si="2"/>
        <v>2258691.4</v>
      </c>
      <c r="I17" s="11">
        <v>2258748.6</v>
      </c>
      <c r="J17" s="11">
        <f t="shared" ref="J17" si="21">I17-H17</f>
        <v>57.200000000186265</v>
      </c>
      <c r="K17" s="27">
        <f t="shared" ref="K17" si="22">J17/24</f>
        <v>2.3833333333410942</v>
      </c>
      <c r="L17" s="28"/>
    </row>
    <row r="18" spans="1:14">
      <c r="A18" s="12">
        <f t="shared" si="5"/>
        <v>12</v>
      </c>
      <c r="B18" s="8">
        <f t="shared" si="5"/>
        <v>46065</v>
      </c>
      <c r="C18" s="8">
        <f t="shared" si="6"/>
        <v>46065</v>
      </c>
      <c r="D18" s="9">
        <v>0.33333333333333298</v>
      </c>
      <c r="E18" s="8">
        <f t="shared" si="7"/>
        <v>46066</v>
      </c>
      <c r="F18" s="9">
        <v>0.33333333333333298</v>
      </c>
      <c r="G18" s="10">
        <f t="shared" si="8"/>
        <v>1</v>
      </c>
      <c r="H18" s="11">
        <f t="shared" si="2"/>
        <v>2258748.6</v>
      </c>
      <c r="I18" s="11">
        <v>2261413.9</v>
      </c>
      <c r="J18" s="11">
        <f t="shared" ref="J18" si="23">I18-H18</f>
        <v>2665.2999999998137</v>
      </c>
      <c r="K18" s="27">
        <f t="shared" ref="K18" si="24">J18/24</f>
        <v>111.0541666666589</v>
      </c>
      <c r="L18" s="28"/>
      <c r="N18" s="29"/>
    </row>
    <row r="19" spans="1:14">
      <c r="A19" s="12">
        <f t="shared" si="5"/>
        <v>13</v>
      </c>
      <c r="B19" s="8">
        <f t="shared" si="5"/>
        <v>46066</v>
      </c>
      <c r="C19" s="8">
        <f t="shared" si="6"/>
        <v>46066</v>
      </c>
      <c r="D19" s="9">
        <v>0.33333333333333298</v>
      </c>
      <c r="E19" s="8">
        <f t="shared" si="7"/>
        <v>46067</v>
      </c>
      <c r="F19" s="9">
        <v>0.33333333333333298</v>
      </c>
      <c r="G19" s="10">
        <f t="shared" si="8"/>
        <v>1</v>
      </c>
      <c r="H19" s="11">
        <f t="shared" si="2"/>
        <v>2261413.9</v>
      </c>
      <c r="I19" s="11">
        <v>2261477.9</v>
      </c>
      <c r="J19" s="11">
        <f t="shared" ref="J19" si="25">I19-H19</f>
        <v>64</v>
      </c>
      <c r="K19" s="27">
        <f t="shared" ref="K19" si="26">J19/24</f>
        <v>2.6666666666666665</v>
      </c>
      <c r="L19" s="591" t="s">
        <v>358</v>
      </c>
    </row>
    <row r="20" spans="1:14">
      <c r="A20" s="12">
        <f t="shared" si="5"/>
        <v>14</v>
      </c>
      <c r="B20" s="8">
        <f t="shared" si="5"/>
        <v>46067</v>
      </c>
      <c r="C20" s="8">
        <f t="shared" si="6"/>
        <v>46067</v>
      </c>
      <c r="D20" s="9">
        <v>0.33333333333333298</v>
      </c>
      <c r="E20" s="8">
        <f t="shared" si="7"/>
        <v>46068</v>
      </c>
      <c r="F20" s="9">
        <v>0.33333333333333298</v>
      </c>
      <c r="G20" s="10">
        <f t="shared" si="8"/>
        <v>1</v>
      </c>
      <c r="H20" s="11">
        <f t="shared" si="2"/>
        <v>2261477.9</v>
      </c>
      <c r="I20" s="11">
        <v>2263078.2000000002</v>
      </c>
      <c r="J20" s="11">
        <f t="shared" ref="J20" si="27">I20-H20</f>
        <v>1600.3000000002794</v>
      </c>
      <c r="K20" s="27">
        <f t="shared" ref="K20" si="28">J20/24</f>
        <v>66.679166666678313</v>
      </c>
      <c r="L20" s="28"/>
    </row>
    <row r="21" spans="1:14">
      <c r="A21" s="12">
        <f t="shared" si="5"/>
        <v>15</v>
      </c>
      <c r="B21" s="8">
        <f t="shared" si="5"/>
        <v>46068</v>
      </c>
      <c r="C21" s="8">
        <f t="shared" si="6"/>
        <v>46068</v>
      </c>
      <c r="D21" s="9">
        <v>0.33333333333333298</v>
      </c>
      <c r="E21" s="8">
        <f t="shared" si="7"/>
        <v>46069</v>
      </c>
      <c r="F21" s="9">
        <v>0.33333333333333298</v>
      </c>
      <c r="G21" s="10">
        <f t="shared" si="8"/>
        <v>1</v>
      </c>
      <c r="H21" s="11">
        <f t="shared" si="2"/>
        <v>2263078.2000000002</v>
      </c>
      <c r="I21" s="11">
        <v>2264444.5</v>
      </c>
      <c r="J21" s="11">
        <f t="shared" ref="J21" si="29">I21-H21</f>
        <v>1366.2999999998137</v>
      </c>
      <c r="K21" s="27">
        <f t="shared" ref="K21" si="30">J21/24</f>
        <v>56.929166666658908</v>
      </c>
      <c r="L21" s="28"/>
    </row>
    <row r="22" spans="1:14">
      <c r="A22" s="12">
        <f t="shared" si="5"/>
        <v>16</v>
      </c>
      <c r="B22" s="8">
        <f t="shared" si="5"/>
        <v>46069</v>
      </c>
      <c r="C22" s="8">
        <f t="shared" si="6"/>
        <v>46069</v>
      </c>
      <c r="D22" s="9">
        <v>0.33333333333333298</v>
      </c>
      <c r="E22" s="8">
        <f t="shared" si="7"/>
        <v>46070</v>
      </c>
      <c r="F22" s="9">
        <v>0.33333333333333298</v>
      </c>
      <c r="G22" s="10">
        <f t="shared" si="8"/>
        <v>1</v>
      </c>
      <c r="H22" s="11">
        <f t="shared" si="2"/>
        <v>2264444.5</v>
      </c>
      <c r="I22" s="11">
        <v>2265982.7999999998</v>
      </c>
      <c r="J22" s="11">
        <f t="shared" ref="J22" si="31">I22-H22</f>
        <v>1538.2999999998137</v>
      </c>
      <c r="K22" s="27">
        <f t="shared" ref="K22" si="32">J22/24</f>
        <v>64.095833333325572</v>
      </c>
      <c r="L22" s="28"/>
    </row>
    <row r="23" spans="1:14">
      <c r="A23" s="12">
        <f t="shared" si="5"/>
        <v>17</v>
      </c>
      <c r="B23" s="8">
        <f t="shared" si="5"/>
        <v>46070</v>
      </c>
      <c r="C23" s="8">
        <f t="shared" si="6"/>
        <v>46070</v>
      </c>
      <c r="D23" s="9">
        <v>0.33333333333333298</v>
      </c>
      <c r="E23" s="8">
        <f t="shared" si="7"/>
        <v>46071</v>
      </c>
      <c r="F23" s="9">
        <v>0.33333333333333298</v>
      </c>
      <c r="G23" s="10">
        <f t="shared" si="8"/>
        <v>1</v>
      </c>
      <c r="H23" s="11">
        <f t="shared" si="2"/>
        <v>2265982.7999999998</v>
      </c>
      <c r="I23" s="11">
        <v>2266883.2000000002</v>
      </c>
      <c r="J23" s="11">
        <f t="shared" ref="J23" si="33">I23-H23</f>
        <v>900.40000000037253</v>
      </c>
      <c r="K23" s="27">
        <f t="shared" ref="K23" si="34">J23/24</f>
        <v>37.516666666682191</v>
      </c>
      <c r="L23" s="28"/>
    </row>
    <row r="24" spans="1:14">
      <c r="A24" s="12">
        <f t="shared" si="5"/>
        <v>18</v>
      </c>
      <c r="B24" s="8">
        <f t="shared" si="5"/>
        <v>46071</v>
      </c>
      <c r="C24" s="8">
        <f t="shared" si="6"/>
        <v>46071</v>
      </c>
      <c r="D24" s="9">
        <v>0.33333333333333298</v>
      </c>
      <c r="E24" s="8">
        <f t="shared" si="7"/>
        <v>46072</v>
      </c>
      <c r="F24" s="9">
        <v>0.33333333333333298</v>
      </c>
      <c r="G24" s="10">
        <f t="shared" si="8"/>
        <v>1</v>
      </c>
      <c r="H24" s="11">
        <f t="shared" si="2"/>
        <v>2266883.2000000002</v>
      </c>
      <c r="I24" s="11">
        <v>2268181.2000000002</v>
      </c>
      <c r="J24" s="11">
        <f t="shared" ref="J24" si="35">I24-H24</f>
        <v>1298</v>
      </c>
      <c r="K24" s="27">
        <f t="shared" ref="K24" si="36">J24/24</f>
        <v>54.083333333333336</v>
      </c>
      <c r="L24" s="28"/>
    </row>
    <row r="25" spans="1:14">
      <c r="A25" s="12">
        <f t="shared" ref="A25:B34" si="37">A24+1</f>
        <v>19</v>
      </c>
      <c r="B25" s="8">
        <f>B24+1</f>
        <v>46072</v>
      </c>
      <c r="C25" s="8">
        <f t="shared" si="6"/>
        <v>46072</v>
      </c>
      <c r="D25" s="9">
        <v>0.33333333333333298</v>
      </c>
      <c r="E25" s="8">
        <f t="shared" si="7"/>
        <v>46073</v>
      </c>
      <c r="F25" s="9">
        <v>0.33333333333333298</v>
      </c>
      <c r="G25" s="10">
        <f t="shared" si="8"/>
        <v>1</v>
      </c>
      <c r="H25" s="11">
        <f t="shared" si="2"/>
        <v>2268181.2000000002</v>
      </c>
      <c r="I25" s="11">
        <v>2271554</v>
      </c>
      <c r="J25" s="11">
        <f t="shared" ref="J25:J26" si="38">I25-H25</f>
        <v>3372.7999999998137</v>
      </c>
      <c r="K25" s="27">
        <f t="shared" ref="K25" si="39">J25/24</f>
        <v>140.53333333332557</v>
      </c>
      <c r="L25" s="28"/>
    </row>
    <row r="26" spans="1:14">
      <c r="A26" s="12">
        <f t="shared" si="37"/>
        <v>20</v>
      </c>
      <c r="B26" s="8">
        <f>B25+1</f>
        <v>46073</v>
      </c>
      <c r="C26" s="8">
        <f t="shared" si="6"/>
        <v>46073</v>
      </c>
      <c r="D26" s="9">
        <v>0.33333333333333298</v>
      </c>
      <c r="E26" s="8">
        <f t="shared" si="7"/>
        <v>46074</v>
      </c>
      <c r="F26" s="9">
        <v>0.33333333333333298</v>
      </c>
      <c r="G26" s="10">
        <f t="shared" si="8"/>
        <v>1</v>
      </c>
      <c r="H26" s="11">
        <f t="shared" si="2"/>
        <v>2271554</v>
      </c>
      <c r="I26" s="11">
        <v>2274591.7000000002</v>
      </c>
      <c r="J26" s="11">
        <f t="shared" si="38"/>
        <v>3037.7000000001863</v>
      </c>
      <c r="K26" s="27">
        <f t="shared" ref="K26" si="40">J26/24</f>
        <v>126.5708333333411</v>
      </c>
      <c r="L26" s="28"/>
    </row>
    <row r="27" spans="1:14">
      <c r="A27" s="12">
        <f t="shared" si="37"/>
        <v>21</v>
      </c>
      <c r="B27" s="8">
        <f>B26+1</f>
        <v>46074</v>
      </c>
      <c r="C27" s="8">
        <f t="shared" si="6"/>
        <v>46074</v>
      </c>
      <c r="D27" s="9">
        <v>0.33333333333333298</v>
      </c>
      <c r="E27" s="8">
        <f t="shared" si="7"/>
        <v>46075</v>
      </c>
      <c r="F27" s="9">
        <v>0.33333333333333298</v>
      </c>
      <c r="G27" s="10">
        <f t="shared" si="8"/>
        <v>1</v>
      </c>
      <c r="H27" s="11">
        <f t="shared" si="2"/>
        <v>2274591.7000000002</v>
      </c>
      <c r="I27" s="11">
        <v>2278228.7000000002</v>
      </c>
      <c r="J27" s="11">
        <f t="shared" ref="J27" si="41">I27-H27</f>
        <v>3637</v>
      </c>
      <c r="K27" s="27">
        <f t="shared" ref="K27" si="42">J27/24</f>
        <v>151.54166666666666</v>
      </c>
      <c r="L27" s="28"/>
    </row>
    <row r="28" spans="1:14">
      <c r="A28" s="12">
        <f t="shared" si="37"/>
        <v>22</v>
      </c>
      <c r="B28" s="8">
        <f t="shared" si="37"/>
        <v>46075</v>
      </c>
      <c r="C28" s="8">
        <f t="shared" si="6"/>
        <v>46075</v>
      </c>
      <c r="D28" s="9">
        <v>0.33333333333333298</v>
      </c>
      <c r="E28" s="8">
        <f t="shared" si="7"/>
        <v>46076</v>
      </c>
      <c r="F28" s="9">
        <v>0.33333333333333298</v>
      </c>
      <c r="G28" s="10">
        <f t="shared" si="8"/>
        <v>1</v>
      </c>
      <c r="H28" s="11">
        <f t="shared" si="2"/>
        <v>2278228.7000000002</v>
      </c>
      <c r="I28" s="11">
        <v>2281561.4</v>
      </c>
      <c r="J28" s="11">
        <f t="shared" ref="J28" si="43">I28-H28</f>
        <v>3332.6999999997206</v>
      </c>
      <c r="K28" s="27">
        <f t="shared" ref="K28" si="44">J28/24</f>
        <v>138.86249999998836</v>
      </c>
      <c r="L28" s="28"/>
    </row>
    <row r="29" spans="1:14">
      <c r="A29" s="12">
        <f t="shared" si="37"/>
        <v>23</v>
      </c>
      <c r="B29" s="8">
        <f t="shared" si="37"/>
        <v>46076</v>
      </c>
      <c r="C29" s="8">
        <f t="shared" si="6"/>
        <v>46076</v>
      </c>
      <c r="D29" s="9">
        <v>0.33333333333333298</v>
      </c>
      <c r="E29" s="8">
        <f t="shared" si="7"/>
        <v>46077</v>
      </c>
      <c r="F29" s="9">
        <v>0.33333333333333298</v>
      </c>
      <c r="G29" s="10">
        <f t="shared" si="8"/>
        <v>1</v>
      </c>
      <c r="H29" s="11">
        <f t="shared" si="2"/>
        <v>2281561.4</v>
      </c>
      <c r="I29" s="11">
        <v>2284551.9</v>
      </c>
      <c r="J29" s="11">
        <f t="shared" ref="J29" si="45">I29-H29</f>
        <v>2990.5</v>
      </c>
      <c r="K29" s="27">
        <f t="shared" ref="K29" si="46">J29/24</f>
        <v>124.60416666666667</v>
      </c>
      <c r="L29" s="28"/>
    </row>
    <row r="30" spans="1:14">
      <c r="A30" s="12">
        <f t="shared" si="37"/>
        <v>24</v>
      </c>
      <c r="B30" s="8">
        <f t="shared" si="37"/>
        <v>46077</v>
      </c>
      <c r="C30" s="8">
        <f t="shared" si="6"/>
        <v>46077</v>
      </c>
      <c r="D30" s="9">
        <v>0.33333333333333298</v>
      </c>
      <c r="E30" s="8">
        <f t="shared" si="7"/>
        <v>46078</v>
      </c>
      <c r="F30" s="9">
        <v>0.33333333333333298</v>
      </c>
      <c r="G30" s="10">
        <f t="shared" si="8"/>
        <v>1</v>
      </c>
      <c r="H30" s="11">
        <f t="shared" si="2"/>
        <v>2284551.9</v>
      </c>
      <c r="I30" s="11">
        <v>2287903.9</v>
      </c>
      <c r="J30" s="11">
        <f t="shared" ref="J30" si="47">I30-H30</f>
        <v>3352</v>
      </c>
      <c r="K30" s="27">
        <f t="shared" ref="K30" si="48">J30/24</f>
        <v>139.66666666666666</v>
      </c>
      <c r="L30" s="28"/>
    </row>
    <row r="31" spans="1:14">
      <c r="A31" s="12">
        <f t="shared" si="37"/>
        <v>25</v>
      </c>
      <c r="B31" s="8">
        <f t="shared" si="37"/>
        <v>46078</v>
      </c>
      <c r="C31" s="8">
        <f t="shared" si="6"/>
        <v>46078</v>
      </c>
      <c r="D31" s="9">
        <v>0.33333333333333298</v>
      </c>
      <c r="E31" s="8">
        <f t="shared" si="7"/>
        <v>46079</v>
      </c>
      <c r="F31" s="9">
        <v>0.33333333333333298</v>
      </c>
      <c r="G31" s="10">
        <f t="shared" si="8"/>
        <v>1</v>
      </c>
      <c r="H31" s="11">
        <f t="shared" si="2"/>
        <v>2287903.9</v>
      </c>
      <c r="I31" s="11">
        <v>2291215.7000000002</v>
      </c>
      <c r="J31" s="11">
        <f t="shared" ref="J31" si="49">I31-H31</f>
        <v>3311.8000000002794</v>
      </c>
      <c r="K31" s="27">
        <f t="shared" ref="K31" si="50">J31/24</f>
        <v>137.9916666666783</v>
      </c>
      <c r="L31" s="28"/>
    </row>
    <row r="32" spans="1:14">
      <c r="A32" s="12">
        <f t="shared" si="37"/>
        <v>26</v>
      </c>
      <c r="B32" s="8">
        <f t="shared" si="37"/>
        <v>46079</v>
      </c>
      <c r="C32" s="8">
        <f t="shared" si="6"/>
        <v>46079</v>
      </c>
      <c r="D32" s="9">
        <v>0.33333333333333298</v>
      </c>
      <c r="E32" s="8">
        <f t="shared" si="7"/>
        <v>46080</v>
      </c>
      <c r="F32" s="9">
        <v>0.33333333333333298</v>
      </c>
      <c r="G32" s="10">
        <f t="shared" si="8"/>
        <v>1</v>
      </c>
      <c r="H32" s="11">
        <f t="shared" si="2"/>
        <v>2291215.7000000002</v>
      </c>
      <c r="I32" s="11">
        <v>2294295.5</v>
      </c>
      <c r="J32" s="11">
        <f t="shared" ref="J32:J33" si="51">I32-H32</f>
        <v>3079.7999999998137</v>
      </c>
      <c r="K32" s="27">
        <f t="shared" ref="K32:K33" si="52">J32/24</f>
        <v>128.32499999999223</v>
      </c>
      <c r="L32" s="28"/>
    </row>
    <row r="33" spans="1:12">
      <c r="A33" s="12">
        <f t="shared" si="37"/>
        <v>27</v>
      </c>
      <c r="B33" s="8">
        <f t="shared" si="37"/>
        <v>46080</v>
      </c>
      <c r="C33" s="8">
        <f t="shared" si="6"/>
        <v>46080</v>
      </c>
      <c r="D33" s="9">
        <v>0.33333333333333298</v>
      </c>
      <c r="E33" s="8">
        <f t="shared" si="7"/>
        <v>46081</v>
      </c>
      <c r="F33" s="9">
        <v>0.33333333333333298</v>
      </c>
      <c r="G33" s="10">
        <f t="shared" si="8"/>
        <v>1</v>
      </c>
      <c r="H33" s="11">
        <f t="shared" si="2"/>
        <v>2294295.5</v>
      </c>
      <c r="I33" s="11">
        <v>2296793.2000000002</v>
      </c>
      <c r="J33" s="11">
        <f t="shared" si="51"/>
        <v>2497.7000000001863</v>
      </c>
      <c r="K33" s="27">
        <f t="shared" si="52"/>
        <v>104.0708333333411</v>
      </c>
      <c r="L33" s="28"/>
    </row>
    <row r="34" spans="1:12">
      <c r="A34" s="12">
        <f t="shared" si="37"/>
        <v>28</v>
      </c>
      <c r="B34" s="8">
        <f t="shared" si="37"/>
        <v>46081</v>
      </c>
      <c r="C34" s="8">
        <f t="shared" si="6"/>
        <v>46081</v>
      </c>
      <c r="D34" s="9">
        <v>0.33333333333333298</v>
      </c>
      <c r="E34" s="8">
        <f t="shared" si="7"/>
        <v>46082</v>
      </c>
      <c r="F34" s="9">
        <v>0.33333333333333298</v>
      </c>
      <c r="G34" s="10">
        <f t="shared" si="8"/>
        <v>1</v>
      </c>
      <c r="H34" s="11">
        <f t="shared" si="2"/>
        <v>2296793.2000000002</v>
      </c>
      <c r="I34" s="11">
        <v>2300452.7000000002</v>
      </c>
      <c r="J34" s="11">
        <f t="shared" ref="J34" si="53">I34-H34</f>
        <v>3659.5</v>
      </c>
      <c r="K34" s="27">
        <f t="shared" ref="K34" si="54">J34/24</f>
        <v>152.47916666666666</v>
      </c>
      <c r="L34" s="28"/>
    </row>
    <row r="35" spans="1:12">
      <c r="A35" s="12"/>
      <c r="B35" s="8"/>
      <c r="C35" s="8"/>
      <c r="D35" s="9"/>
      <c r="E35" s="8"/>
      <c r="F35" s="9"/>
      <c r="G35" s="10"/>
      <c r="H35" s="11"/>
      <c r="I35" s="11"/>
      <c r="J35" s="11"/>
      <c r="K35" s="27"/>
      <c r="L35" s="28"/>
    </row>
    <row r="36" spans="1:12">
      <c r="A36" s="17" t="s">
        <v>3</v>
      </c>
      <c r="B36" s="18"/>
      <c r="C36" s="18"/>
      <c r="D36" s="18"/>
      <c r="E36" s="18"/>
      <c r="F36" s="18"/>
      <c r="G36" s="19">
        <f>SUM(G7:G35)</f>
        <v>28</v>
      </c>
      <c r="H36" s="20"/>
      <c r="I36" s="20"/>
      <c r="J36" s="32">
        <f>SUM(J7:J35)</f>
        <v>64102.900000000373</v>
      </c>
      <c r="K36" s="32">
        <f>AVERAGE(K7:K35)</f>
        <v>95.391220238095769</v>
      </c>
      <c r="L36" s="33"/>
    </row>
    <row r="37" spans="1:12">
      <c r="A37" s="21" t="s">
        <v>106</v>
      </c>
      <c r="B37" s="22"/>
      <c r="C37" s="22"/>
      <c r="D37" s="22"/>
      <c r="E37" s="22"/>
      <c r="F37" s="22"/>
      <c r="G37" s="23">
        <f>G36/SUMPRODUCT((G7:G35&gt;0)*1)</f>
        <v>1</v>
      </c>
      <c r="H37" s="24"/>
      <c r="I37" s="24"/>
      <c r="J37" s="24"/>
      <c r="K37" s="24">
        <f>K36/SUMPRODUCT((K7:K35&gt;0)*1)</f>
        <v>3.4068292942177059</v>
      </c>
      <c r="L37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workbookViewId="0">
      <pane xSplit="3" ySplit="6" topLeftCell="D20" activePane="bottomRight" state="frozen"/>
      <selection pane="topRight"/>
      <selection pane="bottomLeft"/>
      <selection pane="bottomRight" activeCell="K39" sqref="K39"/>
    </sheetView>
  </sheetViews>
  <sheetFormatPr defaultColWidth="9.140625" defaultRowHeight="15"/>
  <cols>
    <col min="1" max="1" width="9.28515625" style="1" hidden="1" customWidth="1"/>
    <col min="2" max="2" width="10.7109375" style="1" hidden="1" customWidth="1"/>
    <col min="3" max="6" width="9.140625" style="1"/>
    <col min="7" max="7" width="13.140625" style="1" customWidth="1"/>
    <col min="8" max="9" width="12.7109375" style="1" customWidth="1"/>
    <col min="10" max="10" width="11.5703125" style="1" customWidth="1"/>
    <col min="11" max="11" width="9.140625" style="1"/>
    <col min="12" max="12" width="28.42578125" style="1" customWidth="1"/>
    <col min="13" max="16384" width="9.140625" style="1"/>
  </cols>
  <sheetData>
    <row r="1" spans="1:12" ht="0.75" customHeight="1">
      <c r="B1" s="2"/>
      <c r="C1" s="3" t="s">
        <v>120</v>
      </c>
      <c r="D1" s="2"/>
      <c r="E1" s="2"/>
      <c r="F1" s="2"/>
      <c r="G1" s="2"/>
      <c r="H1" s="2"/>
      <c r="I1" s="2"/>
      <c r="J1" s="2"/>
      <c r="K1" s="2"/>
      <c r="L1" s="2"/>
    </row>
    <row r="2" spans="1:12">
      <c r="B2" s="2"/>
      <c r="C2" s="3" t="s">
        <v>180</v>
      </c>
      <c r="D2" s="2"/>
      <c r="E2" s="2"/>
      <c r="F2" s="2"/>
      <c r="G2" s="2"/>
      <c r="H2" s="2"/>
      <c r="I2" s="2"/>
      <c r="J2" s="2"/>
      <c r="K2" s="2"/>
      <c r="L2" s="25" t="s">
        <v>122</v>
      </c>
    </row>
    <row r="3" spans="1:12">
      <c r="B3" s="2"/>
      <c r="C3" s="3" t="str">
        <f>SCI!C3</f>
        <v>Bulan Februari 2026</v>
      </c>
      <c r="D3" s="2"/>
      <c r="E3" s="2"/>
      <c r="F3" s="2"/>
      <c r="G3" s="2"/>
      <c r="H3" s="2"/>
      <c r="I3" s="2"/>
      <c r="J3" s="2"/>
      <c r="K3" s="2"/>
      <c r="L3" s="2"/>
    </row>
    <row r="4" spans="1:12">
      <c r="B4" s="4"/>
      <c r="C4" s="4">
        <f>SCI!C4</f>
        <v>46054</v>
      </c>
      <c r="D4" s="2"/>
      <c r="E4" s="2"/>
      <c r="F4" s="2"/>
      <c r="G4" s="2"/>
      <c r="H4" s="2"/>
      <c r="I4" s="2"/>
      <c r="J4" s="2" t="s">
        <v>123</v>
      </c>
      <c r="K4" s="26">
        <f>MAX(K7:K36)</f>
        <v>3.6404166666664728</v>
      </c>
      <c r="L4" s="2"/>
    </row>
    <row r="5" spans="1:12">
      <c r="A5" s="695" t="s">
        <v>100</v>
      </c>
      <c r="B5" s="694" t="s">
        <v>101</v>
      </c>
      <c r="C5" s="694" t="s">
        <v>124</v>
      </c>
      <c r="D5" s="694"/>
      <c r="E5" s="694" t="s">
        <v>125</v>
      </c>
      <c r="F5" s="694"/>
      <c r="G5" s="698" t="s">
        <v>126</v>
      </c>
      <c r="H5" s="694" t="s">
        <v>127</v>
      </c>
      <c r="I5" s="694"/>
      <c r="J5" s="694" t="s">
        <v>128</v>
      </c>
      <c r="K5" s="698" t="s">
        <v>129</v>
      </c>
      <c r="L5" s="692" t="s">
        <v>130</v>
      </c>
    </row>
    <row r="6" spans="1:12">
      <c r="A6" s="696"/>
      <c r="B6" s="697"/>
      <c r="C6" s="5" t="s">
        <v>101</v>
      </c>
      <c r="D6" s="5" t="s">
        <v>131</v>
      </c>
      <c r="E6" s="5" t="s">
        <v>101</v>
      </c>
      <c r="F6" s="5" t="s">
        <v>131</v>
      </c>
      <c r="G6" s="699"/>
      <c r="H6" s="5" t="s">
        <v>124</v>
      </c>
      <c r="I6" s="5" t="s">
        <v>125</v>
      </c>
      <c r="J6" s="697"/>
      <c r="K6" s="699"/>
      <c r="L6" s="693"/>
    </row>
    <row r="7" spans="1:12">
      <c r="A7" s="6">
        <v>1</v>
      </c>
      <c r="B7" s="7">
        <f>C4</f>
        <v>46054</v>
      </c>
      <c r="C7" s="8">
        <f>B7</f>
        <v>46054</v>
      </c>
      <c r="D7" s="9">
        <v>0.33333333333333298</v>
      </c>
      <c r="E7" s="8">
        <f>C7+1</f>
        <v>46055</v>
      </c>
      <c r="F7" s="9">
        <v>0.33333333333333298</v>
      </c>
      <c r="G7" s="10">
        <f>IFERROR(((E7-C7)+(F7-D7)),"")</f>
        <v>1</v>
      </c>
      <c r="H7" s="11">
        <v>72404.960000000006</v>
      </c>
      <c r="I7" s="11">
        <v>72475.967000000004</v>
      </c>
      <c r="J7" s="11">
        <f t="shared" ref="J7:J8" si="0">I7-H7</f>
        <v>71.006999999997788</v>
      </c>
      <c r="K7" s="27">
        <f t="shared" ref="K7:K8" si="1">J7/24</f>
        <v>2.9586249999999077</v>
      </c>
      <c r="L7" s="101"/>
    </row>
    <row r="8" spans="1:12">
      <c r="A8" s="12">
        <f>A7+1</f>
        <v>2</v>
      </c>
      <c r="B8" s="8">
        <f>B7+1</f>
        <v>46055</v>
      </c>
      <c r="C8" s="8">
        <f>B8</f>
        <v>46055</v>
      </c>
      <c r="D8" s="9">
        <v>0.33333333333333298</v>
      </c>
      <c r="E8" s="8">
        <f>E7+1</f>
        <v>46056</v>
      </c>
      <c r="F8" s="9">
        <v>0.33333333333333298</v>
      </c>
      <c r="G8" s="10">
        <f>IFERROR(((E8-C8)+(F8-D8)),"")</f>
        <v>1</v>
      </c>
      <c r="H8" s="11">
        <f t="shared" ref="H8:H34" si="2">I7</f>
        <v>72475.967000000004</v>
      </c>
      <c r="I8" s="11">
        <v>72534.130999999994</v>
      </c>
      <c r="J8" s="11">
        <f t="shared" si="0"/>
        <v>58.163999999989755</v>
      </c>
      <c r="K8" s="27">
        <f t="shared" si="1"/>
        <v>2.423499999999573</v>
      </c>
      <c r="L8" s="28"/>
    </row>
    <row r="9" spans="1:12">
      <c r="A9" s="12">
        <f t="shared" ref="A9:B24" si="3">A8+1</f>
        <v>3</v>
      </c>
      <c r="B9" s="8">
        <f t="shared" si="3"/>
        <v>46056</v>
      </c>
      <c r="C9" s="8">
        <f t="shared" ref="C9:C34" si="4">B9</f>
        <v>46056</v>
      </c>
      <c r="D9" s="9">
        <v>0.33333333333333298</v>
      </c>
      <c r="E9" s="8">
        <f t="shared" ref="E9:E34" si="5">E8+1</f>
        <v>46057</v>
      </c>
      <c r="F9" s="9">
        <v>0.33333333333333298</v>
      </c>
      <c r="G9" s="10">
        <f t="shared" ref="G9:G33" si="6">IFERROR(((E9-C9)+(F9-D9)),"")</f>
        <v>1</v>
      </c>
      <c r="H9" s="11">
        <f t="shared" si="2"/>
        <v>72534.130999999994</v>
      </c>
      <c r="I9" s="11">
        <v>72583</v>
      </c>
      <c r="J9" s="11">
        <f t="shared" ref="J9:J34" si="7">I9-H9</f>
        <v>48.869000000006054</v>
      </c>
      <c r="K9" s="27">
        <f t="shared" ref="K9:K34" si="8">J9/24</f>
        <v>2.0362083333335854</v>
      </c>
      <c r="L9" s="28"/>
    </row>
    <row r="10" spans="1:12">
      <c r="A10" s="12">
        <f t="shared" si="3"/>
        <v>4</v>
      </c>
      <c r="B10" s="8">
        <f t="shared" si="3"/>
        <v>46057</v>
      </c>
      <c r="C10" s="8">
        <f t="shared" si="4"/>
        <v>46057</v>
      </c>
      <c r="D10" s="9">
        <v>0.33333333333333298</v>
      </c>
      <c r="E10" s="8">
        <f t="shared" si="5"/>
        <v>46058</v>
      </c>
      <c r="F10" s="9">
        <v>0.33333333333333298</v>
      </c>
      <c r="G10" s="10">
        <f t="shared" si="6"/>
        <v>1</v>
      </c>
      <c r="H10" s="11">
        <f t="shared" si="2"/>
        <v>72583</v>
      </c>
      <c r="I10" s="11">
        <v>72648.076000000001</v>
      </c>
      <c r="J10" s="11">
        <f t="shared" si="7"/>
        <v>65.076000000000931</v>
      </c>
      <c r="K10" s="27">
        <f t="shared" si="8"/>
        <v>2.7115000000000387</v>
      </c>
      <c r="L10" s="28"/>
    </row>
    <row r="11" spans="1:12">
      <c r="A11" s="12">
        <f t="shared" si="3"/>
        <v>5</v>
      </c>
      <c r="B11" s="8">
        <f t="shared" si="3"/>
        <v>46058</v>
      </c>
      <c r="C11" s="8">
        <f t="shared" si="4"/>
        <v>46058</v>
      </c>
      <c r="D11" s="9">
        <v>0.33333333333333298</v>
      </c>
      <c r="E11" s="8">
        <f t="shared" si="5"/>
        <v>46059</v>
      </c>
      <c r="F11" s="9">
        <v>0.33333333333333298</v>
      </c>
      <c r="G11" s="10">
        <f t="shared" si="6"/>
        <v>1</v>
      </c>
      <c r="H11" s="11">
        <f t="shared" si="2"/>
        <v>72648.076000000001</v>
      </c>
      <c r="I11" s="11">
        <v>72700</v>
      </c>
      <c r="J11" s="11">
        <f t="shared" si="7"/>
        <v>51.923999999999069</v>
      </c>
      <c r="K11" s="27">
        <f t="shared" si="8"/>
        <v>2.1634999999999613</v>
      </c>
      <c r="L11" s="28"/>
    </row>
    <row r="12" spans="1:12">
      <c r="A12" s="12">
        <f t="shared" si="3"/>
        <v>6</v>
      </c>
      <c r="B12" s="8">
        <f t="shared" si="3"/>
        <v>46059</v>
      </c>
      <c r="C12" s="8">
        <f t="shared" si="4"/>
        <v>46059</v>
      </c>
      <c r="D12" s="9">
        <v>0.33333333333333298</v>
      </c>
      <c r="E12" s="8">
        <f t="shared" si="5"/>
        <v>46060</v>
      </c>
      <c r="F12" s="9">
        <v>0.33333333333333298</v>
      </c>
      <c r="G12" s="10">
        <f t="shared" si="6"/>
        <v>1</v>
      </c>
      <c r="H12" s="11">
        <f t="shared" si="2"/>
        <v>72700</v>
      </c>
      <c r="I12" s="11">
        <v>72757</v>
      </c>
      <c r="J12" s="11">
        <f t="shared" ref="J12" si="9">I12-H12</f>
        <v>57</v>
      </c>
      <c r="K12" s="27">
        <f t="shared" ref="K12" si="10">J12/24</f>
        <v>2.375</v>
      </c>
      <c r="L12" s="28"/>
    </row>
    <row r="13" spans="1:12">
      <c r="A13" s="12">
        <f t="shared" si="3"/>
        <v>7</v>
      </c>
      <c r="B13" s="8">
        <f t="shared" si="3"/>
        <v>46060</v>
      </c>
      <c r="C13" s="8">
        <f t="shared" si="4"/>
        <v>46060</v>
      </c>
      <c r="D13" s="9">
        <v>0.33333333333333298</v>
      </c>
      <c r="E13" s="8">
        <f t="shared" si="5"/>
        <v>46061</v>
      </c>
      <c r="F13" s="9">
        <v>0.33333333333333298</v>
      </c>
      <c r="G13" s="10">
        <f t="shared" si="6"/>
        <v>1</v>
      </c>
      <c r="H13" s="11">
        <f t="shared" si="2"/>
        <v>72757</v>
      </c>
      <c r="I13" s="11">
        <v>72828</v>
      </c>
      <c r="J13" s="11">
        <f t="shared" si="7"/>
        <v>71</v>
      </c>
      <c r="K13" s="27">
        <f t="shared" si="8"/>
        <v>2.9583333333333335</v>
      </c>
      <c r="L13" s="28"/>
    </row>
    <row r="14" spans="1:12">
      <c r="A14" s="12">
        <f t="shared" si="3"/>
        <v>8</v>
      </c>
      <c r="B14" s="8">
        <f t="shared" si="3"/>
        <v>46061</v>
      </c>
      <c r="C14" s="8">
        <f t="shared" si="4"/>
        <v>46061</v>
      </c>
      <c r="D14" s="9">
        <v>0.33333333333333298</v>
      </c>
      <c r="E14" s="8">
        <f t="shared" si="5"/>
        <v>46062</v>
      </c>
      <c r="F14" s="9">
        <v>0.33333333333333298</v>
      </c>
      <c r="G14" s="10">
        <f t="shared" si="6"/>
        <v>1</v>
      </c>
      <c r="H14" s="11">
        <f t="shared" si="2"/>
        <v>72828</v>
      </c>
      <c r="I14" s="11">
        <v>72905</v>
      </c>
      <c r="J14" s="11">
        <f t="shared" si="7"/>
        <v>77</v>
      </c>
      <c r="K14" s="27">
        <f t="shared" si="8"/>
        <v>3.2083333333333335</v>
      </c>
      <c r="L14" s="28"/>
    </row>
    <row r="15" spans="1:12">
      <c r="A15" s="12">
        <f t="shared" si="3"/>
        <v>9</v>
      </c>
      <c r="B15" s="8">
        <f t="shared" si="3"/>
        <v>46062</v>
      </c>
      <c r="C15" s="8">
        <f t="shared" si="4"/>
        <v>46062</v>
      </c>
      <c r="D15" s="9">
        <v>0.33333333333333298</v>
      </c>
      <c r="E15" s="8">
        <f t="shared" si="5"/>
        <v>46063</v>
      </c>
      <c r="F15" s="9">
        <v>0.33333333333333298</v>
      </c>
      <c r="G15" s="10">
        <f t="shared" si="6"/>
        <v>1</v>
      </c>
      <c r="H15" s="11">
        <f t="shared" si="2"/>
        <v>72905</v>
      </c>
      <c r="I15" s="11">
        <v>72959</v>
      </c>
      <c r="J15" s="11">
        <f t="shared" si="7"/>
        <v>54</v>
      </c>
      <c r="K15" s="27">
        <f t="shared" si="8"/>
        <v>2.25</v>
      </c>
      <c r="L15" s="28"/>
    </row>
    <row r="16" spans="1:12">
      <c r="A16" s="12">
        <f t="shared" si="3"/>
        <v>10</v>
      </c>
      <c r="B16" s="8">
        <f t="shared" si="3"/>
        <v>46063</v>
      </c>
      <c r="C16" s="8">
        <f t="shared" si="4"/>
        <v>46063</v>
      </c>
      <c r="D16" s="9">
        <v>0.33333333333333298</v>
      </c>
      <c r="E16" s="8">
        <f t="shared" si="5"/>
        <v>46064</v>
      </c>
      <c r="F16" s="9">
        <v>0.33333333333333298</v>
      </c>
      <c r="G16" s="10">
        <f t="shared" si="6"/>
        <v>1</v>
      </c>
      <c r="H16" s="11">
        <f t="shared" si="2"/>
        <v>72959</v>
      </c>
      <c r="I16" s="11">
        <v>73021.384000000005</v>
      </c>
      <c r="J16" s="11">
        <f t="shared" si="7"/>
        <v>62.384000000005472</v>
      </c>
      <c r="K16" s="27">
        <f t="shared" si="8"/>
        <v>2.5993333333335613</v>
      </c>
      <c r="L16" s="28"/>
    </row>
    <row r="17" spans="1:14">
      <c r="A17" s="12">
        <f t="shared" si="3"/>
        <v>11</v>
      </c>
      <c r="B17" s="8">
        <f t="shared" si="3"/>
        <v>46064</v>
      </c>
      <c r="C17" s="8">
        <f t="shared" si="4"/>
        <v>46064</v>
      </c>
      <c r="D17" s="9">
        <v>0.33333333333333298</v>
      </c>
      <c r="E17" s="8">
        <f t="shared" si="5"/>
        <v>46065</v>
      </c>
      <c r="F17" s="9">
        <v>0.33333333333333298</v>
      </c>
      <c r="G17" s="10">
        <f t="shared" ref="G17" si="11">IFERROR(((E17-C17)+(F17-D17)),"")</f>
        <v>1</v>
      </c>
      <c r="H17" s="11">
        <f t="shared" si="2"/>
        <v>73021.384000000005</v>
      </c>
      <c r="I17" s="11">
        <v>73078.854999999996</v>
      </c>
      <c r="J17" s="11">
        <f t="shared" si="7"/>
        <v>57.470999999990454</v>
      </c>
      <c r="K17" s="27">
        <f t="shared" si="8"/>
        <v>2.3946249999996021</v>
      </c>
      <c r="L17" s="28"/>
    </row>
    <row r="18" spans="1:14">
      <c r="A18" s="12">
        <f t="shared" si="3"/>
        <v>12</v>
      </c>
      <c r="B18" s="8">
        <f t="shared" si="3"/>
        <v>46065</v>
      </c>
      <c r="C18" s="8">
        <f t="shared" si="4"/>
        <v>46065</v>
      </c>
      <c r="D18" s="9">
        <v>0.33333333333333298</v>
      </c>
      <c r="E18" s="8">
        <f t="shared" si="5"/>
        <v>46066</v>
      </c>
      <c r="F18" s="9">
        <v>0.33333333333333298</v>
      </c>
      <c r="G18" s="10">
        <f t="shared" ref="G18" si="12">IFERROR(((E18-C18)+(F18-D18)),"")</f>
        <v>1</v>
      </c>
      <c r="H18" s="11">
        <f t="shared" si="2"/>
        <v>73078.854999999996</v>
      </c>
      <c r="I18" s="11">
        <v>73128.479999999996</v>
      </c>
      <c r="J18" s="11">
        <f t="shared" si="7"/>
        <v>49.625</v>
      </c>
      <c r="K18" s="27">
        <f t="shared" si="8"/>
        <v>2.0677083333333335</v>
      </c>
      <c r="L18" s="28"/>
      <c r="N18" s="29"/>
    </row>
    <row r="19" spans="1:14">
      <c r="A19" s="12">
        <f t="shared" si="3"/>
        <v>13</v>
      </c>
      <c r="B19" s="8">
        <f t="shared" si="3"/>
        <v>46066</v>
      </c>
      <c r="C19" s="8">
        <f t="shared" si="4"/>
        <v>46066</v>
      </c>
      <c r="D19" s="9">
        <v>0.33333333333333298</v>
      </c>
      <c r="E19" s="8">
        <f t="shared" si="5"/>
        <v>46067</v>
      </c>
      <c r="F19" s="9">
        <v>0.33333333333333298</v>
      </c>
      <c r="G19" s="10">
        <f t="shared" si="6"/>
        <v>1</v>
      </c>
      <c r="H19" s="11">
        <f t="shared" si="2"/>
        <v>73128.479999999996</v>
      </c>
      <c r="I19" s="11">
        <v>73184</v>
      </c>
      <c r="J19" s="11">
        <f t="shared" si="7"/>
        <v>55.520000000004075</v>
      </c>
      <c r="K19" s="27">
        <f t="shared" si="8"/>
        <v>2.3133333333335031</v>
      </c>
      <c r="L19" s="28"/>
    </row>
    <row r="20" spans="1:14">
      <c r="A20" s="12">
        <f t="shared" si="3"/>
        <v>14</v>
      </c>
      <c r="B20" s="8">
        <f t="shared" si="3"/>
        <v>46067</v>
      </c>
      <c r="C20" s="8">
        <f t="shared" si="4"/>
        <v>46067</v>
      </c>
      <c r="D20" s="9">
        <v>0.33333333333333298</v>
      </c>
      <c r="E20" s="8">
        <f t="shared" si="5"/>
        <v>46068</v>
      </c>
      <c r="F20" s="9">
        <v>0.33333333333333298</v>
      </c>
      <c r="G20" s="10">
        <f t="shared" ref="G20" si="13">IFERROR(((E20-C20)+(F20-D20)),"")</f>
        <v>1</v>
      </c>
      <c r="H20" s="11">
        <f t="shared" si="2"/>
        <v>73184</v>
      </c>
      <c r="I20" s="11">
        <v>73251</v>
      </c>
      <c r="J20" s="11">
        <f t="shared" si="7"/>
        <v>67</v>
      </c>
      <c r="K20" s="27">
        <f t="shared" si="8"/>
        <v>2.7916666666666665</v>
      </c>
      <c r="L20" s="28"/>
    </row>
    <row r="21" spans="1:14">
      <c r="A21" s="12">
        <f t="shared" si="3"/>
        <v>15</v>
      </c>
      <c r="B21" s="8">
        <f t="shared" si="3"/>
        <v>46068</v>
      </c>
      <c r="C21" s="8">
        <f t="shared" si="4"/>
        <v>46068</v>
      </c>
      <c r="D21" s="9">
        <v>0.33333333333333298</v>
      </c>
      <c r="E21" s="8">
        <f t="shared" si="5"/>
        <v>46069</v>
      </c>
      <c r="F21" s="9">
        <v>0.33333333333333298</v>
      </c>
      <c r="G21" s="10">
        <f t="shared" ref="G21" si="14">IFERROR(((E21-C21)+(F21-D21)),"")</f>
        <v>1</v>
      </c>
      <c r="H21" s="11">
        <f t="shared" si="2"/>
        <v>73251</v>
      </c>
      <c r="I21" s="11">
        <v>73338.37</v>
      </c>
      <c r="J21" s="11">
        <f t="shared" si="7"/>
        <v>87.369999999995343</v>
      </c>
      <c r="K21" s="27">
        <f t="shared" si="8"/>
        <v>3.6404166666664728</v>
      </c>
      <c r="L21" s="28"/>
    </row>
    <row r="22" spans="1:14">
      <c r="A22" s="12">
        <f t="shared" si="3"/>
        <v>16</v>
      </c>
      <c r="B22" s="8">
        <f t="shared" si="3"/>
        <v>46069</v>
      </c>
      <c r="C22" s="8">
        <f t="shared" si="4"/>
        <v>46069</v>
      </c>
      <c r="D22" s="9">
        <v>0.33333333333333298</v>
      </c>
      <c r="E22" s="8">
        <f t="shared" si="5"/>
        <v>46070</v>
      </c>
      <c r="F22" s="9">
        <v>0.33333333333333298</v>
      </c>
      <c r="G22" s="10">
        <f t="shared" si="6"/>
        <v>1</v>
      </c>
      <c r="H22" s="11">
        <f t="shared" si="2"/>
        <v>73338.37</v>
      </c>
      <c r="I22" s="11">
        <v>73424.775999999998</v>
      </c>
      <c r="J22" s="11">
        <f t="shared" si="7"/>
        <v>86.406000000002678</v>
      </c>
      <c r="K22" s="27">
        <f t="shared" si="8"/>
        <v>3.6002500000001114</v>
      </c>
      <c r="L22" s="28"/>
    </row>
    <row r="23" spans="1:14">
      <c r="A23" s="12">
        <f t="shared" si="3"/>
        <v>17</v>
      </c>
      <c r="B23" s="8">
        <f t="shared" si="3"/>
        <v>46070</v>
      </c>
      <c r="C23" s="8">
        <f t="shared" si="4"/>
        <v>46070</v>
      </c>
      <c r="D23" s="9">
        <v>0.33333333333333298</v>
      </c>
      <c r="E23" s="8">
        <f t="shared" si="5"/>
        <v>46071</v>
      </c>
      <c r="F23" s="9">
        <v>0.33333333333333298</v>
      </c>
      <c r="G23" s="10">
        <f t="shared" ref="G23" si="15">IFERROR(((E23-C23)+(F23-D23)),"")</f>
        <v>1</v>
      </c>
      <c r="H23" s="11">
        <f t="shared" si="2"/>
        <v>73424.775999999998</v>
      </c>
      <c r="I23" s="11">
        <v>73489</v>
      </c>
      <c r="J23" s="11">
        <f t="shared" si="7"/>
        <v>64.224000000001979</v>
      </c>
      <c r="K23" s="27">
        <f t="shared" si="8"/>
        <v>2.6760000000000823</v>
      </c>
      <c r="L23" s="28"/>
    </row>
    <row r="24" spans="1:14">
      <c r="A24" s="12">
        <f t="shared" si="3"/>
        <v>18</v>
      </c>
      <c r="B24" s="8">
        <f t="shared" si="3"/>
        <v>46071</v>
      </c>
      <c r="C24" s="8">
        <f t="shared" si="4"/>
        <v>46071</v>
      </c>
      <c r="D24" s="9">
        <v>0.33333333333333298</v>
      </c>
      <c r="E24" s="8">
        <f t="shared" si="5"/>
        <v>46072</v>
      </c>
      <c r="F24" s="9">
        <v>0.33333333333333298</v>
      </c>
      <c r="G24" s="10">
        <f t="shared" si="6"/>
        <v>1</v>
      </c>
      <c r="H24" s="11">
        <f t="shared" si="2"/>
        <v>73489</v>
      </c>
      <c r="I24" s="11">
        <v>73555</v>
      </c>
      <c r="J24" s="11">
        <f t="shared" si="7"/>
        <v>66</v>
      </c>
      <c r="K24" s="27">
        <f t="shared" si="8"/>
        <v>2.75</v>
      </c>
      <c r="L24" s="28"/>
    </row>
    <row r="25" spans="1:14">
      <c r="A25" s="12">
        <f t="shared" ref="A25:B34" si="16">A24+1</f>
        <v>19</v>
      </c>
      <c r="B25" s="8">
        <f>B24+1</f>
        <v>46072</v>
      </c>
      <c r="C25" s="8">
        <f t="shared" si="4"/>
        <v>46072</v>
      </c>
      <c r="D25" s="9">
        <v>0.33333333333333298</v>
      </c>
      <c r="E25" s="8">
        <f t="shared" si="5"/>
        <v>46073</v>
      </c>
      <c r="F25" s="9">
        <v>0.33333333333333298</v>
      </c>
      <c r="G25" s="10">
        <f t="shared" si="6"/>
        <v>1</v>
      </c>
      <c r="H25" s="11">
        <f t="shared" si="2"/>
        <v>73555</v>
      </c>
      <c r="I25" s="11">
        <v>73613</v>
      </c>
      <c r="J25" s="11">
        <f t="shared" si="7"/>
        <v>58</v>
      </c>
      <c r="K25" s="27">
        <f t="shared" si="8"/>
        <v>2.4166666666666665</v>
      </c>
      <c r="L25" s="28"/>
    </row>
    <row r="26" spans="1:14">
      <c r="A26" s="12">
        <f t="shared" si="16"/>
        <v>20</v>
      </c>
      <c r="B26" s="8">
        <f>B25+1</f>
        <v>46073</v>
      </c>
      <c r="C26" s="8">
        <f t="shared" si="4"/>
        <v>46073</v>
      </c>
      <c r="D26" s="9">
        <v>0.33333333333333298</v>
      </c>
      <c r="E26" s="8">
        <f t="shared" si="5"/>
        <v>46074</v>
      </c>
      <c r="F26" s="9">
        <v>0.33333333333333298</v>
      </c>
      <c r="G26" s="10">
        <f t="shared" si="6"/>
        <v>1</v>
      </c>
      <c r="H26" s="11">
        <f t="shared" si="2"/>
        <v>73613</v>
      </c>
      <c r="I26" s="242">
        <v>73671</v>
      </c>
      <c r="J26" s="11">
        <f t="shared" si="7"/>
        <v>58</v>
      </c>
      <c r="K26" s="27">
        <f t="shared" si="8"/>
        <v>2.4166666666666665</v>
      </c>
      <c r="L26" s="28"/>
    </row>
    <row r="27" spans="1:14">
      <c r="A27" s="12">
        <f t="shared" si="16"/>
        <v>21</v>
      </c>
      <c r="B27" s="8">
        <f>B26+1</f>
        <v>46074</v>
      </c>
      <c r="C27" s="8">
        <f t="shared" si="4"/>
        <v>46074</v>
      </c>
      <c r="D27" s="9">
        <v>0.33333333333333298</v>
      </c>
      <c r="E27" s="8">
        <f t="shared" si="5"/>
        <v>46075</v>
      </c>
      <c r="F27" s="9">
        <v>0.33333333333333298</v>
      </c>
      <c r="G27" s="10">
        <f t="shared" ref="G27" si="17">IFERROR(((E27-C27)+(F27-D27)),"")</f>
        <v>1</v>
      </c>
      <c r="H27" s="11">
        <f t="shared" si="2"/>
        <v>73671</v>
      </c>
      <c r="I27" s="242">
        <v>73729</v>
      </c>
      <c r="J27" s="11">
        <f t="shared" si="7"/>
        <v>58</v>
      </c>
      <c r="K27" s="27">
        <f t="shared" si="8"/>
        <v>2.4166666666666665</v>
      </c>
      <c r="L27" s="28"/>
    </row>
    <row r="28" spans="1:14">
      <c r="A28" s="12">
        <f t="shared" si="16"/>
        <v>22</v>
      </c>
      <c r="B28" s="8">
        <f t="shared" si="16"/>
        <v>46075</v>
      </c>
      <c r="C28" s="8">
        <f t="shared" si="4"/>
        <v>46075</v>
      </c>
      <c r="D28" s="9">
        <v>0.33333333333333298</v>
      </c>
      <c r="E28" s="8">
        <f t="shared" si="5"/>
        <v>46076</v>
      </c>
      <c r="F28" s="9">
        <v>0.33333333333333298</v>
      </c>
      <c r="G28" s="10">
        <f t="shared" si="6"/>
        <v>1</v>
      </c>
      <c r="H28" s="11">
        <f t="shared" si="2"/>
        <v>73729</v>
      </c>
      <c r="I28" s="242">
        <v>73770</v>
      </c>
      <c r="J28" s="11">
        <f t="shared" si="7"/>
        <v>41</v>
      </c>
      <c r="K28" s="27">
        <f t="shared" si="8"/>
        <v>1.7083333333333333</v>
      </c>
      <c r="L28" s="28"/>
    </row>
    <row r="29" spans="1:14">
      <c r="A29" s="12">
        <f t="shared" si="16"/>
        <v>23</v>
      </c>
      <c r="B29" s="8">
        <f t="shared" si="16"/>
        <v>46076</v>
      </c>
      <c r="C29" s="8">
        <f t="shared" si="4"/>
        <v>46076</v>
      </c>
      <c r="D29" s="9">
        <v>0.33333333333333298</v>
      </c>
      <c r="E29" s="8">
        <f t="shared" si="5"/>
        <v>46077</v>
      </c>
      <c r="F29" s="9">
        <v>0.33333333333333298</v>
      </c>
      <c r="G29" s="10">
        <f t="shared" ref="G29" si="18">IFERROR(((E29-C29)+(F29-D29)),"")</f>
        <v>1</v>
      </c>
      <c r="H29" s="11">
        <f t="shared" si="2"/>
        <v>73770</v>
      </c>
      <c r="I29" s="11">
        <v>73819</v>
      </c>
      <c r="J29" s="11">
        <f t="shared" si="7"/>
        <v>49</v>
      </c>
      <c r="K29" s="27">
        <f t="shared" si="8"/>
        <v>2.0416666666666665</v>
      </c>
      <c r="L29" s="28"/>
    </row>
    <row r="30" spans="1:14">
      <c r="A30" s="12">
        <f t="shared" si="16"/>
        <v>24</v>
      </c>
      <c r="B30" s="8">
        <f t="shared" si="16"/>
        <v>46077</v>
      </c>
      <c r="C30" s="8">
        <f t="shared" si="4"/>
        <v>46077</v>
      </c>
      <c r="D30" s="9">
        <v>0.33333333333333298</v>
      </c>
      <c r="E30" s="8">
        <f t="shared" si="5"/>
        <v>46078</v>
      </c>
      <c r="F30" s="9">
        <v>0.33333333333333298</v>
      </c>
      <c r="G30" s="10">
        <f t="shared" si="6"/>
        <v>1</v>
      </c>
      <c r="H30" s="11">
        <f t="shared" si="2"/>
        <v>73819</v>
      </c>
      <c r="I30" s="11">
        <v>73886.573000000004</v>
      </c>
      <c r="J30" s="11">
        <f t="shared" si="7"/>
        <v>67.573000000003958</v>
      </c>
      <c r="K30" s="27">
        <f t="shared" si="8"/>
        <v>2.8155416666668316</v>
      </c>
      <c r="L30" s="28"/>
    </row>
    <row r="31" spans="1:14">
      <c r="A31" s="12">
        <f t="shared" si="16"/>
        <v>25</v>
      </c>
      <c r="B31" s="8">
        <f t="shared" si="16"/>
        <v>46078</v>
      </c>
      <c r="C31" s="8">
        <f t="shared" si="4"/>
        <v>46078</v>
      </c>
      <c r="D31" s="9">
        <v>0.33333333333333298</v>
      </c>
      <c r="E31" s="8">
        <f t="shared" si="5"/>
        <v>46079</v>
      </c>
      <c r="F31" s="9">
        <v>0.33333333333333298</v>
      </c>
      <c r="G31" s="10">
        <f t="shared" ref="G31" si="19">IFERROR(((E31-C31)+(F31-D31)),"")</f>
        <v>1</v>
      </c>
      <c r="H31" s="11">
        <f t="shared" si="2"/>
        <v>73886.573000000004</v>
      </c>
      <c r="I31" s="242">
        <v>73949</v>
      </c>
      <c r="J31" s="11">
        <f t="shared" si="7"/>
        <v>62.426999999996042</v>
      </c>
      <c r="K31" s="27">
        <f t="shared" si="8"/>
        <v>2.6011249999998349</v>
      </c>
      <c r="L31" s="28"/>
    </row>
    <row r="32" spans="1:14">
      <c r="A32" s="12">
        <f t="shared" si="16"/>
        <v>26</v>
      </c>
      <c r="B32" s="8">
        <f t="shared" si="16"/>
        <v>46079</v>
      </c>
      <c r="C32" s="8">
        <f t="shared" si="4"/>
        <v>46079</v>
      </c>
      <c r="D32" s="9">
        <v>0.33333333333333298</v>
      </c>
      <c r="E32" s="8">
        <f t="shared" si="5"/>
        <v>46080</v>
      </c>
      <c r="F32" s="9">
        <v>0.33333333333333298</v>
      </c>
      <c r="G32" s="10">
        <f t="shared" si="6"/>
        <v>1</v>
      </c>
      <c r="H32" s="11">
        <f t="shared" si="2"/>
        <v>73949</v>
      </c>
      <c r="I32" s="242">
        <v>74003</v>
      </c>
      <c r="J32" s="11">
        <f t="shared" si="7"/>
        <v>54</v>
      </c>
      <c r="K32" s="27">
        <f t="shared" si="8"/>
        <v>2.25</v>
      </c>
      <c r="L32" s="28"/>
    </row>
    <row r="33" spans="1:12">
      <c r="A33" s="12">
        <f t="shared" si="16"/>
        <v>27</v>
      </c>
      <c r="B33" s="8">
        <f t="shared" si="16"/>
        <v>46080</v>
      </c>
      <c r="C33" s="8">
        <f t="shared" si="4"/>
        <v>46080</v>
      </c>
      <c r="D33" s="9">
        <v>0.33333333333333298</v>
      </c>
      <c r="E33" s="8">
        <f t="shared" si="5"/>
        <v>46081</v>
      </c>
      <c r="F33" s="9">
        <v>0.33333333333333298</v>
      </c>
      <c r="G33" s="10">
        <f t="shared" si="6"/>
        <v>1</v>
      </c>
      <c r="H33" s="11">
        <f t="shared" si="2"/>
        <v>74003</v>
      </c>
      <c r="I33" s="11">
        <v>74068</v>
      </c>
      <c r="J33" s="11">
        <f t="shared" si="7"/>
        <v>65</v>
      </c>
      <c r="K33" s="27">
        <f t="shared" si="8"/>
        <v>2.7083333333333335</v>
      </c>
      <c r="L33" s="28"/>
    </row>
    <row r="34" spans="1:12">
      <c r="A34" s="12">
        <f t="shared" si="16"/>
        <v>28</v>
      </c>
      <c r="B34" s="8">
        <f t="shared" si="16"/>
        <v>46081</v>
      </c>
      <c r="C34" s="8">
        <f t="shared" si="4"/>
        <v>46081</v>
      </c>
      <c r="D34" s="9">
        <v>0.33333333333333298</v>
      </c>
      <c r="E34" s="8">
        <f t="shared" si="5"/>
        <v>46082</v>
      </c>
      <c r="F34" s="9">
        <v>0.33333333333333298</v>
      </c>
      <c r="G34" s="10">
        <f t="shared" ref="G34" si="20">IFERROR(((E34-C34)+(F34-D34)),"")</f>
        <v>1</v>
      </c>
      <c r="H34" s="11">
        <f t="shared" si="2"/>
        <v>74068</v>
      </c>
      <c r="I34" s="11">
        <v>74149</v>
      </c>
      <c r="J34" s="11">
        <f t="shared" si="7"/>
        <v>81</v>
      </c>
      <c r="K34" s="27">
        <f t="shared" si="8"/>
        <v>3.375</v>
      </c>
      <c r="L34" s="28"/>
    </row>
    <row r="35" spans="1:12">
      <c r="A35" s="12"/>
      <c r="B35" s="8"/>
      <c r="C35" s="8"/>
      <c r="D35" s="9"/>
      <c r="E35" s="8"/>
      <c r="F35" s="9"/>
      <c r="G35" s="10"/>
      <c r="H35" s="11"/>
      <c r="I35" s="11"/>
      <c r="J35" s="11"/>
      <c r="K35" s="27"/>
      <c r="L35" s="28"/>
    </row>
    <row r="36" spans="1:12">
      <c r="A36" s="12"/>
      <c r="B36" s="8"/>
      <c r="C36" s="8"/>
      <c r="D36" s="9"/>
      <c r="E36" s="8"/>
      <c r="F36" s="9"/>
      <c r="G36" s="10"/>
      <c r="H36" s="11"/>
      <c r="I36" s="11"/>
      <c r="J36" s="11"/>
      <c r="K36" s="27"/>
      <c r="L36" s="28"/>
    </row>
    <row r="37" spans="1:12">
      <c r="A37" s="12"/>
      <c r="B37" s="8"/>
      <c r="C37" s="8"/>
      <c r="D37" s="9"/>
      <c r="E37" s="8"/>
      <c r="F37" s="9"/>
      <c r="G37" s="10"/>
      <c r="H37" s="11"/>
      <c r="I37" s="11"/>
      <c r="J37" s="11"/>
      <c r="K37" s="27"/>
      <c r="L37" s="28"/>
    </row>
    <row r="38" spans="1:12">
      <c r="A38" s="12">
        <f>A36+1</f>
        <v>1</v>
      </c>
      <c r="B38" s="8">
        <f>B36+1</f>
        <v>1</v>
      </c>
      <c r="C38" s="8"/>
      <c r="D38" s="9"/>
      <c r="E38" s="8"/>
      <c r="F38" s="9"/>
      <c r="G38" s="10"/>
      <c r="H38" s="11"/>
      <c r="I38" s="11"/>
      <c r="J38" s="11"/>
      <c r="K38" s="27"/>
      <c r="L38" s="28"/>
    </row>
    <row r="39" spans="1:12">
      <c r="A39" s="17" t="s">
        <v>3</v>
      </c>
      <c r="B39" s="18"/>
      <c r="C39" s="18"/>
      <c r="D39" s="18"/>
      <c r="E39" s="18"/>
      <c r="F39" s="18"/>
      <c r="G39" s="19">
        <f>SUM(G7:G38)</f>
        <v>28</v>
      </c>
      <c r="H39" s="20"/>
      <c r="I39" s="20"/>
      <c r="J39" s="32">
        <f>SUM(J7:J38)</f>
        <v>1744.0399999999936</v>
      </c>
      <c r="K39" s="32">
        <f>AVERAGE(K7:K38)</f>
        <v>2.5952976190476091</v>
      </c>
      <c r="L39" s="33"/>
    </row>
    <row r="40" spans="1:12">
      <c r="A40" s="21" t="s">
        <v>106</v>
      </c>
      <c r="B40" s="22"/>
      <c r="C40" s="22"/>
      <c r="D40" s="22"/>
      <c r="E40" s="22"/>
      <c r="F40" s="22"/>
      <c r="G40" s="23">
        <f>G39/SUMPRODUCT((G7:G38&gt;0)*1)</f>
        <v>1</v>
      </c>
      <c r="H40" s="24"/>
      <c r="I40" s="24"/>
      <c r="J40" s="24"/>
      <c r="K40" s="24">
        <f>K39/SUMPRODUCT((K7:K38&gt;0)*1)</f>
        <v>9.2689200680271755E-2</v>
      </c>
      <c r="L40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7"/>
  <sheetViews>
    <sheetView workbookViewId="0">
      <pane ySplit="6" topLeftCell="A28" activePane="bottomLeft" state="frozen"/>
      <selection pane="bottomLeft" activeCell="K36" sqref="K36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8" width="15.5703125" style="1" customWidth="1"/>
    <col min="9" max="9" width="13.140625" style="1" customWidth="1"/>
    <col min="10" max="10" width="13.42578125" style="1" customWidth="1"/>
    <col min="11" max="11" width="10.5703125" style="1" customWidth="1"/>
    <col min="12" max="12" width="32.140625" style="1" customWidth="1"/>
    <col min="13" max="15" width="9.140625" style="1"/>
    <col min="16" max="16" width="11.140625" style="1" customWidth="1"/>
    <col min="17" max="16384" width="9.140625" style="1"/>
  </cols>
  <sheetData>
    <row r="1" spans="1:12">
      <c r="B1" s="2"/>
      <c r="C1" s="3" t="s">
        <v>120</v>
      </c>
      <c r="D1" s="2"/>
      <c r="E1" s="2"/>
      <c r="F1" s="2"/>
    </row>
    <row r="2" spans="1:12">
      <c r="B2" s="2"/>
      <c r="C2" s="3" t="s">
        <v>164</v>
      </c>
      <c r="D2" s="2"/>
      <c r="E2" s="2"/>
      <c r="F2" s="2"/>
      <c r="L2" s="25" t="s">
        <v>122</v>
      </c>
    </row>
    <row r="3" spans="1:12">
      <c r="B3" s="2"/>
      <c r="C3" s="3" t="str">
        <f>SCI!C3</f>
        <v>Bulan Februari 2026</v>
      </c>
      <c r="D3" s="2"/>
      <c r="E3" s="2"/>
      <c r="F3" s="2"/>
    </row>
    <row r="4" spans="1:12">
      <c r="B4" s="4"/>
      <c r="C4" s="76">
        <f>'Summary sales'!A4</f>
        <v>46054</v>
      </c>
      <c r="D4" s="4"/>
      <c r="E4" s="2"/>
      <c r="F4" s="2"/>
      <c r="J4" s="2" t="s">
        <v>123</v>
      </c>
      <c r="K4" s="26">
        <f>MAX(K7:K35)</f>
        <v>317.74291666666494</v>
      </c>
    </row>
    <row r="5" spans="1:12">
      <c r="A5" s="695" t="s">
        <v>100</v>
      </c>
      <c r="B5" s="694" t="s">
        <v>101</v>
      </c>
      <c r="C5" s="694" t="s">
        <v>124</v>
      </c>
      <c r="D5" s="694"/>
      <c r="E5" s="694" t="s">
        <v>125</v>
      </c>
      <c r="F5" s="694"/>
      <c r="G5" s="698" t="s">
        <v>126</v>
      </c>
      <c r="H5" s="694" t="s">
        <v>127</v>
      </c>
      <c r="I5" s="694"/>
      <c r="J5" s="694" t="s">
        <v>128</v>
      </c>
      <c r="K5" s="698" t="s">
        <v>129</v>
      </c>
      <c r="L5" s="692" t="s">
        <v>130</v>
      </c>
    </row>
    <row r="6" spans="1:12" ht="33.75" customHeight="1" thickBot="1">
      <c r="A6" s="696"/>
      <c r="B6" s="697"/>
      <c r="C6" s="5" t="s">
        <v>101</v>
      </c>
      <c r="D6" s="5" t="s">
        <v>131</v>
      </c>
      <c r="E6" s="5" t="s">
        <v>101</v>
      </c>
      <c r="F6" s="5" t="s">
        <v>131</v>
      </c>
      <c r="G6" s="699"/>
      <c r="H6" s="5" t="s">
        <v>124</v>
      </c>
      <c r="I6" s="5" t="s">
        <v>125</v>
      </c>
      <c r="J6" s="697"/>
      <c r="K6" s="699"/>
      <c r="L6" s="693"/>
    </row>
    <row r="7" spans="1:12" ht="15.75" thickTop="1">
      <c r="A7" s="6">
        <v>1</v>
      </c>
      <c r="B7" s="7">
        <f>C4</f>
        <v>46054</v>
      </c>
      <c r="C7" s="7">
        <f>C4</f>
        <v>46054</v>
      </c>
      <c r="D7" s="283">
        <v>0.33333333333333331</v>
      </c>
      <c r="E7" s="8">
        <f>C7+1</f>
        <v>46055</v>
      </c>
      <c r="F7" s="283">
        <v>0.33333333333333331</v>
      </c>
      <c r="G7" s="10">
        <f>IFERROR(((E7-C7)+(F7-D7)),"")</f>
        <v>1</v>
      </c>
      <c r="H7" s="11">
        <v>669613.4</v>
      </c>
      <c r="I7" s="11">
        <v>669710.91</v>
      </c>
      <c r="J7" s="11">
        <f t="shared" ref="J7:J18" si="0">I7-H7</f>
        <v>97.510000000009313</v>
      </c>
      <c r="K7" s="27">
        <f t="shared" ref="K7:K18" si="1">J7/24</f>
        <v>4.0629166666670544</v>
      </c>
      <c r="L7" s="544"/>
    </row>
    <row r="8" spans="1:12">
      <c r="A8" s="12">
        <f>A7+1</f>
        <v>2</v>
      </c>
      <c r="B8" s="8">
        <f>B7+1</f>
        <v>46055</v>
      </c>
      <c r="C8" s="8">
        <f t="shared" ref="C8:C34" si="2">B8</f>
        <v>46055</v>
      </c>
      <c r="D8" s="283">
        <v>0.33333333333333331</v>
      </c>
      <c r="E8" s="8">
        <f>C8+1</f>
        <v>46056</v>
      </c>
      <c r="F8" s="283">
        <v>0.33333333333333331</v>
      </c>
      <c r="G8" s="10">
        <f>IFERROR(((E8-C8)+(F8-D8)),"")</f>
        <v>1</v>
      </c>
      <c r="H8" s="11">
        <f t="shared" ref="H8:H19" si="3">I7</f>
        <v>669710.91</v>
      </c>
      <c r="I8" s="11">
        <v>672437.29</v>
      </c>
      <c r="J8" s="11">
        <f t="shared" ref="J8" si="4">I8-H8</f>
        <v>2726.3800000000047</v>
      </c>
      <c r="K8" s="27">
        <f t="shared" ref="K8" si="5">J8/24</f>
        <v>113.59916666666686</v>
      </c>
      <c r="L8" s="28"/>
    </row>
    <row r="9" spans="1:12">
      <c r="A9" s="12">
        <f t="shared" ref="A9:B24" si="6">A8+1</f>
        <v>3</v>
      </c>
      <c r="B9" s="8">
        <f t="shared" si="6"/>
        <v>46056</v>
      </c>
      <c r="C9" s="8">
        <f t="shared" si="2"/>
        <v>46056</v>
      </c>
      <c r="D9" s="283">
        <v>0.33333333333333331</v>
      </c>
      <c r="E9" s="8">
        <f>C9+1</f>
        <v>46057</v>
      </c>
      <c r="F9" s="283">
        <v>0.33333333333333331</v>
      </c>
      <c r="G9" s="10">
        <f>IFERROR(((E9-C9)+(F9-D9)),"")</f>
        <v>1</v>
      </c>
      <c r="H9" s="11">
        <f t="shared" si="3"/>
        <v>672437.29</v>
      </c>
      <c r="I9" s="11">
        <v>676437.09</v>
      </c>
      <c r="J9" s="11">
        <f t="shared" ref="J9" si="7">I9-H9</f>
        <v>3999.7999999999302</v>
      </c>
      <c r="K9" s="27">
        <f t="shared" ref="K9" si="8">J9/24</f>
        <v>166.65833333333043</v>
      </c>
      <c r="L9" s="543"/>
    </row>
    <row r="10" spans="1:12">
      <c r="A10" s="12">
        <f t="shared" si="6"/>
        <v>4</v>
      </c>
      <c r="B10" s="8">
        <f t="shared" si="6"/>
        <v>46057</v>
      </c>
      <c r="C10" s="8">
        <f t="shared" si="2"/>
        <v>46057</v>
      </c>
      <c r="D10" s="283">
        <v>0.33333333333333331</v>
      </c>
      <c r="E10" s="8">
        <f t="shared" ref="E10:E11" si="9">C10+1</f>
        <v>46058</v>
      </c>
      <c r="F10" s="283">
        <v>0.33333333333333331</v>
      </c>
      <c r="G10" s="10">
        <f>IFERROR(((E10-C10)+(F10-D10)),"")</f>
        <v>1</v>
      </c>
      <c r="H10" s="11">
        <f t="shared" si="3"/>
        <v>676437.09</v>
      </c>
      <c r="I10" s="11">
        <v>683669.61</v>
      </c>
      <c r="J10" s="11">
        <f t="shared" ref="J10" si="10">I10-H10</f>
        <v>7232.5200000000186</v>
      </c>
      <c r="K10" s="27">
        <f t="shared" ref="K10" si="11">J10/24</f>
        <v>301.35500000000076</v>
      </c>
      <c r="L10" s="543"/>
    </row>
    <row r="11" spans="1:12">
      <c r="A11" s="12">
        <f t="shared" si="6"/>
        <v>5</v>
      </c>
      <c r="B11" s="8">
        <f t="shared" si="6"/>
        <v>46058</v>
      </c>
      <c r="C11" s="8">
        <f t="shared" si="2"/>
        <v>46058</v>
      </c>
      <c r="D11" s="283">
        <v>0.33333333333333331</v>
      </c>
      <c r="E11" s="8">
        <f t="shared" si="9"/>
        <v>46059</v>
      </c>
      <c r="F11" s="283">
        <v>0.33333333333333331</v>
      </c>
      <c r="G11" s="10">
        <f t="shared" ref="G11:G34" si="12">IFERROR(((E11-C11)+(F11-D11)),"")</f>
        <v>1</v>
      </c>
      <c r="H11" s="11">
        <f t="shared" si="3"/>
        <v>683669.61</v>
      </c>
      <c r="I11" s="11">
        <v>686033.46</v>
      </c>
      <c r="J11" s="11">
        <f t="shared" si="0"/>
        <v>2363.8499999999767</v>
      </c>
      <c r="K11" s="27">
        <f t="shared" si="1"/>
        <v>98.493749999999025</v>
      </c>
      <c r="L11" s="28"/>
    </row>
    <row r="12" spans="1:12">
      <c r="A12" s="12">
        <f t="shared" si="6"/>
        <v>6</v>
      </c>
      <c r="B12" s="8">
        <f t="shared" si="6"/>
        <v>46059</v>
      </c>
      <c r="C12" s="8">
        <f t="shared" si="2"/>
        <v>46059</v>
      </c>
      <c r="D12" s="283">
        <v>0.33333333333333331</v>
      </c>
      <c r="E12" s="8">
        <f t="shared" ref="E12:E34" si="13">C12+1</f>
        <v>46060</v>
      </c>
      <c r="F12" s="283">
        <v>0.33333333333333331</v>
      </c>
      <c r="G12" s="10">
        <f t="shared" si="12"/>
        <v>1</v>
      </c>
      <c r="H12" s="11">
        <f t="shared" si="3"/>
        <v>686033.46</v>
      </c>
      <c r="I12" s="11">
        <v>687494.77</v>
      </c>
      <c r="J12" s="11">
        <f t="shared" si="0"/>
        <v>1461.3100000000559</v>
      </c>
      <c r="K12" s="27">
        <f t="shared" si="1"/>
        <v>60.887916666668993</v>
      </c>
      <c r="L12" s="28"/>
    </row>
    <row r="13" spans="1:12">
      <c r="A13" s="12">
        <f t="shared" si="6"/>
        <v>7</v>
      </c>
      <c r="B13" s="8">
        <f t="shared" si="6"/>
        <v>46060</v>
      </c>
      <c r="C13" s="8">
        <f t="shared" si="2"/>
        <v>46060</v>
      </c>
      <c r="D13" s="283">
        <v>0.33333333333333331</v>
      </c>
      <c r="E13" s="8">
        <f t="shared" si="13"/>
        <v>46061</v>
      </c>
      <c r="F13" s="283">
        <v>0.33333333333333331</v>
      </c>
      <c r="G13" s="10">
        <f t="shared" si="12"/>
        <v>1</v>
      </c>
      <c r="H13" s="11">
        <f t="shared" si="3"/>
        <v>687494.77</v>
      </c>
      <c r="I13" s="11">
        <v>687494.77</v>
      </c>
      <c r="J13" s="11">
        <f t="shared" ref="J13" si="14">I13-H13</f>
        <v>0</v>
      </c>
      <c r="K13" s="27">
        <f t="shared" si="1"/>
        <v>0</v>
      </c>
      <c r="L13" s="583" t="s">
        <v>301</v>
      </c>
    </row>
    <row r="14" spans="1:12">
      <c r="A14" s="12">
        <f t="shared" si="6"/>
        <v>8</v>
      </c>
      <c r="B14" s="8">
        <f t="shared" si="6"/>
        <v>46061</v>
      </c>
      <c r="C14" s="8">
        <f t="shared" si="2"/>
        <v>46061</v>
      </c>
      <c r="D14" s="283">
        <v>0.33333333333333331</v>
      </c>
      <c r="E14" s="8">
        <f t="shared" si="13"/>
        <v>46062</v>
      </c>
      <c r="F14" s="283">
        <v>0.33333333333333331</v>
      </c>
      <c r="G14" s="10">
        <f t="shared" si="12"/>
        <v>1</v>
      </c>
      <c r="H14" s="11">
        <f t="shared" si="3"/>
        <v>687494.77</v>
      </c>
      <c r="I14" s="11">
        <v>687494.77</v>
      </c>
      <c r="J14" s="11">
        <f t="shared" si="0"/>
        <v>0</v>
      </c>
      <c r="K14" s="27">
        <f t="shared" si="1"/>
        <v>0</v>
      </c>
      <c r="L14" s="583" t="s">
        <v>301</v>
      </c>
    </row>
    <row r="15" spans="1:12">
      <c r="A15" s="12">
        <f t="shared" si="6"/>
        <v>9</v>
      </c>
      <c r="B15" s="8">
        <f t="shared" si="6"/>
        <v>46062</v>
      </c>
      <c r="C15" s="8">
        <f t="shared" si="2"/>
        <v>46062</v>
      </c>
      <c r="D15" s="283">
        <v>0.33333333333333331</v>
      </c>
      <c r="E15" s="8">
        <f t="shared" si="13"/>
        <v>46063</v>
      </c>
      <c r="F15" s="283">
        <v>0.33333333333333331</v>
      </c>
      <c r="G15" s="10">
        <f t="shared" si="12"/>
        <v>1</v>
      </c>
      <c r="H15" s="11">
        <f t="shared" si="3"/>
        <v>687494.77</v>
      </c>
      <c r="I15" s="242">
        <v>687940.24</v>
      </c>
      <c r="J15" s="11">
        <f t="shared" si="0"/>
        <v>445.46999999997206</v>
      </c>
      <c r="K15" s="27">
        <f t="shared" si="1"/>
        <v>18.561249999998836</v>
      </c>
      <c r="L15" s="28"/>
    </row>
    <row r="16" spans="1:12">
      <c r="A16" s="12">
        <f t="shared" si="6"/>
        <v>10</v>
      </c>
      <c r="B16" s="8">
        <f t="shared" si="6"/>
        <v>46063</v>
      </c>
      <c r="C16" s="8">
        <f t="shared" si="2"/>
        <v>46063</v>
      </c>
      <c r="D16" s="283">
        <v>0.33333333333333331</v>
      </c>
      <c r="E16" s="8">
        <f t="shared" si="13"/>
        <v>46064</v>
      </c>
      <c r="F16" s="283">
        <v>0.33333333333333331</v>
      </c>
      <c r="G16" s="10">
        <f t="shared" ref="G16:G17" si="15">IFERROR(((E16-C16)+(F16-D16)),"")</f>
        <v>1</v>
      </c>
      <c r="H16" s="11">
        <f t="shared" si="3"/>
        <v>687940.24</v>
      </c>
      <c r="I16" s="242">
        <v>693923.64</v>
      </c>
      <c r="J16" s="11">
        <f t="shared" ref="J16" si="16">I16-H16</f>
        <v>5983.4000000000233</v>
      </c>
      <c r="K16" s="27">
        <f t="shared" ref="K16" si="17">J16/24</f>
        <v>249.3083333333343</v>
      </c>
      <c r="L16" s="28"/>
    </row>
    <row r="17" spans="1:14">
      <c r="A17" s="12">
        <f t="shared" si="6"/>
        <v>11</v>
      </c>
      <c r="B17" s="8">
        <f t="shared" si="6"/>
        <v>46064</v>
      </c>
      <c r="C17" s="8">
        <f t="shared" si="2"/>
        <v>46064</v>
      </c>
      <c r="D17" s="283">
        <v>0.33333333333333331</v>
      </c>
      <c r="E17" s="8">
        <f t="shared" si="13"/>
        <v>46065</v>
      </c>
      <c r="F17" s="283">
        <v>0.33333333333333331</v>
      </c>
      <c r="G17" s="10">
        <f t="shared" si="15"/>
        <v>1</v>
      </c>
      <c r="H17" s="11">
        <f t="shared" si="3"/>
        <v>693923.64</v>
      </c>
      <c r="I17" s="11">
        <v>701549.47</v>
      </c>
      <c r="J17" s="11">
        <f t="shared" si="0"/>
        <v>7625.8299999999581</v>
      </c>
      <c r="K17" s="27">
        <f t="shared" si="1"/>
        <v>317.74291666666494</v>
      </c>
      <c r="L17" s="28"/>
    </row>
    <row r="18" spans="1:14">
      <c r="A18" s="12">
        <f t="shared" si="6"/>
        <v>12</v>
      </c>
      <c r="B18" s="8">
        <f t="shared" si="6"/>
        <v>46065</v>
      </c>
      <c r="C18" s="8">
        <f t="shared" si="2"/>
        <v>46065</v>
      </c>
      <c r="D18" s="283">
        <v>0.33333333333333331</v>
      </c>
      <c r="E18" s="8">
        <f t="shared" si="13"/>
        <v>46066</v>
      </c>
      <c r="F18" s="283">
        <v>0.33333333333333331</v>
      </c>
      <c r="G18" s="10">
        <f t="shared" si="12"/>
        <v>1</v>
      </c>
      <c r="H18" s="11">
        <f t="shared" si="3"/>
        <v>701549.47</v>
      </c>
      <c r="I18" s="11">
        <v>705731.71</v>
      </c>
      <c r="J18" s="11">
        <f t="shared" si="0"/>
        <v>4182.2399999999907</v>
      </c>
      <c r="K18" s="27">
        <f t="shared" si="1"/>
        <v>174.25999999999962</v>
      </c>
      <c r="L18" s="28"/>
      <c r="N18" s="29"/>
    </row>
    <row r="19" spans="1:14">
      <c r="A19" s="12">
        <f t="shared" si="6"/>
        <v>13</v>
      </c>
      <c r="B19" s="8">
        <f t="shared" si="6"/>
        <v>46066</v>
      </c>
      <c r="C19" s="8">
        <f t="shared" si="2"/>
        <v>46066</v>
      </c>
      <c r="D19" s="283">
        <v>0.33333333333333331</v>
      </c>
      <c r="E19" s="8">
        <f t="shared" si="13"/>
        <v>46067</v>
      </c>
      <c r="F19" s="283">
        <v>0.33333333333333331</v>
      </c>
      <c r="G19" s="10">
        <f t="shared" si="12"/>
        <v>1</v>
      </c>
      <c r="H19" s="11">
        <f t="shared" si="3"/>
        <v>705731.71</v>
      </c>
      <c r="I19" s="11">
        <v>705731.71</v>
      </c>
      <c r="J19" s="11">
        <f t="shared" ref="J19" si="18">I19-H19</f>
        <v>0</v>
      </c>
      <c r="K19" s="27">
        <f t="shared" ref="K19" si="19">J19/24</f>
        <v>0</v>
      </c>
      <c r="L19" s="583" t="s">
        <v>301</v>
      </c>
    </row>
    <row r="20" spans="1:14">
      <c r="A20" s="12">
        <f t="shared" si="6"/>
        <v>14</v>
      </c>
      <c r="B20" s="8">
        <f t="shared" si="6"/>
        <v>46067</v>
      </c>
      <c r="C20" s="8">
        <f t="shared" si="2"/>
        <v>46067</v>
      </c>
      <c r="D20" s="283">
        <v>0.33333333333333331</v>
      </c>
      <c r="E20" s="8">
        <f t="shared" si="13"/>
        <v>46068</v>
      </c>
      <c r="F20" s="283">
        <v>0.33333333333333331</v>
      </c>
      <c r="G20" s="10">
        <f t="shared" si="12"/>
        <v>1</v>
      </c>
      <c r="H20" s="11">
        <f t="shared" ref="H20:H22" si="20">I19</f>
        <v>705731.71</v>
      </c>
      <c r="I20" s="11">
        <v>705731.71</v>
      </c>
      <c r="J20" s="11">
        <f t="shared" ref="J20" si="21">I20-H20</f>
        <v>0</v>
      </c>
      <c r="K20" s="27">
        <f t="shared" ref="K20" si="22">J20/24</f>
        <v>0</v>
      </c>
      <c r="L20" s="583" t="s">
        <v>301</v>
      </c>
    </row>
    <row r="21" spans="1:14">
      <c r="A21" s="12">
        <f t="shared" si="6"/>
        <v>15</v>
      </c>
      <c r="B21" s="8">
        <f t="shared" si="6"/>
        <v>46068</v>
      </c>
      <c r="C21" s="8">
        <f t="shared" si="2"/>
        <v>46068</v>
      </c>
      <c r="D21" s="283">
        <v>0.33333333333333331</v>
      </c>
      <c r="E21" s="8">
        <f t="shared" si="13"/>
        <v>46069</v>
      </c>
      <c r="F21" s="283">
        <v>0.33333333333333331</v>
      </c>
      <c r="G21" s="10">
        <f t="shared" si="12"/>
        <v>1</v>
      </c>
      <c r="H21" s="11">
        <f t="shared" si="20"/>
        <v>705731.71</v>
      </c>
      <c r="I21" s="11">
        <v>705731.71</v>
      </c>
      <c r="J21" s="11">
        <f t="shared" ref="J21" si="23">I21-H21</f>
        <v>0</v>
      </c>
      <c r="K21" s="27">
        <f t="shared" ref="K21" si="24">J21/24</f>
        <v>0</v>
      </c>
      <c r="L21" s="583" t="s">
        <v>301</v>
      </c>
    </row>
    <row r="22" spans="1:14">
      <c r="A22" s="12">
        <f t="shared" si="6"/>
        <v>16</v>
      </c>
      <c r="B22" s="8">
        <f t="shared" si="6"/>
        <v>46069</v>
      </c>
      <c r="C22" s="8">
        <f t="shared" si="2"/>
        <v>46069</v>
      </c>
      <c r="D22" s="283">
        <v>0.33333333333333331</v>
      </c>
      <c r="E22" s="8">
        <f t="shared" si="13"/>
        <v>46070</v>
      </c>
      <c r="F22" s="283">
        <v>0.33333333333333331</v>
      </c>
      <c r="G22" s="10">
        <f t="shared" si="12"/>
        <v>1</v>
      </c>
      <c r="H22" s="11">
        <f t="shared" si="20"/>
        <v>705731.71</v>
      </c>
      <c r="I22" s="11">
        <v>705731.71</v>
      </c>
      <c r="J22" s="11">
        <f t="shared" ref="J22" si="25">I22-H22</f>
        <v>0</v>
      </c>
      <c r="K22" s="27">
        <f t="shared" ref="K22" si="26">J22/24</f>
        <v>0</v>
      </c>
      <c r="L22" s="583" t="s">
        <v>301</v>
      </c>
    </row>
    <row r="23" spans="1:14">
      <c r="A23" s="12">
        <f t="shared" si="6"/>
        <v>17</v>
      </c>
      <c r="B23" s="8">
        <f t="shared" si="6"/>
        <v>46070</v>
      </c>
      <c r="C23" s="8">
        <f t="shared" si="2"/>
        <v>46070</v>
      </c>
      <c r="D23" s="283">
        <v>0.33333333333333331</v>
      </c>
      <c r="E23" s="8">
        <f t="shared" si="13"/>
        <v>46071</v>
      </c>
      <c r="F23" s="283">
        <v>0.33333333333333331</v>
      </c>
      <c r="G23" s="10">
        <f t="shared" si="12"/>
        <v>1</v>
      </c>
      <c r="H23" s="11">
        <f t="shared" ref="H23:H28" si="27">I22</f>
        <v>705731.71</v>
      </c>
      <c r="I23" s="11">
        <v>705731.71</v>
      </c>
      <c r="J23" s="11">
        <f t="shared" ref="J23" si="28">I23-H23</f>
        <v>0</v>
      </c>
      <c r="K23" s="27">
        <f t="shared" ref="K23" si="29">J23/24</f>
        <v>0</v>
      </c>
      <c r="L23" s="583" t="s">
        <v>301</v>
      </c>
    </row>
    <row r="24" spans="1:14">
      <c r="A24" s="12">
        <f t="shared" si="6"/>
        <v>18</v>
      </c>
      <c r="B24" s="8">
        <f t="shared" si="6"/>
        <v>46071</v>
      </c>
      <c r="C24" s="8">
        <f t="shared" si="2"/>
        <v>46071</v>
      </c>
      <c r="D24" s="283">
        <v>0.33333333333333331</v>
      </c>
      <c r="E24" s="8">
        <f t="shared" si="13"/>
        <v>46072</v>
      </c>
      <c r="F24" s="283">
        <v>0.33333333333333331</v>
      </c>
      <c r="G24" s="10">
        <f t="shared" si="12"/>
        <v>1</v>
      </c>
      <c r="H24" s="11">
        <f t="shared" si="27"/>
        <v>705731.71</v>
      </c>
      <c r="I24" s="11">
        <v>706056.55</v>
      </c>
      <c r="J24" s="11">
        <f t="shared" ref="J24" si="30">I24-H24</f>
        <v>324.84000000008382</v>
      </c>
      <c r="K24" s="27">
        <f t="shared" ref="K24" si="31">J24/24</f>
        <v>13.535000000003492</v>
      </c>
      <c r="L24" s="543"/>
    </row>
    <row r="25" spans="1:14">
      <c r="A25" s="12">
        <f t="shared" ref="A25:B34" si="32">A24+1</f>
        <v>19</v>
      </c>
      <c r="B25" s="8">
        <f t="shared" si="32"/>
        <v>46072</v>
      </c>
      <c r="C25" s="8">
        <f t="shared" si="2"/>
        <v>46072</v>
      </c>
      <c r="D25" s="283">
        <v>0.33333333333333331</v>
      </c>
      <c r="E25" s="8">
        <f t="shared" si="13"/>
        <v>46073</v>
      </c>
      <c r="F25" s="283">
        <v>0.33333333333333331</v>
      </c>
      <c r="G25" s="10">
        <f t="shared" si="12"/>
        <v>1</v>
      </c>
      <c r="H25" s="11">
        <f t="shared" si="27"/>
        <v>706056.55</v>
      </c>
      <c r="I25" s="11">
        <v>706635.96</v>
      </c>
      <c r="J25" s="11">
        <f t="shared" ref="J25" si="33">I25-H25</f>
        <v>579.40999999991618</v>
      </c>
      <c r="K25" s="27">
        <f t="shared" ref="K25" si="34">J25/24</f>
        <v>24.14208333332984</v>
      </c>
      <c r="L25" s="28"/>
    </row>
    <row r="26" spans="1:14">
      <c r="A26" s="12">
        <f t="shared" si="32"/>
        <v>20</v>
      </c>
      <c r="B26" s="8">
        <f t="shared" si="32"/>
        <v>46073</v>
      </c>
      <c r="C26" s="8">
        <f t="shared" si="2"/>
        <v>46073</v>
      </c>
      <c r="D26" s="283">
        <v>0.33333333333333331</v>
      </c>
      <c r="E26" s="8">
        <f t="shared" si="13"/>
        <v>46074</v>
      </c>
      <c r="F26" s="283">
        <v>0.33333333333333331</v>
      </c>
      <c r="G26" s="10">
        <f t="shared" si="12"/>
        <v>1</v>
      </c>
      <c r="H26" s="11">
        <f t="shared" si="27"/>
        <v>706635.96</v>
      </c>
      <c r="I26" s="11">
        <v>706895.72</v>
      </c>
      <c r="J26" s="11">
        <f t="shared" ref="J26:J27" si="35">I26-H26</f>
        <v>259.76000000000931</v>
      </c>
      <c r="K26" s="27">
        <f t="shared" ref="K26:K27" si="36">J26/24</f>
        <v>10.823333333333721</v>
      </c>
      <c r="L26" s="28"/>
    </row>
    <row r="27" spans="1:14">
      <c r="A27" s="12">
        <f t="shared" si="32"/>
        <v>21</v>
      </c>
      <c r="B27" s="8">
        <f t="shared" si="32"/>
        <v>46074</v>
      </c>
      <c r="C27" s="8">
        <f t="shared" si="2"/>
        <v>46074</v>
      </c>
      <c r="D27" s="283">
        <v>0.33333333333333331</v>
      </c>
      <c r="E27" s="8">
        <f t="shared" si="13"/>
        <v>46075</v>
      </c>
      <c r="F27" s="283">
        <v>0.33333333333333331</v>
      </c>
      <c r="G27" s="10">
        <f t="shared" si="12"/>
        <v>1</v>
      </c>
      <c r="H27" s="11">
        <f t="shared" si="27"/>
        <v>706895.72</v>
      </c>
      <c r="I27" s="11">
        <v>706895.72</v>
      </c>
      <c r="J27" s="11">
        <f t="shared" si="35"/>
        <v>0</v>
      </c>
      <c r="K27" s="27">
        <f t="shared" si="36"/>
        <v>0</v>
      </c>
      <c r="L27" s="583" t="s">
        <v>301</v>
      </c>
    </row>
    <row r="28" spans="1:14">
      <c r="A28" s="12">
        <f t="shared" si="32"/>
        <v>22</v>
      </c>
      <c r="B28" s="8">
        <f t="shared" si="32"/>
        <v>46075</v>
      </c>
      <c r="C28" s="8">
        <f t="shared" si="2"/>
        <v>46075</v>
      </c>
      <c r="D28" s="283">
        <v>0.33333333333333331</v>
      </c>
      <c r="E28" s="8">
        <f t="shared" si="13"/>
        <v>46076</v>
      </c>
      <c r="F28" s="283">
        <v>0.33333333333333331</v>
      </c>
      <c r="G28" s="10">
        <f t="shared" si="12"/>
        <v>1</v>
      </c>
      <c r="H28" s="11">
        <f t="shared" si="27"/>
        <v>706895.72</v>
      </c>
      <c r="I28" s="11">
        <v>706895.72</v>
      </c>
      <c r="J28" s="11">
        <f t="shared" ref="J28" si="37">I28-H28</f>
        <v>0</v>
      </c>
      <c r="K28" s="27">
        <f t="shared" ref="K28" si="38">J28/24</f>
        <v>0</v>
      </c>
      <c r="L28" s="583" t="s">
        <v>301</v>
      </c>
    </row>
    <row r="29" spans="1:14">
      <c r="A29" s="12">
        <f t="shared" si="32"/>
        <v>23</v>
      </c>
      <c r="B29" s="8">
        <f t="shared" si="32"/>
        <v>46076</v>
      </c>
      <c r="C29" s="8">
        <f t="shared" si="2"/>
        <v>46076</v>
      </c>
      <c r="D29" s="283">
        <v>0.33333333333333331</v>
      </c>
      <c r="E29" s="8">
        <f t="shared" si="13"/>
        <v>46077</v>
      </c>
      <c r="F29" s="283">
        <v>0.33333333333333331</v>
      </c>
      <c r="G29" s="10">
        <f t="shared" si="12"/>
        <v>1</v>
      </c>
      <c r="H29" s="11">
        <f t="shared" ref="H29:H34" si="39">I28</f>
        <v>706895.72</v>
      </c>
      <c r="I29" s="11">
        <v>706895.72</v>
      </c>
      <c r="J29" s="11">
        <f t="shared" ref="J29" si="40">I29-H29</f>
        <v>0</v>
      </c>
      <c r="K29" s="27">
        <f t="shared" ref="K29" si="41">J29/24</f>
        <v>0</v>
      </c>
      <c r="L29" s="583" t="s">
        <v>301</v>
      </c>
    </row>
    <row r="30" spans="1:14">
      <c r="A30" s="12">
        <f t="shared" si="32"/>
        <v>24</v>
      </c>
      <c r="B30" s="8">
        <f t="shared" si="32"/>
        <v>46077</v>
      </c>
      <c r="C30" s="8">
        <f t="shared" si="2"/>
        <v>46077</v>
      </c>
      <c r="D30" s="283">
        <v>0.33333333333333331</v>
      </c>
      <c r="E30" s="8">
        <f t="shared" si="13"/>
        <v>46078</v>
      </c>
      <c r="F30" s="283">
        <v>0.33333333333333331</v>
      </c>
      <c r="G30" s="10">
        <f t="shared" ref="G30:G31" si="42">IFERROR(((E30-C30)+(F30-D30)),"")</f>
        <v>1</v>
      </c>
      <c r="H30" s="11">
        <f t="shared" si="39"/>
        <v>706895.72</v>
      </c>
      <c r="I30" s="11">
        <v>706895.72</v>
      </c>
      <c r="J30" s="11">
        <f t="shared" ref="J30:J31" si="43">I30-H30</f>
        <v>0</v>
      </c>
      <c r="K30" s="27">
        <f t="shared" ref="K30:K31" si="44">J30/24</f>
        <v>0</v>
      </c>
      <c r="L30" s="583" t="s">
        <v>301</v>
      </c>
    </row>
    <row r="31" spans="1:14">
      <c r="A31" s="12">
        <f t="shared" si="32"/>
        <v>25</v>
      </c>
      <c r="B31" s="8">
        <f t="shared" si="32"/>
        <v>46078</v>
      </c>
      <c r="C31" s="8">
        <f t="shared" si="2"/>
        <v>46078</v>
      </c>
      <c r="D31" s="283">
        <v>0.33333333333333331</v>
      </c>
      <c r="E31" s="8">
        <f t="shared" si="13"/>
        <v>46079</v>
      </c>
      <c r="F31" s="283">
        <v>0.33333333333333331</v>
      </c>
      <c r="G31" s="10">
        <f t="shared" si="42"/>
        <v>1</v>
      </c>
      <c r="H31" s="11">
        <f t="shared" si="39"/>
        <v>706895.72</v>
      </c>
      <c r="I31" s="11">
        <v>707637.84</v>
      </c>
      <c r="J31" s="11">
        <f t="shared" si="43"/>
        <v>742.11999999999534</v>
      </c>
      <c r="K31" s="27">
        <f t="shared" si="44"/>
        <v>30.921666666666471</v>
      </c>
      <c r="L31" s="543"/>
    </row>
    <row r="32" spans="1:14">
      <c r="A32" s="12">
        <f t="shared" si="32"/>
        <v>26</v>
      </c>
      <c r="B32" s="8">
        <f t="shared" si="32"/>
        <v>46079</v>
      </c>
      <c r="C32" s="8">
        <f t="shared" si="2"/>
        <v>46079</v>
      </c>
      <c r="D32" s="283">
        <v>0.33333333333333331</v>
      </c>
      <c r="E32" s="8">
        <f t="shared" si="13"/>
        <v>46080</v>
      </c>
      <c r="F32" s="283">
        <v>0.33333333333333331</v>
      </c>
      <c r="G32" s="10">
        <f t="shared" ref="G32:G33" si="45">IFERROR(((E32-C32)+(F32-D32)),"")</f>
        <v>1</v>
      </c>
      <c r="H32" s="11">
        <f t="shared" si="39"/>
        <v>707637.84</v>
      </c>
      <c r="I32" s="11">
        <v>708423.31</v>
      </c>
      <c r="J32" s="11">
        <f t="shared" ref="J32" si="46">I32-H32</f>
        <v>785.47000000008848</v>
      </c>
      <c r="K32" s="27">
        <f t="shared" ref="K32" si="47">J32/24</f>
        <v>32.727916666670353</v>
      </c>
      <c r="L32" s="28"/>
    </row>
    <row r="33" spans="1:12">
      <c r="A33" s="12">
        <f t="shared" si="32"/>
        <v>27</v>
      </c>
      <c r="B33" s="8">
        <f t="shared" si="32"/>
        <v>46080</v>
      </c>
      <c r="C33" s="8">
        <f t="shared" si="2"/>
        <v>46080</v>
      </c>
      <c r="D33" s="283">
        <v>0.33333333333333331</v>
      </c>
      <c r="E33" s="8">
        <f t="shared" si="13"/>
        <v>46081</v>
      </c>
      <c r="F33" s="283">
        <v>0.33333333333333331</v>
      </c>
      <c r="G33" s="10">
        <f t="shared" si="45"/>
        <v>1</v>
      </c>
      <c r="H33" s="11">
        <f t="shared" si="39"/>
        <v>708423.31</v>
      </c>
      <c r="I33" s="11">
        <v>709975.37</v>
      </c>
      <c r="J33" s="11">
        <f t="shared" ref="J33" si="48">I33-H33</f>
        <v>1552.0599999999395</v>
      </c>
      <c r="K33" s="27">
        <f t="shared" ref="K33" si="49">J33/24</f>
        <v>64.66916666666414</v>
      </c>
      <c r="L33" s="28"/>
    </row>
    <row r="34" spans="1:12">
      <c r="A34" s="12">
        <f t="shared" si="32"/>
        <v>28</v>
      </c>
      <c r="B34" s="8">
        <f t="shared" si="32"/>
        <v>46081</v>
      </c>
      <c r="C34" s="8">
        <f t="shared" si="2"/>
        <v>46081</v>
      </c>
      <c r="D34" s="283">
        <v>0.33333333333333331</v>
      </c>
      <c r="E34" s="8">
        <f t="shared" si="13"/>
        <v>46082</v>
      </c>
      <c r="F34" s="283">
        <v>0.33333333333333331</v>
      </c>
      <c r="G34" s="10">
        <f t="shared" si="12"/>
        <v>1</v>
      </c>
      <c r="H34" s="11">
        <f t="shared" si="39"/>
        <v>709975.37</v>
      </c>
      <c r="I34" s="11">
        <v>710434.95</v>
      </c>
      <c r="J34" s="11">
        <f t="shared" ref="J34" si="50">I34-H34</f>
        <v>459.57999999995809</v>
      </c>
      <c r="K34" s="27">
        <f t="shared" ref="K34" si="51">J34/24</f>
        <v>19.149166666664922</v>
      </c>
      <c r="L34" s="28"/>
    </row>
    <row r="35" spans="1:12" ht="15.75" thickBot="1">
      <c r="A35" s="12"/>
      <c r="B35" s="8"/>
      <c r="C35" s="8"/>
      <c r="D35" s="283"/>
      <c r="E35" s="8"/>
      <c r="F35" s="9"/>
      <c r="G35" s="10"/>
      <c r="H35" s="11"/>
      <c r="I35" s="11"/>
      <c r="J35" s="11"/>
      <c r="K35" s="27"/>
      <c r="L35" s="28"/>
    </row>
    <row r="36" spans="1:12">
      <c r="A36" s="17" t="s">
        <v>3</v>
      </c>
      <c r="B36" s="18"/>
      <c r="C36" s="18"/>
      <c r="D36" s="18"/>
      <c r="E36" s="18"/>
      <c r="F36" s="18"/>
      <c r="G36" s="19">
        <f>SUM(G7:G35)</f>
        <v>28</v>
      </c>
      <c r="H36" s="20"/>
      <c r="I36" s="20"/>
      <c r="J36" s="32">
        <f>SUM(J7:J35)</f>
        <v>40821.54999999993</v>
      </c>
      <c r="K36" s="32">
        <f>AVERAGE(K7:K35)</f>
        <v>60.746354166666556</v>
      </c>
      <c r="L36" s="33"/>
    </row>
    <row r="37" spans="1:12">
      <c r="A37" s="21" t="s">
        <v>106</v>
      </c>
      <c r="B37" s="22"/>
      <c r="C37" s="22"/>
      <c r="D37" s="22"/>
      <c r="E37" s="22"/>
      <c r="F37" s="22"/>
      <c r="G37" s="23">
        <f>G36/SUMPRODUCT((G7:G35&gt;0)*1)</f>
        <v>1</v>
      </c>
      <c r="H37" s="24"/>
      <c r="I37" s="24"/>
      <c r="J37" s="24"/>
      <c r="K37" s="24">
        <f>K36/SUMPRODUCT((K7:K35&gt;0)*1)</f>
        <v>3.5733149509803859</v>
      </c>
      <c r="L37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pageSetup orientation="portrait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7"/>
  <sheetViews>
    <sheetView workbookViewId="0">
      <pane ySplit="6" topLeftCell="A22" activePane="bottomLeft" state="frozen"/>
      <selection pane="bottomLeft" activeCell="K36" sqref="K36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8" width="15.5703125" style="1" customWidth="1"/>
    <col min="9" max="9" width="13.140625" style="1" customWidth="1"/>
    <col min="10" max="10" width="13.42578125" style="1" customWidth="1"/>
    <col min="11" max="11" width="10.5703125" style="1" customWidth="1"/>
    <col min="12" max="12" width="32.140625" style="1" customWidth="1"/>
    <col min="13" max="14" width="9.140625" style="1"/>
    <col min="15" max="15" width="13.42578125" style="1" customWidth="1"/>
    <col min="16" max="16" width="11.140625" style="1" customWidth="1"/>
    <col min="17" max="16384" width="9.140625" style="1"/>
  </cols>
  <sheetData>
    <row r="1" spans="1:12">
      <c r="B1" s="2"/>
      <c r="C1" s="3" t="s">
        <v>120</v>
      </c>
      <c r="D1" s="2"/>
      <c r="E1" s="2"/>
      <c r="F1" s="2"/>
    </row>
    <row r="2" spans="1:12">
      <c r="B2" s="2"/>
      <c r="C2" s="3" t="s">
        <v>134</v>
      </c>
      <c r="D2" s="2"/>
      <c r="E2" s="2"/>
      <c r="F2" s="2"/>
      <c r="L2" s="98" t="s">
        <v>122</v>
      </c>
    </row>
    <row r="3" spans="1:12">
      <c r="B3" s="2"/>
      <c r="C3" s="3" t="str">
        <f>SCI!C3</f>
        <v>Bulan Februari 2026</v>
      </c>
      <c r="D3" s="2"/>
      <c r="E3" s="2"/>
      <c r="F3" s="2"/>
    </row>
    <row r="4" spans="1:12">
      <c r="B4" s="4"/>
      <c r="C4" s="76">
        <f>'Summary sales'!A4</f>
        <v>46054</v>
      </c>
      <c r="D4" s="4"/>
      <c r="E4" s="2"/>
      <c r="F4" s="2"/>
      <c r="J4" s="2" t="s">
        <v>123</v>
      </c>
      <c r="K4" s="26">
        <f>MAX(K7:K35)</f>
        <v>225.31833333333392</v>
      </c>
    </row>
    <row r="5" spans="1:12">
      <c r="A5" s="695" t="s">
        <v>100</v>
      </c>
      <c r="B5" s="694" t="s">
        <v>101</v>
      </c>
      <c r="C5" s="694" t="s">
        <v>124</v>
      </c>
      <c r="D5" s="694"/>
      <c r="E5" s="694" t="s">
        <v>125</v>
      </c>
      <c r="F5" s="694"/>
      <c r="G5" s="698" t="s">
        <v>126</v>
      </c>
      <c r="H5" s="694" t="s">
        <v>127</v>
      </c>
      <c r="I5" s="694"/>
      <c r="J5" s="694" t="s">
        <v>128</v>
      </c>
      <c r="K5" s="698" t="s">
        <v>129</v>
      </c>
      <c r="L5" s="692" t="s">
        <v>130</v>
      </c>
    </row>
    <row r="6" spans="1:12" ht="33.75" customHeight="1">
      <c r="A6" s="696"/>
      <c r="B6" s="697"/>
      <c r="C6" s="5" t="s">
        <v>101</v>
      </c>
      <c r="D6" s="5" t="s">
        <v>131</v>
      </c>
      <c r="E6" s="5" t="s">
        <v>101</v>
      </c>
      <c r="F6" s="5" t="s">
        <v>131</v>
      </c>
      <c r="G6" s="699"/>
      <c r="H6" s="5" t="s">
        <v>124</v>
      </c>
      <c r="I6" s="5" t="s">
        <v>125</v>
      </c>
      <c r="J6" s="697"/>
      <c r="K6" s="699"/>
      <c r="L6" s="693"/>
    </row>
    <row r="7" spans="1:12">
      <c r="A7" s="6">
        <v>1</v>
      </c>
      <c r="B7" s="7">
        <f>C4</f>
        <v>46054</v>
      </c>
      <c r="C7" s="7">
        <f>C4</f>
        <v>46054</v>
      </c>
      <c r="D7" s="9">
        <v>0.33333333333333331</v>
      </c>
      <c r="E7" s="7">
        <f>C7+1</f>
        <v>46055</v>
      </c>
      <c r="F7" s="9">
        <v>0.33333333333333331</v>
      </c>
      <c r="G7" s="10">
        <f>IFERROR(((E7-C7)+(F7-D7)),"")</f>
        <v>1</v>
      </c>
      <c r="H7" s="11">
        <v>272384.44</v>
      </c>
      <c r="I7" s="11">
        <v>273338.33</v>
      </c>
      <c r="J7" s="11">
        <f t="shared" ref="J7:J34" si="0">I7-H7</f>
        <v>953.89000000001397</v>
      </c>
      <c r="K7" s="27">
        <f t="shared" ref="K7:K34" si="1">J7/24</f>
        <v>39.745416666667246</v>
      </c>
      <c r="L7" s="101"/>
    </row>
    <row r="8" spans="1:12">
      <c r="A8" s="12">
        <f>A7+1</f>
        <v>2</v>
      </c>
      <c r="B8" s="8">
        <f>B7+1</f>
        <v>46055</v>
      </c>
      <c r="C8" s="8">
        <f t="shared" ref="C8:C34" si="2">B8</f>
        <v>46055</v>
      </c>
      <c r="D8" s="9">
        <v>0.33333333333333331</v>
      </c>
      <c r="E8" s="8">
        <f t="shared" ref="E8:E34" si="3">C8+1</f>
        <v>46056</v>
      </c>
      <c r="F8" s="9">
        <v>0.33333333333333331</v>
      </c>
      <c r="G8" s="10">
        <f>IFERROR(((E8-C8)+(F8-D8)),"")</f>
        <v>1</v>
      </c>
      <c r="H8" s="11">
        <f t="shared" ref="H8:H34" si="4">I7</f>
        <v>273338.33</v>
      </c>
      <c r="I8" s="11">
        <v>276302.73</v>
      </c>
      <c r="J8" s="11">
        <f t="shared" si="0"/>
        <v>2964.3999999999651</v>
      </c>
      <c r="K8" s="27">
        <f t="shared" si="1"/>
        <v>123.51666666666522</v>
      </c>
      <c r="L8" s="28"/>
    </row>
    <row r="9" spans="1:12">
      <c r="A9" s="12">
        <f t="shared" ref="A9:B24" si="5">A8+1</f>
        <v>3</v>
      </c>
      <c r="B9" s="8">
        <f t="shared" si="5"/>
        <v>46056</v>
      </c>
      <c r="C9" s="8">
        <f t="shared" si="2"/>
        <v>46056</v>
      </c>
      <c r="D9" s="9">
        <v>0.33333333333333331</v>
      </c>
      <c r="E9" s="8">
        <f t="shared" si="3"/>
        <v>46057</v>
      </c>
      <c r="F9" s="9">
        <v>0.33333333333333331</v>
      </c>
      <c r="G9" s="10">
        <f>IFERROR(((E9-C9)+(F9-D9)),"")</f>
        <v>1</v>
      </c>
      <c r="H9" s="11">
        <f t="shared" si="4"/>
        <v>276302.73</v>
      </c>
      <c r="I9" s="11">
        <v>279590.95</v>
      </c>
      <c r="J9" s="11">
        <f t="shared" si="0"/>
        <v>3288.2200000000303</v>
      </c>
      <c r="K9" s="27">
        <f t="shared" si="1"/>
        <v>137.00916666666794</v>
      </c>
      <c r="L9" s="28"/>
    </row>
    <row r="10" spans="1:12">
      <c r="A10" s="12">
        <f t="shared" si="5"/>
        <v>4</v>
      </c>
      <c r="B10" s="8">
        <f t="shared" si="5"/>
        <v>46057</v>
      </c>
      <c r="C10" s="8">
        <f t="shared" si="2"/>
        <v>46057</v>
      </c>
      <c r="D10" s="9">
        <v>0.33333333333333331</v>
      </c>
      <c r="E10" s="8">
        <f t="shared" si="3"/>
        <v>46058</v>
      </c>
      <c r="F10" s="9">
        <v>0.33333333333333331</v>
      </c>
      <c r="G10" s="10">
        <f>IFERROR(((E10-C10)+(F10-D10)),"")</f>
        <v>1</v>
      </c>
      <c r="H10" s="11">
        <f t="shared" si="4"/>
        <v>279590.95</v>
      </c>
      <c r="I10" s="11">
        <v>282660.08</v>
      </c>
      <c r="J10" s="11">
        <f t="shared" si="0"/>
        <v>3069.1300000000047</v>
      </c>
      <c r="K10" s="27">
        <f t="shared" si="1"/>
        <v>127.88041666666686</v>
      </c>
      <c r="L10" s="28"/>
    </row>
    <row r="11" spans="1:12">
      <c r="A11" s="12">
        <f t="shared" si="5"/>
        <v>5</v>
      </c>
      <c r="B11" s="8">
        <f t="shared" si="5"/>
        <v>46058</v>
      </c>
      <c r="C11" s="8">
        <f t="shared" si="2"/>
        <v>46058</v>
      </c>
      <c r="D11" s="9">
        <v>0.33333333333333331</v>
      </c>
      <c r="E11" s="8">
        <f t="shared" si="3"/>
        <v>46059</v>
      </c>
      <c r="F11" s="9">
        <v>0.33333333333333331</v>
      </c>
      <c r="G11" s="10">
        <f t="shared" ref="G11:G34" si="6">IFERROR(((E11-C11)+(F11-D11)),"")</f>
        <v>1</v>
      </c>
      <c r="H11" s="11">
        <f t="shared" si="4"/>
        <v>282660.08</v>
      </c>
      <c r="I11" s="11">
        <v>286605.36</v>
      </c>
      <c r="J11" s="11">
        <f t="shared" si="0"/>
        <v>3945.2799999999697</v>
      </c>
      <c r="K11" s="27">
        <f t="shared" si="1"/>
        <v>164.38666666666541</v>
      </c>
      <c r="L11" s="28"/>
    </row>
    <row r="12" spans="1:12">
      <c r="A12" s="12">
        <f t="shared" si="5"/>
        <v>6</v>
      </c>
      <c r="B12" s="8">
        <f t="shared" si="5"/>
        <v>46059</v>
      </c>
      <c r="C12" s="8">
        <f t="shared" si="2"/>
        <v>46059</v>
      </c>
      <c r="D12" s="9">
        <v>0.33333333333333331</v>
      </c>
      <c r="E12" s="8">
        <f t="shared" si="3"/>
        <v>46060</v>
      </c>
      <c r="F12" s="9">
        <v>0.33333333333333331</v>
      </c>
      <c r="G12" s="10">
        <f t="shared" si="6"/>
        <v>1</v>
      </c>
      <c r="H12" s="11">
        <f t="shared" si="4"/>
        <v>286605.36</v>
      </c>
      <c r="I12" s="11">
        <v>289922.15000000002</v>
      </c>
      <c r="J12" s="11">
        <f t="shared" si="0"/>
        <v>3316.7900000000373</v>
      </c>
      <c r="K12" s="27">
        <f t="shared" si="1"/>
        <v>138.19958333333489</v>
      </c>
      <c r="L12" s="28"/>
    </row>
    <row r="13" spans="1:12">
      <c r="A13" s="12">
        <f t="shared" si="5"/>
        <v>7</v>
      </c>
      <c r="B13" s="8">
        <f t="shared" si="5"/>
        <v>46060</v>
      </c>
      <c r="C13" s="8">
        <f t="shared" si="2"/>
        <v>46060</v>
      </c>
      <c r="D13" s="9">
        <v>0.33333333333333331</v>
      </c>
      <c r="E13" s="8">
        <f t="shared" si="3"/>
        <v>46061</v>
      </c>
      <c r="F13" s="9">
        <v>0.33333333333333331</v>
      </c>
      <c r="G13" s="10">
        <f t="shared" si="6"/>
        <v>1</v>
      </c>
      <c r="H13" s="11">
        <f t="shared" si="4"/>
        <v>289922.15000000002</v>
      </c>
      <c r="I13" s="11">
        <v>293215.82</v>
      </c>
      <c r="J13" s="11">
        <f t="shared" si="0"/>
        <v>3293.6699999999837</v>
      </c>
      <c r="K13" s="27">
        <f t="shared" si="1"/>
        <v>137.23624999999933</v>
      </c>
      <c r="L13" s="28"/>
    </row>
    <row r="14" spans="1:12">
      <c r="A14" s="12">
        <f t="shared" si="5"/>
        <v>8</v>
      </c>
      <c r="B14" s="8">
        <f t="shared" si="5"/>
        <v>46061</v>
      </c>
      <c r="C14" s="8">
        <f t="shared" si="2"/>
        <v>46061</v>
      </c>
      <c r="D14" s="9">
        <v>0.33333333333333331</v>
      </c>
      <c r="E14" s="8">
        <f t="shared" si="3"/>
        <v>46062</v>
      </c>
      <c r="F14" s="9">
        <v>0.33333333333333331</v>
      </c>
      <c r="G14" s="10">
        <f t="shared" si="6"/>
        <v>1</v>
      </c>
      <c r="H14" s="11">
        <f t="shared" si="4"/>
        <v>293215.82</v>
      </c>
      <c r="I14" s="304">
        <v>297465.88</v>
      </c>
      <c r="J14" s="11">
        <f t="shared" si="0"/>
        <v>4250.0599999999977</v>
      </c>
      <c r="K14" s="27">
        <f t="shared" si="1"/>
        <v>177.08583333333323</v>
      </c>
      <c r="L14" s="28"/>
    </row>
    <row r="15" spans="1:12">
      <c r="A15" s="12">
        <f t="shared" si="5"/>
        <v>9</v>
      </c>
      <c r="B15" s="8">
        <f t="shared" si="5"/>
        <v>46062</v>
      </c>
      <c r="C15" s="8">
        <f t="shared" si="2"/>
        <v>46062</v>
      </c>
      <c r="D15" s="9">
        <v>0.33333333333333331</v>
      </c>
      <c r="E15" s="8">
        <f t="shared" si="3"/>
        <v>46063</v>
      </c>
      <c r="F15" s="9">
        <v>0.33333333333333331</v>
      </c>
      <c r="G15" s="10">
        <f t="shared" si="6"/>
        <v>1</v>
      </c>
      <c r="H15" s="11">
        <f t="shared" si="4"/>
        <v>297465.88</v>
      </c>
      <c r="I15" s="304">
        <v>301291.40000000002</v>
      </c>
      <c r="J15" s="11">
        <f t="shared" si="0"/>
        <v>3825.5200000000186</v>
      </c>
      <c r="K15" s="27">
        <f t="shared" si="1"/>
        <v>159.39666666666744</v>
      </c>
      <c r="L15" s="28"/>
    </row>
    <row r="16" spans="1:12">
      <c r="A16" s="12">
        <f t="shared" si="5"/>
        <v>10</v>
      </c>
      <c r="B16" s="8">
        <f t="shared" si="5"/>
        <v>46063</v>
      </c>
      <c r="C16" s="8">
        <f t="shared" si="2"/>
        <v>46063</v>
      </c>
      <c r="D16" s="9">
        <v>0.33333333333333331</v>
      </c>
      <c r="E16" s="8">
        <f t="shared" si="3"/>
        <v>46064</v>
      </c>
      <c r="F16" s="9">
        <v>0.33333333333333331</v>
      </c>
      <c r="G16" s="10">
        <f t="shared" si="6"/>
        <v>1</v>
      </c>
      <c r="H16" s="11">
        <f t="shared" si="4"/>
        <v>301291.40000000002</v>
      </c>
      <c r="I16" s="304">
        <v>304818.18</v>
      </c>
      <c r="J16" s="11">
        <f t="shared" si="0"/>
        <v>3526.7799999999697</v>
      </c>
      <c r="K16" s="27">
        <f t="shared" si="1"/>
        <v>146.94916666666541</v>
      </c>
      <c r="L16" s="28"/>
    </row>
    <row r="17" spans="1:14">
      <c r="A17" s="12">
        <f t="shared" si="5"/>
        <v>11</v>
      </c>
      <c r="B17" s="8">
        <f t="shared" si="5"/>
        <v>46064</v>
      </c>
      <c r="C17" s="8">
        <f t="shared" si="2"/>
        <v>46064</v>
      </c>
      <c r="D17" s="9">
        <v>0.33333333333333331</v>
      </c>
      <c r="E17" s="8">
        <f t="shared" si="3"/>
        <v>46065</v>
      </c>
      <c r="F17" s="9">
        <v>0.33333333333333331</v>
      </c>
      <c r="G17" s="10">
        <f t="shared" si="6"/>
        <v>1</v>
      </c>
      <c r="H17" s="11">
        <f t="shared" si="4"/>
        <v>304818.18</v>
      </c>
      <c r="I17" s="11">
        <v>308581.34999999998</v>
      </c>
      <c r="J17" s="11">
        <f t="shared" si="0"/>
        <v>3763.1699999999837</v>
      </c>
      <c r="K17" s="27">
        <f t="shared" si="1"/>
        <v>156.79874999999933</v>
      </c>
      <c r="L17" s="28"/>
    </row>
    <row r="18" spans="1:14">
      <c r="A18" s="12">
        <f t="shared" si="5"/>
        <v>12</v>
      </c>
      <c r="B18" s="8">
        <f t="shared" si="5"/>
        <v>46065</v>
      </c>
      <c r="C18" s="8">
        <f t="shared" si="2"/>
        <v>46065</v>
      </c>
      <c r="D18" s="9">
        <v>0.33333333333333331</v>
      </c>
      <c r="E18" s="8">
        <f t="shared" si="3"/>
        <v>46066</v>
      </c>
      <c r="F18" s="9">
        <v>0.33333333333333331</v>
      </c>
      <c r="G18" s="10">
        <f t="shared" si="6"/>
        <v>1</v>
      </c>
      <c r="H18" s="11">
        <f t="shared" si="4"/>
        <v>308581.34999999998</v>
      </c>
      <c r="I18" s="1">
        <v>312608.76</v>
      </c>
      <c r="J18" s="11">
        <f t="shared" si="0"/>
        <v>4027.4100000000326</v>
      </c>
      <c r="K18" s="27">
        <f t="shared" si="1"/>
        <v>167.80875000000137</v>
      </c>
      <c r="L18" s="28"/>
      <c r="N18" s="29"/>
    </row>
    <row r="19" spans="1:14">
      <c r="A19" s="12">
        <f t="shared" si="5"/>
        <v>13</v>
      </c>
      <c r="B19" s="8">
        <f t="shared" si="5"/>
        <v>46066</v>
      </c>
      <c r="C19" s="8">
        <f t="shared" si="2"/>
        <v>46066</v>
      </c>
      <c r="D19" s="9">
        <v>0.33333333333333331</v>
      </c>
      <c r="E19" s="8">
        <f t="shared" si="3"/>
        <v>46067</v>
      </c>
      <c r="F19" s="9">
        <v>0.33333333333333331</v>
      </c>
      <c r="G19" s="10">
        <f t="shared" si="6"/>
        <v>1</v>
      </c>
      <c r="H19" s="11">
        <f t="shared" si="4"/>
        <v>312608.76</v>
      </c>
      <c r="I19" s="1">
        <v>315944.06</v>
      </c>
      <c r="J19" s="11">
        <f t="shared" si="0"/>
        <v>3335.2999999999884</v>
      </c>
      <c r="K19" s="27">
        <f t="shared" si="1"/>
        <v>138.97083333333285</v>
      </c>
      <c r="L19" s="28"/>
    </row>
    <row r="20" spans="1:14">
      <c r="A20" s="12">
        <f t="shared" si="5"/>
        <v>14</v>
      </c>
      <c r="B20" s="8">
        <f t="shared" si="5"/>
        <v>46067</v>
      </c>
      <c r="C20" s="8">
        <f t="shared" si="2"/>
        <v>46067</v>
      </c>
      <c r="D20" s="9">
        <v>0.33333333333333331</v>
      </c>
      <c r="E20" s="8">
        <f t="shared" si="3"/>
        <v>46068</v>
      </c>
      <c r="F20" s="9">
        <v>0.33333333333333331</v>
      </c>
      <c r="G20" s="10">
        <f t="shared" si="6"/>
        <v>1</v>
      </c>
      <c r="H20" s="11">
        <f t="shared" si="4"/>
        <v>315944.06</v>
      </c>
      <c r="I20" s="11">
        <v>318852.77</v>
      </c>
      <c r="J20" s="11">
        <f t="shared" si="0"/>
        <v>2908.710000000021</v>
      </c>
      <c r="K20" s="27">
        <f t="shared" si="1"/>
        <v>121.19625000000087</v>
      </c>
      <c r="L20" s="105"/>
    </row>
    <row r="21" spans="1:14">
      <c r="A21" s="12">
        <f t="shared" si="5"/>
        <v>15</v>
      </c>
      <c r="B21" s="8">
        <f t="shared" si="5"/>
        <v>46068</v>
      </c>
      <c r="C21" s="8">
        <f t="shared" si="2"/>
        <v>46068</v>
      </c>
      <c r="D21" s="9">
        <v>0.33333333333333331</v>
      </c>
      <c r="E21" s="8">
        <f t="shared" si="3"/>
        <v>46069</v>
      </c>
      <c r="F21" s="9">
        <v>0.33333333333333331</v>
      </c>
      <c r="G21" s="10">
        <f t="shared" si="6"/>
        <v>1</v>
      </c>
      <c r="H21" s="11">
        <f t="shared" si="4"/>
        <v>318852.77</v>
      </c>
      <c r="I21" s="11">
        <v>321455.74</v>
      </c>
      <c r="J21" s="11">
        <f t="shared" si="0"/>
        <v>2602.9699999999721</v>
      </c>
      <c r="K21" s="27">
        <f t="shared" si="1"/>
        <v>108.45708333333216</v>
      </c>
      <c r="L21" s="105"/>
    </row>
    <row r="22" spans="1:14">
      <c r="A22" s="12">
        <f t="shared" si="5"/>
        <v>16</v>
      </c>
      <c r="B22" s="8">
        <f t="shared" si="5"/>
        <v>46069</v>
      </c>
      <c r="C22" s="8">
        <f t="shared" si="2"/>
        <v>46069</v>
      </c>
      <c r="D22" s="9">
        <v>0.33333333333333331</v>
      </c>
      <c r="E22" s="8">
        <f t="shared" si="3"/>
        <v>46070</v>
      </c>
      <c r="F22" s="9">
        <v>0.33333333333333331</v>
      </c>
      <c r="G22" s="10">
        <f t="shared" si="6"/>
        <v>1</v>
      </c>
      <c r="H22" s="11">
        <f t="shared" si="4"/>
        <v>321455.74</v>
      </c>
      <c r="I22" s="11">
        <v>322495.76</v>
      </c>
      <c r="J22" s="11">
        <f t="shared" si="0"/>
        <v>1040.0200000000186</v>
      </c>
      <c r="K22" s="27">
        <f t="shared" si="1"/>
        <v>43.334166666667443</v>
      </c>
      <c r="L22" s="105"/>
    </row>
    <row r="23" spans="1:14">
      <c r="A23" s="12">
        <f t="shared" si="5"/>
        <v>17</v>
      </c>
      <c r="B23" s="8">
        <f t="shared" si="5"/>
        <v>46070</v>
      </c>
      <c r="C23" s="8">
        <f t="shared" si="2"/>
        <v>46070</v>
      </c>
      <c r="D23" s="9">
        <v>0.33333333333333331</v>
      </c>
      <c r="E23" s="8">
        <f t="shared" si="3"/>
        <v>46071</v>
      </c>
      <c r="F23" s="9">
        <v>0.33333333333333331</v>
      </c>
      <c r="G23" s="10">
        <f t="shared" si="6"/>
        <v>1</v>
      </c>
      <c r="H23" s="11">
        <f t="shared" si="4"/>
        <v>322495.76</v>
      </c>
      <c r="I23" s="1">
        <v>323596.96999999997</v>
      </c>
      <c r="J23" s="11">
        <f t="shared" si="0"/>
        <v>1101.2099999999627</v>
      </c>
      <c r="K23" s="27">
        <f t="shared" si="1"/>
        <v>45.88374999999845</v>
      </c>
      <c r="L23" s="105"/>
    </row>
    <row r="24" spans="1:14">
      <c r="A24" s="12">
        <f t="shared" si="5"/>
        <v>18</v>
      </c>
      <c r="B24" s="8">
        <f t="shared" si="5"/>
        <v>46071</v>
      </c>
      <c r="C24" s="8">
        <f t="shared" si="2"/>
        <v>46071</v>
      </c>
      <c r="D24" s="9">
        <v>0.33333333333333331</v>
      </c>
      <c r="E24" s="8">
        <f t="shared" si="3"/>
        <v>46072</v>
      </c>
      <c r="F24" s="9">
        <v>0.33333333333333331</v>
      </c>
      <c r="G24" s="10">
        <f t="shared" si="6"/>
        <v>1</v>
      </c>
      <c r="H24" s="11">
        <f t="shared" si="4"/>
        <v>323596.96999999997</v>
      </c>
      <c r="I24" s="11">
        <v>329004.61</v>
      </c>
      <c r="J24" s="11">
        <f t="shared" si="0"/>
        <v>5407.640000000014</v>
      </c>
      <c r="K24" s="27">
        <f t="shared" si="1"/>
        <v>225.31833333333392</v>
      </c>
      <c r="L24" s="105"/>
    </row>
    <row r="25" spans="1:14">
      <c r="A25" s="12">
        <f t="shared" ref="A25:B34" si="7">A24+1</f>
        <v>19</v>
      </c>
      <c r="B25" s="8">
        <f t="shared" si="7"/>
        <v>46072</v>
      </c>
      <c r="C25" s="8">
        <f t="shared" si="2"/>
        <v>46072</v>
      </c>
      <c r="D25" s="9">
        <v>0.33333333333333331</v>
      </c>
      <c r="E25" s="8">
        <f t="shared" si="3"/>
        <v>46073</v>
      </c>
      <c r="F25" s="9">
        <v>0.33333333333333331</v>
      </c>
      <c r="G25" s="10">
        <f t="shared" si="6"/>
        <v>1</v>
      </c>
      <c r="H25" s="11">
        <f t="shared" si="4"/>
        <v>329004.61</v>
      </c>
      <c r="I25" s="11">
        <v>332549.71999999997</v>
      </c>
      <c r="J25" s="11">
        <f t="shared" si="0"/>
        <v>3545.109999999986</v>
      </c>
      <c r="K25" s="27">
        <f t="shared" si="1"/>
        <v>147.71291666666608</v>
      </c>
      <c r="L25" s="105"/>
    </row>
    <row r="26" spans="1:14">
      <c r="A26" s="12">
        <f t="shared" si="7"/>
        <v>20</v>
      </c>
      <c r="B26" s="8">
        <f t="shared" si="7"/>
        <v>46073</v>
      </c>
      <c r="C26" s="8">
        <f t="shared" si="2"/>
        <v>46073</v>
      </c>
      <c r="D26" s="9">
        <v>0.33333333333333331</v>
      </c>
      <c r="E26" s="8">
        <f t="shared" si="3"/>
        <v>46074</v>
      </c>
      <c r="F26" s="9">
        <v>0.33333333333333331</v>
      </c>
      <c r="G26" s="10">
        <f t="shared" si="6"/>
        <v>1</v>
      </c>
      <c r="H26" s="11">
        <f t="shared" si="4"/>
        <v>332549.71999999997</v>
      </c>
      <c r="I26" s="11">
        <v>336511.26</v>
      </c>
      <c r="J26" s="11">
        <f t="shared" si="0"/>
        <v>3961.5400000000373</v>
      </c>
      <c r="K26" s="27">
        <f t="shared" si="1"/>
        <v>165.06416666666823</v>
      </c>
      <c r="L26" s="105"/>
    </row>
    <row r="27" spans="1:14">
      <c r="A27" s="12">
        <f t="shared" si="7"/>
        <v>21</v>
      </c>
      <c r="B27" s="8">
        <f t="shared" si="7"/>
        <v>46074</v>
      </c>
      <c r="C27" s="8">
        <f t="shared" si="2"/>
        <v>46074</v>
      </c>
      <c r="D27" s="9">
        <v>0.33333333333333331</v>
      </c>
      <c r="E27" s="8">
        <f t="shared" si="3"/>
        <v>46075</v>
      </c>
      <c r="F27" s="9">
        <v>0.33333333333333331</v>
      </c>
      <c r="G27" s="10">
        <f t="shared" si="6"/>
        <v>1</v>
      </c>
      <c r="H27" s="11">
        <f t="shared" si="4"/>
        <v>336511.26</v>
      </c>
      <c r="I27" s="11">
        <v>341713.42</v>
      </c>
      <c r="J27" s="11">
        <f t="shared" si="0"/>
        <v>5202.1599999999744</v>
      </c>
      <c r="K27" s="27">
        <f t="shared" si="1"/>
        <v>216.75666666666561</v>
      </c>
      <c r="L27" s="105"/>
    </row>
    <row r="28" spans="1:14">
      <c r="A28" s="12">
        <f t="shared" si="7"/>
        <v>22</v>
      </c>
      <c r="B28" s="8">
        <f t="shared" si="7"/>
        <v>46075</v>
      </c>
      <c r="C28" s="8">
        <f t="shared" si="2"/>
        <v>46075</v>
      </c>
      <c r="D28" s="9">
        <v>0.33333333333333331</v>
      </c>
      <c r="E28" s="8">
        <f t="shared" si="3"/>
        <v>46076</v>
      </c>
      <c r="F28" s="9">
        <v>0.33333333333333331</v>
      </c>
      <c r="G28" s="10">
        <f t="shared" si="6"/>
        <v>1</v>
      </c>
      <c r="H28" s="11">
        <f t="shared" si="4"/>
        <v>341713.42</v>
      </c>
      <c r="I28" s="1">
        <v>345179.75</v>
      </c>
      <c r="J28" s="11">
        <f t="shared" si="0"/>
        <v>3466.3300000000163</v>
      </c>
      <c r="K28" s="27">
        <f t="shared" si="1"/>
        <v>144.43041666666736</v>
      </c>
      <c r="L28" s="105"/>
    </row>
    <row r="29" spans="1:14">
      <c r="A29" s="12">
        <f t="shared" si="7"/>
        <v>23</v>
      </c>
      <c r="B29" s="8">
        <f t="shared" si="7"/>
        <v>46076</v>
      </c>
      <c r="C29" s="8">
        <f t="shared" si="2"/>
        <v>46076</v>
      </c>
      <c r="D29" s="9">
        <v>0.33333333333333331</v>
      </c>
      <c r="E29" s="8">
        <f t="shared" si="3"/>
        <v>46077</v>
      </c>
      <c r="F29" s="9">
        <v>0.33333333333333331</v>
      </c>
      <c r="G29" s="10">
        <f t="shared" si="6"/>
        <v>1</v>
      </c>
      <c r="H29" s="11">
        <f t="shared" si="4"/>
        <v>345179.75</v>
      </c>
      <c r="I29" s="11">
        <v>349374.34</v>
      </c>
      <c r="J29" s="11">
        <f t="shared" si="0"/>
        <v>4194.5900000000256</v>
      </c>
      <c r="K29" s="27">
        <f t="shared" si="1"/>
        <v>174.77458333333439</v>
      </c>
      <c r="L29" s="105"/>
    </row>
    <row r="30" spans="1:14">
      <c r="A30" s="12">
        <f t="shared" si="7"/>
        <v>24</v>
      </c>
      <c r="B30" s="8">
        <f t="shared" si="7"/>
        <v>46077</v>
      </c>
      <c r="C30" s="8">
        <f t="shared" si="2"/>
        <v>46077</v>
      </c>
      <c r="D30" s="9">
        <v>0.33333333333333331</v>
      </c>
      <c r="E30" s="8">
        <f t="shared" si="3"/>
        <v>46078</v>
      </c>
      <c r="F30" s="9">
        <v>0.33333333333333331</v>
      </c>
      <c r="G30" s="10">
        <f t="shared" si="6"/>
        <v>1</v>
      </c>
      <c r="H30" s="11">
        <f t="shared" si="4"/>
        <v>349374.34</v>
      </c>
      <c r="I30" s="11">
        <v>354560.61</v>
      </c>
      <c r="J30" s="11">
        <f t="shared" si="0"/>
        <v>5186.2699999999604</v>
      </c>
      <c r="K30" s="27">
        <f t="shared" si="1"/>
        <v>216.09458333333168</v>
      </c>
      <c r="L30" s="105"/>
    </row>
    <row r="31" spans="1:14">
      <c r="A31" s="12">
        <f t="shared" si="7"/>
        <v>25</v>
      </c>
      <c r="B31" s="8">
        <f t="shared" si="7"/>
        <v>46078</v>
      </c>
      <c r="C31" s="8">
        <f t="shared" si="2"/>
        <v>46078</v>
      </c>
      <c r="D31" s="9">
        <v>0.33333333333333331</v>
      </c>
      <c r="E31" s="8">
        <f t="shared" si="3"/>
        <v>46079</v>
      </c>
      <c r="F31" s="9">
        <v>0.33333333333333331</v>
      </c>
      <c r="G31" s="10">
        <f t="shared" si="6"/>
        <v>1</v>
      </c>
      <c r="H31" s="11">
        <f t="shared" si="4"/>
        <v>354560.61</v>
      </c>
      <c r="I31" s="11">
        <v>358872.97</v>
      </c>
      <c r="J31" s="11">
        <f t="shared" si="0"/>
        <v>4312.359999999986</v>
      </c>
      <c r="K31" s="27">
        <f t="shared" si="1"/>
        <v>179.68166666666608</v>
      </c>
      <c r="L31" s="105"/>
    </row>
    <row r="32" spans="1:14">
      <c r="A32" s="12">
        <f t="shared" si="7"/>
        <v>26</v>
      </c>
      <c r="B32" s="8">
        <f t="shared" si="7"/>
        <v>46079</v>
      </c>
      <c r="C32" s="8">
        <f t="shared" si="2"/>
        <v>46079</v>
      </c>
      <c r="D32" s="9">
        <v>0.33333333333333331</v>
      </c>
      <c r="E32" s="8">
        <f t="shared" si="3"/>
        <v>46080</v>
      </c>
      <c r="F32" s="9">
        <v>0.33333333333333331</v>
      </c>
      <c r="G32" s="10">
        <f t="shared" si="6"/>
        <v>1</v>
      </c>
      <c r="H32" s="11">
        <f t="shared" si="4"/>
        <v>358872.97</v>
      </c>
      <c r="I32" s="11">
        <v>363207.19</v>
      </c>
      <c r="J32" s="11">
        <f t="shared" si="0"/>
        <v>4334.2200000000303</v>
      </c>
      <c r="K32" s="27">
        <f t="shared" si="1"/>
        <v>180.59250000000125</v>
      </c>
      <c r="L32" s="105"/>
    </row>
    <row r="33" spans="1:12">
      <c r="A33" s="12">
        <f t="shared" si="7"/>
        <v>27</v>
      </c>
      <c r="B33" s="8">
        <f t="shared" si="7"/>
        <v>46080</v>
      </c>
      <c r="C33" s="8">
        <f t="shared" si="2"/>
        <v>46080</v>
      </c>
      <c r="D33" s="9">
        <v>0.33333333333333331</v>
      </c>
      <c r="E33" s="8">
        <f t="shared" si="3"/>
        <v>46081</v>
      </c>
      <c r="F33" s="9">
        <v>0.33333333333333331</v>
      </c>
      <c r="G33" s="10">
        <f t="shared" si="6"/>
        <v>1</v>
      </c>
      <c r="H33" s="11">
        <f t="shared" si="4"/>
        <v>363207.19</v>
      </c>
      <c r="I33" s="11">
        <v>366668.22</v>
      </c>
      <c r="J33" s="11">
        <f t="shared" si="0"/>
        <v>3461.0299999999697</v>
      </c>
      <c r="K33" s="27">
        <f t="shared" si="1"/>
        <v>144.20958333333206</v>
      </c>
      <c r="L33" s="105"/>
    </row>
    <row r="34" spans="1:12">
      <c r="A34" s="12">
        <f t="shared" si="7"/>
        <v>28</v>
      </c>
      <c r="B34" s="8">
        <f t="shared" si="7"/>
        <v>46081</v>
      </c>
      <c r="C34" s="8">
        <f t="shared" si="2"/>
        <v>46081</v>
      </c>
      <c r="D34" s="9">
        <v>0.33333333333333331</v>
      </c>
      <c r="E34" s="8">
        <f t="shared" si="3"/>
        <v>46082</v>
      </c>
      <c r="F34" s="9">
        <v>0.33333333333333331</v>
      </c>
      <c r="G34" s="10">
        <f t="shared" si="6"/>
        <v>1</v>
      </c>
      <c r="H34" s="11">
        <f t="shared" si="4"/>
        <v>366668.22</v>
      </c>
      <c r="I34" s="11">
        <v>366668.22</v>
      </c>
      <c r="J34" s="11">
        <f t="shared" si="0"/>
        <v>0</v>
      </c>
      <c r="K34" s="27">
        <f t="shared" si="1"/>
        <v>0</v>
      </c>
      <c r="L34" s="613" t="s">
        <v>301</v>
      </c>
    </row>
    <row r="35" spans="1:12">
      <c r="A35" s="13"/>
      <c r="B35" s="14"/>
      <c r="C35" s="14"/>
      <c r="D35" s="15"/>
      <c r="E35" s="14"/>
      <c r="F35" s="15"/>
      <c r="G35" s="15"/>
      <c r="H35" s="16"/>
      <c r="I35" s="16"/>
      <c r="J35" s="16"/>
      <c r="K35" s="30"/>
      <c r="L35" s="31"/>
    </row>
    <row r="36" spans="1:12">
      <c r="A36" s="17" t="s">
        <v>3</v>
      </c>
      <c r="B36" s="18"/>
      <c r="C36" s="18"/>
      <c r="D36" s="18"/>
      <c r="E36" s="18"/>
      <c r="F36" s="18"/>
      <c r="G36" s="19">
        <f>SUM(G7:G34)</f>
        <v>28</v>
      </c>
      <c r="H36" s="20"/>
      <c r="I36" s="20"/>
      <c r="J36" s="32">
        <f>SUM(J7:J35)</f>
        <v>94283.77999999997</v>
      </c>
      <c r="K36" s="32">
        <f>AVERAGE(K7:K34)</f>
        <v>140.30324404761899</v>
      </c>
      <c r="L36" s="33"/>
    </row>
    <row r="37" spans="1:12">
      <c r="A37" s="21" t="s">
        <v>106</v>
      </c>
      <c r="B37" s="22"/>
      <c r="C37" s="22"/>
      <c r="D37" s="22"/>
      <c r="E37" s="22"/>
      <c r="F37" s="22"/>
      <c r="G37" s="23">
        <f>G36/SUMPRODUCT((G7:G34&gt;0)*1)</f>
        <v>1</v>
      </c>
      <c r="H37" s="24"/>
      <c r="I37" s="24"/>
      <c r="J37" s="24"/>
      <c r="K37" s="24">
        <f>K36/SUMPRODUCT((K7:K34&gt;0)*1)</f>
        <v>5.1964164462081106</v>
      </c>
      <c r="L37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pageSetup orientation="portrait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0"/>
  <sheetViews>
    <sheetView workbookViewId="0">
      <pane ySplit="6" topLeftCell="A7" activePane="bottomLeft" state="frozen"/>
      <selection pane="bottomLeft" activeCell="N9" sqref="N9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8" width="10" style="1" customWidth="1"/>
    <col min="9" max="9" width="10.28515625" style="1" customWidth="1"/>
    <col min="10" max="11" width="11.5703125" style="42" customWidth="1"/>
    <col min="12" max="12" width="12.85546875" style="42" customWidth="1"/>
    <col min="13" max="13" width="9.140625" style="1"/>
    <col min="14" max="14" width="28.42578125" style="1" customWidth="1"/>
    <col min="15" max="16384" width="9.140625" style="1"/>
  </cols>
  <sheetData>
    <row r="1" spans="1:14">
      <c r="B1" s="2"/>
      <c r="C1" s="3" t="s">
        <v>120</v>
      </c>
      <c r="D1" s="2"/>
      <c r="E1" s="2"/>
      <c r="F1" s="2"/>
      <c r="G1" s="2"/>
      <c r="H1" s="2"/>
      <c r="I1" s="2"/>
      <c r="J1" s="61"/>
      <c r="K1" s="61"/>
      <c r="L1" s="61"/>
      <c r="M1" s="2"/>
      <c r="N1" s="2"/>
    </row>
    <row r="2" spans="1:14">
      <c r="B2" s="2"/>
      <c r="C2" s="3" t="s">
        <v>168</v>
      </c>
      <c r="D2" s="2"/>
      <c r="E2" s="2"/>
      <c r="F2" s="2"/>
      <c r="G2" s="2"/>
      <c r="H2" s="2"/>
      <c r="I2" s="2"/>
      <c r="J2" s="61"/>
      <c r="K2" s="61"/>
      <c r="L2" s="61"/>
      <c r="M2" s="2"/>
      <c r="N2" s="25" t="s">
        <v>122</v>
      </c>
    </row>
    <row r="3" spans="1:14">
      <c r="B3" s="2"/>
      <c r="C3" s="3" t="str">
        <f>SCI!C3</f>
        <v>Bulan Februari 2026</v>
      </c>
      <c r="D3" s="2"/>
      <c r="E3" s="2"/>
      <c r="F3" s="2"/>
      <c r="G3" s="2"/>
      <c r="H3" s="2"/>
      <c r="I3" s="2"/>
      <c r="J3" s="61"/>
      <c r="K3" s="61"/>
      <c r="L3" s="61"/>
      <c r="M3" s="2"/>
      <c r="N3" s="2"/>
    </row>
    <row r="4" spans="1:14">
      <c r="B4" s="4"/>
      <c r="C4" s="4">
        <f>SCI!C4</f>
        <v>46054</v>
      </c>
      <c r="D4" s="2"/>
      <c r="E4" s="2"/>
      <c r="F4" s="2"/>
      <c r="G4" s="2"/>
      <c r="H4" s="2"/>
      <c r="I4" s="2"/>
      <c r="J4" s="61" t="s">
        <v>123</v>
      </c>
      <c r="K4" s="61"/>
      <c r="L4" s="61"/>
      <c r="M4" s="26">
        <f>MAX(M7:M36)</f>
        <v>0</v>
      </c>
      <c r="N4" s="2"/>
    </row>
    <row r="5" spans="1:14" ht="15" customHeight="1">
      <c r="A5" s="695" t="s">
        <v>100</v>
      </c>
      <c r="B5" s="694" t="s">
        <v>101</v>
      </c>
      <c r="C5" s="694" t="s">
        <v>124</v>
      </c>
      <c r="D5" s="694"/>
      <c r="E5" s="694" t="s">
        <v>125</v>
      </c>
      <c r="F5" s="694"/>
      <c r="G5" s="698" t="s">
        <v>126</v>
      </c>
      <c r="H5" s="694" t="s">
        <v>127</v>
      </c>
      <c r="I5" s="694"/>
      <c r="J5" s="713" t="s">
        <v>92</v>
      </c>
      <c r="K5" s="715" t="s">
        <v>169</v>
      </c>
      <c r="L5" s="713" t="s">
        <v>128</v>
      </c>
      <c r="M5" s="698" t="s">
        <v>129</v>
      </c>
      <c r="N5" s="692" t="s">
        <v>130</v>
      </c>
    </row>
    <row r="6" spans="1:14" ht="33.75" customHeight="1">
      <c r="A6" s="696"/>
      <c r="B6" s="697"/>
      <c r="C6" s="5" t="s">
        <v>101</v>
      </c>
      <c r="D6" s="5" t="s">
        <v>131</v>
      </c>
      <c r="E6" s="5" t="s">
        <v>101</v>
      </c>
      <c r="F6" s="5" t="s">
        <v>131</v>
      </c>
      <c r="G6" s="699"/>
      <c r="H6" s="5" t="s">
        <v>124</v>
      </c>
      <c r="I6" s="5" t="s">
        <v>125</v>
      </c>
      <c r="J6" s="714"/>
      <c r="K6" s="716"/>
      <c r="L6" s="714"/>
      <c r="M6" s="699"/>
      <c r="N6" s="693"/>
    </row>
    <row r="7" spans="1:14" ht="15.75" thickTop="1">
      <c r="A7" s="6">
        <v>1</v>
      </c>
      <c r="B7" s="7">
        <f>C4</f>
        <v>46054</v>
      </c>
      <c r="C7" s="8">
        <f>B7</f>
        <v>46054</v>
      </c>
      <c r="D7" s="9">
        <v>0.625</v>
      </c>
      <c r="E7" s="8">
        <f>C7+1</f>
        <v>46055</v>
      </c>
      <c r="F7" s="9">
        <v>0.625</v>
      </c>
      <c r="G7" s="10">
        <f>IFERROR(((E7-C7)+(F7-D7)),"")</f>
        <v>1</v>
      </c>
      <c r="H7" s="11"/>
      <c r="I7" s="11"/>
      <c r="J7" s="11">
        <f t="shared" ref="J7:J8" si="0">I7-H7</f>
        <v>0</v>
      </c>
      <c r="K7" s="27">
        <v>1.7979849999999999</v>
      </c>
      <c r="L7" s="27">
        <f>J7*K7</f>
        <v>0</v>
      </c>
      <c r="M7" s="27">
        <f>J7/24</f>
        <v>0</v>
      </c>
      <c r="N7" s="101" t="s">
        <v>133</v>
      </c>
    </row>
    <row r="8" spans="1:14">
      <c r="A8" s="12">
        <f>A7+1</f>
        <v>2</v>
      </c>
      <c r="B8" s="8">
        <f>B7+1</f>
        <v>46055</v>
      </c>
      <c r="C8" s="8">
        <f>B8</f>
        <v>46055</v>
      </c>
      <c r="D8" s="9">
        <v>0.625</v>
      </c>
      <c r="E8" s="8">
        <f>C8+1</f>
        <v>46056</v>
      </c>
      <c r="F8" s="9">
        <v>0.625</v>
      </c>
      <c r="G8" s="10">
        <f>IFERROR(((E8-C8)+(F8-D8)),"")</f>
        <v>1</v>
      </c>
      <c r="H8" s="11"/>
      <c r="I8" s="11"/>
      <c r="J8" s="11">
        <f t="shared" si="0"/>
        <v>0</v>
      </c>
      <c r="K8" s="27">
        <v>1.7979849999999999</v>
      </c>
      <c r="L8" s="27">
        <f t="shared" ref="L8" si="1">J8*K8</f>
        <v>0</v>
      </c>
      <c r="M8" s="27">
        <f>J8/24</f>
        <v>0</v>
      </c>
      <c r="N8" s="496" t="s">
        <v>133</v>
      </c>
    </row>
    <row r="9" spans="1:14">
      <c r="A9" s="12">
        <f t="shared" ref="A9:B24" si="2">A8+1</f>
        <v>3</v>
      </c>
      <c r="B9" s="8">
        <f t="shared" si="2"/>
        <v>46056</v>
      </c>
      <c r="C9" s="8">
        <f t="shared" ref="C9:C34" si="3">B9</f>
        <v>46056</v>
      </c>
      <c r="D9" s="9">
        <v>0.625</v>
      </c>
      <c r="E9" s="8">
        <f t="shared" ref="E9:E34" si="4">C9+1</f>
        <v>46057</v>
      </c>
      <c r="F9" s="9">
        <v>0.625</v>
      </c>
      <c r="G9" s="10">
        <f t="shared" ref="G9:G34" si="5">IFERROR(((E9-C9)+(F9-D9)),"")</f>
        <v>1</v>
      </c>
      <c r="H9" s="11"/>
      <c r="I9" s="11"/>
      <c r="J9" s="11">
        <f t="shared" ref="J9" si="6">I9-H9</f>
        <v>0</v>
      </c>
      <c r="K9" s="27">
        <v>1.7979849999999999</v>
      </c>
      <c r="L9" s="27">
        <f t="shared" ref="L9" si="7">J9*K9</f>
        <v>0</v>
      </c>
      <c r="M9" s="27">
        <f t="shared" ref="M9" si="8">J9/24</f>
        <v>0</v>
      </c>
      <c r="N9" s="105"/>
    </row>
    <row r="10" spans="1:14">
      <c r="A10" s="12">
        <f t="shared" si="2"/>
        <v>4</v>
      </c>
      <c r="B10" s="8">
        <f t="shared" si="2"/>
        <v>46057</v>
      </c>
      <c r="C10" s="8">
        <f t="shared" si="3"/>
        <v>46057</v>
      </c>
      <c r="D10" s="9">
        <v>0.625</v>
      </c>
      <c r="E10" s="8">
        <f t="shared" si="4"/>
        <v>46058</v>
      </c>
      <c r="F10" s="9">
        <v>0.625</v>
      </c>
      <c r="G10" s="10">
        <f t="shared" si="5"/>
        <v>1</v>
      </c>
      <c r="H10" s="11"/>
      <c r="I10" s="11"/>
      <c r="J10" s="11">
        <f t="shared" ref="J10" si="9">I10-H10</f>
        <v>0</v>
      </c>
      <c r="K10" s="27">
        <v>1.7979849999999999</v>
      </c>
      <c r="L10" s="27">
        <f t="shared" ref="L10" si="10">J10*K10</f>
        <v>0</v>
      </c>
      <c r="M10" s="27">
        <f t="shared" ref="M10" si="11">J10/24</f>
        <v>0</v>
      </c>
      <c r="N10" s="105"/>
    </row>
    <row r="11" spans="1:14">
      <c r="A11" s="12">
        <f t="shared" si="2"/>
        <v>5</v>
      </c>
      <c r="B11" s="8">
        <f t="shared" si="2"/>
        <v>46058</v>
      </c>
      <c r="C11" s="8">
        <f t="shared" si="3"/>
        <v>46058</v>
      </c>
      <c r="D11" s="9">
        <v>0.625</v>
      </c>
      <c r="E11" s="8">
        <f t="shared" si="4"/>
        <v>46059</v>
      </c>
      <c r="F11" s="9">
        <v>0.625</v>
      </c>
      <c r="G11" s="10">
        <f t="shared" si="5"/>
        <v>1</v>
      </c>
      <c r="H11" s="11"/>
      <c r="I11" s="11"/>
      <c r="J11" s="11">
        <f t="shared" ref="J11" si="12">I11-H11</f>
        <v>0</v>
      </c>
      <c r="K11" s="27">
        <v>1.7979849999999999</v>
      </c>
      <c r="L11" s="27">
        <f t="shared" ref="L11" si="13">J11*K11</f>
        <v>0</v>
      </c>
      <c r="M11" s="27">
        <f t="shared" ref="M11" si="14">J11/24</f>
        <v>0</v>
      </c>
      <c r="N11" s="105"/>
    </row>
    <row r="12" spans="1:14">
      <c r="A12" s="12">
        <f t="shared" si="2"/>
        <v>6</v>
      </c>
      <c r="B12" s="8">
        <f t="shared" si="2"/>
        <v>46059</v>
      </c>
      <c r="C12" s="8">
        <f t="shared" si="3"/>
        <v>46059</v>
      </c>
      <c r="D12" s="9">
        <v>0.625</v>
      </c>
      <c r="E12" s="8">
        <f t="shared" si="4"/>
        <v>46060</v>
      </c>
      <c r="F12" s="9">
        <v>0.625</v>
      </c>
      <c r="G12" s="10">
        <f t="shared" si="5"/>
        <v>1</v>
      </c>
      <c r="H12" s="11"/>
      <c r="I12" s="11"/>
      <c r="J12" s="11">
        <f t="shared" ref="J12" si="15">I12-H12</f>
        <v>0</v>
      </c>
      <c r="K12" s="27">
        <v>1.7979849999999999</v>
      </c>
      <c r="L12" s="27">
        <f t="shared" ref="L12" si="16">J12*K12</f>
        <v>0</v>
      </c>
      <c r="M12" s="27">
        <f t="shared" ref="M12" si="17">J12/24</f>
        <v>0</v>
      </c>
      <c r="N12" s="105"/>
    </row>
    <row r="13" spans="1:14">
      <c r="A13" s="12">
        <f t="shared" si="2"/>
        <v>7</v>
      </c>
      <c r="B13" s="8">
        <f t="shared" si="2"/>
        <v>46060</v>
      </c>
      <c r="C13" s="8">
        <f t="shared" si="3"/>
        <v>46060</v>
      </c>
      <c r="D13" s="9">
        <v>0.625</v>
      </c>
      <c r="E13" s="8">
        <f t="shared" si="4"/>
        <v>46061</v>
      </c>
      <c r="F13" s="9">
        <v>0.625</v>
      </c>
      <c r="G13" s="10">
        <f t="shared" si="5"/>
        <v>1</v>
      </c>
      <c r="H13" s="11"/>
      <c r="I13" s="11"/>
      <c r="J13" s="11">
        <f t="shared" ref="J13" si="18">I13-H13</f>
        <v>0</v>
      </c>
      <c r="K13" s="27">
        <v>1.7979849999999999</v>
      </c>
      <c r="L13" s="27">
        <f t="shared" ref="L13" si="19">J13*K13</f>
        <v>0</v>
      </c>
      <c r="M13" s="27">
        <f t="shared" ref="M13" si="20">J13/24</f>
        <v>0</v>
      </c>
      <c r="N13" s="105"/>
    </row>
    <row r="14" spans="1:14">
      <c r="A14" s="12">
        <f t="shared" si="2"/>
        <v>8</v>
      </c>
      <c r="B14" s="8">
        <f t="shared" si="2"/>
        <v>46061</v>
      </c>
      <c r="C14" s="8">
        <f t="shared" si="3"/>
        <v>46061</v>
      </c>
      <c r="D14" s="9">
        <v>0.625</v>
      </c>
      <c r="E14" s="8">
        <f t="shared" si="4"/>
        <v>46062</v>
      </c>
      <c r="F14" s="9">
        <v>0.625</v>
      </c>
      <c r="G14" s="10">
        <f t="shared" si="5"/>
        <v>1</v>
      </c>
      <c r="H14" s="11"/>
      <c r="I14" s="11"/>
      <c r="J14" s="11">
        <f t="shared" ref="J14" si="21">I14-H14</f>
        <v>0</v>
      </c>
      <c r="K14" s="27">
        <v>1.7979849999999999</v>
      </c>
      <c r="L14" s="27">
        <f t="shared" ref="L14" si="22">J14*K14</f>
        <v>0</v>
      </c>
      <c r="M14" s="27">
        <f t="shared" ref="M14" si="23">J14/24</f>
        <v>0</v>
      </c>
      <c r="N14" s="105"/>
    </row>
    <row r="15" spans="1:14">
      <c r="A15" s="12">
        <f t="shared" si="2"/>
        <v>9</v>
      </c>
      <c r="B15" s="8">
        <f t="shared" si="2"/>
        <v>46062</v>
      </c>
      <c r="C15" s="8">
        <f t="shared" si="3"/>
        <v>46062</v>
      </c>
      <c r="D15" s="9">
        <v>0.625</v>
      </c>
      <c r="E15" s="8">
        <f t="shared" si="4"/>
        <v>46063</v>
      </c>
      <c r="F15" s="9">
        <v>0.625</v>
      </c>
      <c r="G15" s="10">
        <f t="shared" si="5"/>
        <v>1</v>
      </c>
      <c r="H15" s="11"/>
      <c r="I15" s="11"/>
      <c r="J15" s="11">
        <f t="shared" ref="J15" si="24">I15-H15</f>
        <v>0</v>
      </c>
      <c r="K15" s="27">
        <v>1.7979849999999999</v>
      </c>
      <c r="L15" s="27">
        <f t="shared" ref="L15" si="25">J15*K15</f>
        <v>0</v>
      </c>
      <c r="M15" s="27">
        <f t="shared" ref="M15" si="26">J15/24</f>
        <v>0</v>
      </c>
      <c r="N15" s="105"/>
    </row>
    <row r="16" spans="1:14">
      <c r="A16" s="12">
        <f t="shared" si="2"/>
        <v>10</v>
      </c>
      <c r="B16" s="8">
        <f t="shared" si="2"/>
        <v>46063</v>
      </c>
      <c r="C16" s="8">
        <f t="shared" si="3"/>
        <v>46063</v>
      </c>
      <c r="D16" s="9">
        <v>0.625</v>
      </c>
      <c r="E16" s="8">
        <f t="shared" si="4"/>
        <v>46064</v>
      </c>
      <c r="F16" s="9">
        <v>0.625</v>
      </c>
      <c r="G16" s="10">
        <f t="shared" si="5"/>
        <v>1</v>
      </c>
      <c r="H16" s="11"/>
      <c r="I16" s="11"/>
      <c r="J16" s="11">
        <f t="shared" ref="J16" si="27">I16-H16</f>
        <v>0</v>
      </c>
      <c r="K16" s="27">
        <v>1.7979849999999999</v>
      </c>
      <c r="L16" s="27">
        <f t="shared" ref="L16" si="28">J16*K16</f>
        <v>0</v>
      </c>
      <c r="M16" s="27">
        <f t="shared" ref="M16" si="29">J16/24</f>
        <v>0</v>
      </c>
      <c r="N16" s="105"/>
    </row>
    <row r="17" spans="1:16">
      <c r="A17" s="12">
        <f t="shared" si="2"/>
        <v>11</v>
      </c>
      <c r="B17" s="8">
        <f t="shared" si="2"/>
        <v>46064</v>
      </c>
      <c r="C17" s="8">
        <f t="shared" si="3"/>
        <v>46064</v>
      </c>
      <c r="D17" s="9">
        <v>0.625</v>
      </c>
      <c r="E17" s="8">
        <f t="shared" si="4"/>
        <v>46065</v>
      </c>
      <c r="F17" s="9">
        <v>0.625</v>
      </c>
      <c r="G17" s="10">
        <f t="shared" si="5"/>
        <v>1</v>
      </c>
      <c r="H17" s="11"/>
      <c r="I17" s="11"/>
      <c r="J17" s="11">
        <f t="shared" ref="J17" si="30">I17-H17</f>
        <v>0</v>
      </c>
      <c r="K17" s="27">
        <v>1.7979849999999999</v>
      </c>
      <c r="L17" s="27">
        <f t="shared" ref="L17" si="31">J17*K17</f>
        <v>0</v>
      </c>
      <c r="M17" s="27">
        <f t="shared" ref="M17" si="32">J17/24</f>
        <v>0</v>
      </c>
      <c r="N17" s="105"/>
    </row>
    <row r="18" spans="1:16">
      <c r="A18" s="12">
        <f t="shared" si="2"/>
        <v>12</v>
      </c>
      <c r="B18" s="8">
        <f t="shared" si="2"/>
        <v>46065</v>
      </c>
      <c r="C18" s="8">
        <f t="shared" si="3"/>
        <v>46065</v>
      </c>
      <c r="D18" s="9">
        <v>0.625</v>
      </c>
      <c r="E18" s="8">
        <f t="shared" si="4"/>
        <v>46066</v>
      </c>
      <c r="F18" s="9">
        <v>0.625</v>
      </c>
      <c r="G18" s="10">
        <f t="shared" si="5"/>
        <v>1</v>
      </c>
      <c r="H18" s="11"/>
      <c r="I18" s="11"/>
      <c r="J18" s="11">
        <f t="shared" ref="J18" si="33">I18-H18</f>
        <v>0</v>
      </c>
      <c r="K18" s="27">
        <v>1.7979849999999999</v>
      </c>
      <c r="L18" s="27">
        <f t="shared" ref="L18" si="34">J18*K18</f>
        <v>0</v>
      </c>
      <c r="M18" s="27">
        <f t="shared" ref="M18" si="35">J18/24</f>
        <v>0</v>
      </c>
      <c r="N18" s="105"/>
      <c r="P18" s="29"/>
    </row>
    <row r="19" spans="1:16">
      <c r="A19" s="12">
        <f t="shared" si="2"/>
        <v>13</v>
      </c>
      <c r="B19" s="8">
        <f t="shared" si="2"/>
        <v>46066</v>
      </c>
      <c r="C19" s="8">
        <f t="shared" si="3"/>
        <v>46066</v>
      </c>
      <c r="D19" s="9">
        <v>0.625</v>
      </c>
      <c r="E19" s="8">
        <f t="shared" si="4"/>
        <v>46067</v>
      </c>
      <c r="F19" s="9">
        <v>0.625</v>
      </c>
      <c r="G19" s="10">
        <f t="shared" si="5"/>
        <v>1</v>
      </c>
      <c r="H19" s="11"/>
      <c r="I19" s="11"/>
      <c r="J19" s="11">
        <f t="shared" ref="J19" si="36">I19-H19</f>
        <v>0</v>
      </c>
      <c r="K19" s="27">
        <v>1.7979849999999999</v>
      </c>
      <c r="L19" s="27">
        <f t="shared" ref="L19" si="37">J19*K19</f>
        <v>0</v>
      </c>
      <c r="M19" s="27">
        <f t="shared" ref="M19" si="38">J19/24</f>
        <v>0</v>
      </c>
      <c r="N19" s="105"/>
    </row>
    <row r="20" spans="1:16">
      <c r="A20" s="12">
        <f t="shared" si="2"/>
        <v>14</v>
      </c>
      <c r="B20" s="8">
        <f t="shared" si="2"/>
        <v>46067</v>
      </c>
      <c r="C20" s="8">
        <f t="shared" si="3"/>
        <v>46067</v>
      </c>
      <c r="D20" s="9">
        <v>0.625</v>
      </c>
      <c r="E20" s="8">
        <f t="shared" si="4"/>
        <v>46068</v>
      </c>
      <c r="F20" s="9">
        <v>0.625</v>
      </c>
      <c r="G20" s="10">
        <f t="shared" si="5"/>
        <v>1</v>
      </c>
      <c r="H20" s="11"/>
      <c r="I20" s="11"/>
      <c r="J20" s="11">
        <f t="shared" ref="J20" si="39">I20-H20</f>
        <v>0</v>
      </c>
      <c r="K20" s="27">
        <v>1.7979849999999999</v>
      </c>
      <c r="L20" s="27">
        <f t="shared" ref="L20" si="40">J20*K20</f>
        <v>0</v>
      </c>
      <c r="M20" s="27">
        <f t="shared" ref="M20" si="41">J20/24</f>
        <v>0</v>
      </c>
      <c r="N20" s="105"/>
    </row>
    <row r="21" spans="1:16">
      <c r="A21" s="12">
        <f t="shared" si="2"/>
        <v>15</v>
      </c>
      <c r="B21" s="8">
        <f t="shared" si="2"/>
        <v>46068</v>
      </c>
      <c r="C21" s="8">
        <f t="shared" si="3"/>
        <v>46068</v>
      </c>
      <c r="D21" s="9">
        <v>0.625</v>
      </c>
      <c r="E21" s="8">
        <f t="shared" si="4"/>
        <v>46069</v>
      </c>
      <c r="F21" s="9">
        <v>0.625</v>
      </c>
      <c r="G21" s="10">
        <f t="shared" si="5"/>
        <v>1</v>
      </c>
      <c r="H21" s="11"/>
      <c r="I21" s="11"/>
      <c r="J21" s="11">
        <f t="shared" ref="J21" si="42">I21-H21</f>
        <v>0</v>
      </c>
      <c r="K21" s="27">
        <v>1.7979849999999999</v>
      </c>
      <c r="L21" s="27">
        <f t="shared" ref="L21" si="43">J21*K21</f>
        <v>0</v>
      </c>
      <c r="M21" s="27">
        <f t="shared" ref="M21" si="44">J21/24</f>
        <v>0</v>
      </c>
      <c r="N21" s="105"/>
    </row>
    <row r="22" spans="1:16">
      <c r="A22" s="12">
        <f t="shared" si="2"/>
        <v>16</v>
      </c>
      <c r="B22" s="8">
        <f t="shared" si="2"/>
        <v>46069</v>
      </c>
      <c r="C22" s="8">
        <f t="shared" si="3"/>
        <v>46069</v>
      </c>
      <c r="D22" s="9">
        <v>0.625</v>
      </c>
      <c r="E22" s="8">
        <f t="shared" si="4"/>
        <v>46070</v>
      </c>
      <c r="F22" s="9">
        <v>0.625</v>
      </c>
      <c r="G22" s="10">
        <f t="shared" si="5"/>
        <v>1</v>
      </c>
      <c r="H22" s="11"/>
      <c r="I22" s="11"/>
      <c r="J22" s="11">
        <f t="shared" ref="J22" si="45">I22-H22</f>
        <v>0</v>
      </c>
      <c r="K22" s="27">
        <v>1.7979849999999999</v>
      </c>
      <c r="L22" s="27">
        <f t="shared" ref="L22" si="46">J22*K22</f>
        <v>0</v>
      </c>
      <c r="M22" s="27">
        <f t="shared" ref="M22" si="47">J22/24</f>
        <v>0</v>
      </c>
      <c r="N22" s="105"/>
    </row>
    <row r="23" spans="1:16">
      <c r="A23" s="12">
        <f t="shared" si="2"/>
        <v>17</v>
      </c>
      <c r="B23" s="8">
        <f t="shared" si="2"/>
        <v>46070</v>
      </c>
      <c r="C23" s="8">
        <f t="shared" si="3"/>
        <v>46070</v>
      </c>
      <c r="D23" s="9">
        <v>0.625</v>
      </c>
      <c r="E23" s="8">
        <f t="shared" si="4"/>
        <v>46071</v>
      </c>
      <c r="F23" s="9">
        <v>0.625</v>
      </c>
      <c r="G23" s="10">
        <f t="shared" si="5"/>
        <v>1</v>
      </c>
      <c r="H23" s="11"/>
      <c r="I23" s="11"/>
      <c r="J23" s="11">
        <f t="shared" ref="J23" si="48">I23-H23</f>
        <v>0</v>
      </c>
      <c r="K23" s="27">
        <v>1.7979849999999999</v>
      </c>
      <c r="L23" s="27">
        <f t="shared" ref="L23" si="49">J23*K23</f>
        <v>0</v>
      </c>
      <c r="M23" s="27">
        <f t="shared" ref="M23" si="50">J23/24</f>
        <v>0</v>
      </c>
      <c r="N23" s="105"/>
    </row>
    <row r="24" spans="1:16">
      <c r="A24" s="12">
        <f t="shared" si="2"/>
        <v>18</v>
      </c>
      <c r="B24" s="8">
        <f t="shared" si="2"/>
        <v>46071</v>
      </c>
      <c r="C24" s="8">
        <f t="shared" si="3"/>
        <v>46071</v>
      </c>
      <c r="D24" s="9">
        <v>0.625</v>
      </c>
      <c r="E24" s="8">
        <f t="shared" si="4"/>
        <v>46072</v>
      </c>
      <c r="F24" s="9">
        <v>0.625</v>
      </c>
      <c r="G24" s="10">
        <f t="shared" si="5"/>
        <v>1</v>
      </c>
      <c r="H24" s="11"/>
      <c r="I24" s="11"/>
      <c r="J24" s="11">
        <f t="shared" ref="J24" si="51">I24-H24</f>
        <v>0</v>
      </c>
      <c r="K24" s="27">
        <v>1.7979849999999999</v>
      </c>
      <c r="L24" s="27">
        <f t="shared" ref="L24" si="52">J24*K24</f>
        <v>0</v>
      </c>
      <c r="M24" s="27">
        <f t="shared" ref="M24" si="53">J24/24</f>
        <v>0</v>
      </c>
      <c r="N24" s="105"/>
    </row>
    <row r="25" spans="1:16">
      <c r="A25" s="12">
        <f t="shared" ref="A25:B34" si="54">A24+1</f>
        <v>19</v>
      </c>
      <c r="B25" s="8">
        <f>B24+1</f>
        <v>46072</v>
      </c>
      <c r="C25" s="8">
        <f t="shared" si="3"/>
        <v>46072</v>
      </c>
      <c r="D25" s="9">
        <v>0.625</v>
      </c>
      <c r="E25" s="8">
        <f t="shared" si="4"/>
        <v>46073</v>
      </c>
      <c r="F25" s="9">
        <v>0.625</v>
      </c>
      <c r="G25" s="10">
        <f t="shared" si="5"/>
        <v>1</v>
      </c>
      <c r="H25" s="11"/>
      <c r="I25" s="11"/>
      <c r="J25" s="11">
        <f t="shared" ref="J25" si="55">I25-H25</f>
        <v>0</v>
      </c>
      <c r="K25" s="27">
        <v>1.7979849999999999</v>
      </c>
      <c r="L25" s="27">
        <f t="shared" ref="L25" si="56">J25*K25</f>
        <v>0</v>
      </c>
      <c r="M25" s="27">
        <f t="shared" ref="M25" si="57">J25/24</f>
        <v>0</v>
      </c>
      <c r="N25" s="105"/>
    </row>
    <row r="26" spans="1:16">
      <c r="A26" s="12">
        <f t="shared" si="54"/>
        <v>20</v>
      </c>
      <c r="B26" s="8">
        <f>B25+1</f>
        <v>46073</v>
      </c>
      <c r="C26" s="8">
        <f t="shared" si="3"/>
        <v>46073</v>
      </c>
      <c r="D26" s="9">
        <v>0.625</v>
      </c>
      <c r="E26" s="8">
        <f t="shared" si="4"/>
        <v>46074</v>
      </c>
      <c r="F26" s="9">
        <v>0.625</v>
      </c>
      <c r="G26" s="10">
        <f t="shared" ref="G26" si="58">IFERROR(((E26-C26)+(F26-D26)),"")</f>
        <v>1</v>
      </c>
      <c r="H26" s="11"/>
      <c r="I26" s="11"/>
      <c r="J26" s="11">
        <f t="shared" ref="J26" si="59">I26-H26</f>
        <v>0</v>
      </c>
      <c r="K26" s="27">
        <v>1.7979849999999999</v>
      </c>
      <c r="L26" s="27">
        <f t="shared" ref="L26" si="60">J26*K26</f>
        <v>0</v>
      </c>
      <c r="M26" s="27">
        <f t="shared" ref="M26" si="61">J26/24</f>
        <v>0</v>
      </c>
      <c r="N26" s="105"/>
    </row>
    <row r="27" spans="1:16">
      <c r="A27" s="12">
        <f t="shared" si="54"/>
        <v>21</v>
      </c>
      <c r="B27" s="8">
        <f>B26+1</f>
        <v>46074</v>
      </c>
      <c r="C27" s="8">
        <f t="shared" si="3"/>
        <v>46074</v>
      </c>
      <c r="D27" s="9">
        <v>0.625</v>
      </c>
      <c r="E27" s="8">
        <f t="shared" si="4"/>
        <v>46075</v>
      </c>
      <c r="F27" s="9">
        <v>0.625</v>
      </c>
      <c r="G27" s="10">
        <f t="shared" si="5"/>
        <v>1</v>
      </c>
      <c r="H27" s="11"/>
      <c r="I27" s="11"/>
      <c r="J27" s="11">
        <f t="shared" ref="J27" si="62">I27-H27</f>
        <v>0</v>
      </c>
      <c r="K27" s="27">
        <v>1.7979849999999999</v>
      </c>
      <c r="L27" s="27">
        <f t="shared" ref="L27" si="63">J27*K27</f>
        <v>0</v>
      </c>
      <c r="M27" s="27">
        <f t="shared" ref="M27" si="64">J27/24</f>
        <v>0</v>
      </c>
      <c r="N27" s="105"/>
    </row>
    <row r="28" spans="1:16">
      <c r="A28" s="12">
        <f t="shared" si="54"/>
        <v>22</v>
      </c>
      <c r="B28" s="8">
        <f t="shared" si="54"/>
        <v>46075</v>
      </c>
      <c r="C28" s="8">
        <f t="shared" si="3"/>
        <v>46075</v>
      </c>
      <c r="D28" s="9">
        <v>0.625</v>
      </c>
      <c r="E28" s="8">
        <f t="shared" si="4"/>
        <v>46076</v>
      </c>
      <c r="F28" s="9">
        <v>0.625</v>
      </c>
      <c r="G28" s="10">
        <f t="shared" si="5"/>
        <v>1</v>
      </c>
      <c r="H28" s="11"/>
      <c r="I28" s="11"/>
      <c r="J28" s="11">
        <f t="shared" ref="J28" si="65">I28-H28</f>
        <v>0</v>
      </c>
      <c r="K28" s="27">
        <v>1.7979849999999999</v>
      </c>
      <c r="L28" s="27">
        <f t="shared" ref="L28" si="66">J28*K28</f>
        <v>0</v>
      </c>
      <c r="M28" s="27">
        <f t="shared" ref="M28" si="67">J28/24</f>
        <v>0</v>
      </c>
      <c r="N28" s="105"/>
    </row>
    <row r="29" spans="1:16">
      <c r="A29" s="12">
        <f t="shared" si="54"/>
        <v>23</v>
      </c>
      <c r="B29" s="8">
        <f t="shared" si="54"/>
        <v>46076</v>
      </c>
      <c r="C29" s="8">
        <f t="shared" si="3"/>
        <v>46076</v>
      </c>
      <c r="D29" s="9">
        <v>0.625</v>
      </c>
      <c r="E29" s="8">
        <f t="shared" si="4"/>
        <v>46077</v>
      </c>
      <c r="F29" s="9">
        <v>0.625</v>
      </c>
      <c r="G29" s="10">
        <f t="shared" si="5"/>
        <v>1</v>
      </c>
      <c r="H29" s="11"/>
      <c r="I29" s="11"/>
      <c r="J29" s="11">
        <f t="shared" ref="J29" si="68">I29-H29</f>
        <v>0</v>
      </c>
      <c r="K29" s="27">
        <v>1.7979849999999999</v>
      </c>
      <c r="L29" s="27">
        <f t="shared" ref="L29" si="69">J29*K29</f>
        <v>0</v>
      </c>
      <c r="M29" s="27">
        <f t="shared" ref="M29" si="70">J29/24</f>
        <v>0</v>
      </c>
      <c r="N29" s="105"/>
    </row>
    <row r="30" spans="1:16">
      <c r="A30" s="12">
        <f t="shared" si="54"/>
        <v>24</v>
      </c>
      <c r="B30" s="8">
        <f t="shared" si="54"/>
        <v>46077</v>
      </c>
      <c r="C30" s="8">
        <f t="shared" si="3"/>
        <v>46077</v>
      </c>
      <c r="D30" s="9">
        <v>0.625</v>
      </c>
      <c r="E30" s="8">
        <f t="shared" si="4"/>
        <v>46078</v>
      </c>
      <c r="F30" s="9">
        <v>0.625</v>
      </c>
      <c r="G30" s="10">
        <f t="shared" si="5"/>
        <v>1</v>
      </c>
      <c r="H30" s="11"/>
      <c r="I30" s="11"/>
      <c r="J30" s="11">
        <f t="shared" ref="J30:J31" si="71">I30-H30</f>
        <v>0</v>
      </c>
      <c r="K30" s="27">
        <v>1.7979849999999999</v>
      </c>
      <c r="L30" s="27">
        <f t="shared" ref="L30:L31" si="72">J30*K30</f>
        <v>0</v>
      </c>
      <c r="M30" s="27">
        <f t="shared" ref="M30:M31" si="73">J30/24</f>
        <v>0</v>
      </c>
      <c r="N30" s="105"/>
    </row>
    <row r="31" spans="1:16">
      <c r="A31" s="12">
        <f t="shared" si="54"/>
        <v>25</v>
      </c>
      <c r="B31" s="8">
        <f t="shared" si="54"/>
        <v>46078</v>
      </c>
      <c r="C31" s="8">
        <f t="shared" si="3"/>
        <v>46078</v>
      </c>
      <c r="D31" s="9">
        <v>0.625</v>
      </c>
      <c r="E31" s="8">
        <f t="shared" si="4"/>
        <v>46079</v>
      </c>
      <c r="F31" s="9">
        <v>0.625</v>
      </c>
      <c r="G31" s="10">
        <f t="shared" si="5"/>
        <v>1</v>
      </c>
      <c r="H31" s="11"/>
      <c r="I31" s="11"/>
      <c r="J31" s="11">
        <f t="shared" si="71"/>
        <v>0</v>
      </c>
      <c r="K31" s="27">
        <v>1.7979849999999999</v>
      </c>
      <c r="L31" s="27">
        <f t="shared" si="72"/>
        <v>0</v>
      </c>
      <c r="M31" s="27">
        <f t="shared" si="73"/>
        <v>0</v>
      </c>
      <c r="N31" s="105"/>
    </row>
    <row r="32" spans="1:16">
      <c r="A32" s="12">
        <f t="shared" si="54"/>
        <v>26</v>
      </c>
      <c r="B32" s="8">
        <f t="shared" si="54"/>
        <v>46079</v>
      </c>
      <c r="C32" s="8">
        <f t="shared" si="3"/>
        <v>46079</v>
      </c>
      <c r="D32" s="9">
        <v>0.625</v>
      </c>
      <c r="E32" s="8">
        <f t="shared" si="4"/>
        <v>46080</v>
      </c>
      <c r="F32" s="9">
        <v>0.625</v>
      </c>
      <c r="G32" s="10">
        <f t="shared" si="5"/>
        <v>1</v>
      </c>
      <c r="H32" s="11"/>
      <c r="I32" s="11"/>
      <c r="J32" s="11">
        <f t="shared" ref="J32" si="74">I32-H32</f>
        <v>0</v>
      </c>
      <c r="K32" s="27">
        <v>1.7979849999999999</v>
      </c>
      <c r="L32" s="27">
        <f t="shared" ref="L32" si="75">J32*K32</f>
        <v>0</v>
      </c>
      <c r="M32" s="27">
        <f t="shared" ref="M32" si="76">J32/24</f>
        <v>0</v>
      </c>
      <c r="N32" s="105"/>
    </row>
    <row r="33" spans="1:14">
      <c r="A33" s="12">
        <f t="shared" si="54"/>
        <v>27</v>
      </c>
      <c r="B33" s="8">
        <f t="shared" si="54"/>
        <v>46080</v>
      </c>
      <c r="C33" s="8">
        <f t="shared" si="3"/>
        <v>46080</v>
      </c>
      <c r="D33" s="9">
        <v>0.625</v>
      </c>
      <c r="E33" s="8">
        <f t="shared" si="4"/>
        <v>46081</v>
      </c>
      <c r="F33" s="9">
        <v>0.625</v>
      </c>
      <c r="G33" s="10">
        <f t="shared" si="5"/>
        <v>1</v>
      </c>
      <c r="H33" s="11"/>
      <c r="I33" s="11"/>
      <c r="J33" s="11">
        <f t="shared" ref="J33" si="77">I33-H33</f>
        <v>0</v>
      </c>
      <c r="K33" s="27">
        <v>1.7979849999999999</v>
      </c>
      <c r="L33" s="27">
        <f t="shared" ref="L33" si="78">J33*K33</f>
        <v>0</v>
      </c>
      <c r="M33" s="27">
        <f t="shared" ref="M33" si="79">J33/24</f>
        <v>0</v>
      </c>
      <c r="N33" s="105"/>
    </row>
    <row r="34" spans="1:14">
      <c r="A34" s="12">
        <f t="shared" si="54"/>
        <v>28</v>
      </c>
      <c r="B34" s="8">
        <f t="shared" si="54"/>
        <v>46081</v>
      </c>
      <c r="C34" s="8">
        <f t="shared" si="3"/>
        <v>46081</v>
      </c>
      <c r="D34" s="9">
        <v>0.625</v>
      </c>
      <c r="E34" s="8">
        <f t="shared" si="4"/>
        <v>46082</v>
      </c>
      <c r="F34" s="9">
        <v>0.625</v>
      </c>
      <c r="G34" s="10">
        <f t="shared" si="5"/>
        <v>1</v>
      </c>
      <c r="H34" s="11"/>
      <c r="I34" s="11"/>
      <c r="J34" s="11">
        <f t="shared" ref="J34" si="80">I34-H34</f>
        <v>0</v>
      </c>
      <c r="K34" s="27">
        <v>1.7979849999999999</v>
      </c>
      <c r="L34" s="27">
        <f t="shared" ref="L34" si="81">J34*K34</f>
        <v>0</v>
      </c>
      <c r="M34" s="27">
        <f t="shared" ref="M34:M35" si="82">J34/24</f>
        <v>0</v>
      </c>
      <c r="N34" s="105"/>
    </row>
    <row r="35" spans="1:14">
      <c r="A35" s="12">
        <f t="shared" ref="A35:B35" si="83">A34+1</f>
        <v>29</v>
      </c>
      <c r="B35" s="8">
        <f t="shared" si="83"/>
        <v>46082</v>
      </c>
      <c r="C35" s="8">
        <f t="shared" ref="C35:C36" si="84">B35</f>
        <v>46082</v>
      </c>
      <c r="D35" s="9">
        <v>0.625</v>
      </c>
      <c r="E35" s="8">
        <f t="shared" ref="E35:E36" si="85">C35+1</f>
        <v>46083</v>
      </c>
      <c r="F35" s="9">
        <v>0.625</v>
      </c>
      <c r="G35" s="10">
        <f t="shared" ref="G35:G36" si="86">IFERROR(((E35-C35)+(F35-D35)),"")</f>
        <v>1</v>
      </c>
      <c r="H35" s="11"/>
      <c r="I35" s="11"/>
      <c r="J35" s="11">
        <f t="shared" ref="J35" si="87">I35-H35</f>
        <v>0</v>
      </c>
      <c r="K35" s="27">
        <v>1.7979849999999999</v>
      </c>
      <c r="L35" s="27">
        <f t="shared" ref="L35" si="88">J35*K35</f>
        <v>0</v>
      </c>
      <c r="M35" s="27">
        <f t="shared" si="82"/>
        <v>0</v>
      </c>
      <c r="N35" s="105"/>
    </row>
    <row r="36" spans="1:14">
      <c r="A36" s="12">
        <f t="shared" ref="A36:B37" si="89">A35+1</f>
        <v>30</v>
      </c>
      <c r="B36" s="8">
        <f t="shared" si="89"/>
        <v>46083</v>
      </c>
      <c r="C36" s="8">
        <f t="shared" si="84"/>
        <v>46083</v>
      </c>
      <c r="D36" s="9">
        <v>0.625</v>
      </c>
      <c r="E36" s="8">
        <f t="shared" si="85"/>
        <v>46084</v>
      </c>
      <c r="F36" s="9">
        <v>0.625</v>
      </c>
      <c r="G36" s="10">
        <f t="shared" si="86"/>
        <v>1</v>
      </c>
      <c r="H36" s="11"/>
      <c r="I36" s="11"/>
      <c r="J36" s="11">
        <f t="shared" ref="J36" si="90">I36-H36</f>
        <v>0</v>
      </c>
      <c r="K36" s="27">
        <v>1.7979849999999999</v>
      </c>
      <c r="L36" s="27">
        <f t="shared" ref="L36" si="91">J36*K36</f>
        <v>0</v>
      </c>
      <c r="M36" s="27">
        <f t="shared" ref="M36" si="92">J36/24</f>
        <v>0</v>
      </c>
      <c r="N36" s="105"/>
    </row>
    <row r="37" spans="1:14">
      <c r="A37" s="12">
        <f t="shared" si="89"/>
        <v>31</v>
      </c>
      <c r="B37" s="8">
        <f t="shared" si="89"/>
        <v>46084</v>
      </c>
      <c r="C37" s="8">
        <f t="shared" ref="C37" si="93">B37</f>
        <v>46084</v>
      </c>
      <c r="D37" s="9">
        <v>0.625</v>
      </c>
      <c r="E37" s="8">
        <f t="shared" ref="E37" si="94">C37+1</f>
        <v>46085</v>
      </c>
      <c r="F37" s="9">
        <v>0.625</v>
      </c>
      <c r="G37" s="10">
        <f t="shared" ref="G37" si="95">IFERROR(((E37-C37)+(F37-D37)),"")</f>
        <v>1</v>
      </c>
      <c r="H37" s="11"/>
      <c r="I37" s="11"/>
      <c r="J37" s="11">
        <f t="shared" ref="J37" si="96">I37-H37</f>
        <v>0</v>
      </c>
      <c r="K37" s="27">
        <v>1.7979849999999999</v>
      </c>
      <c r="L37" s="27">
        <f t="shared" ref="L37" si="97">J37*K37</f>
        <v>0</v>
      </c>
      <c r="M37" s="27">
        <f t="shared" ref="M37" si="98">J37/24</f>
        <v>0</v>
      </c>
      <c r="N37" s="105"/>
    </row>
    <row r="38" spans="1:14">
      <c r="A38" s="12"/>
      <c r="B38" s="8"/>
      <c r="C38" s="8"/>
      <c r="D38" s="9"/>
      <c r="E38" s="8"/>
      <c r="F38" s="9"/>
      <c r="G38" s="10"/>
      <c r="H38" s="282"/>
      <c r="I38" s="11"/>
      <c r="J38" s="11"/>
      <c r="K38" s="27"/>
      <c r="L38" s="27"/>
      <c r="M38" s="27"/>
      <c r="N38" s="105"/>
    </row>
    <row r="39" spans="1:14">
      <c r="A39" s="17" t="s">
        <v>3</v>
      </c>
      <c r="B39" s="18"/>
      <c r="C39" s="18"/>
      <c r="D39" s="18"/>
      <c r="E39" s="18"/>
      <c r="F39" s="18"/>
      <c r="G39" s="19">
        <f>SUM(G7:G38)</f>
        <v>31</v>
      </c>
      <c r="H39" s="20"/>
      <c r="I39" s="20"/>
      <c r="J39" s="32">
        <f>SUM(J7:J38)</f>
        <v>0</v>
      </c>
      <c r="K39" s="32"/>
      <c r="L39" s="32">
        <f>SUM(L7:L38)</f>
        <v>0</v>
      </c>
      <c r="M39" s="32">
        <f>AVERAGE(M7:M38)</f>
        <v>0</v>
      </c>
      <c r="N39" s="33"/>
    </row>
    <row r="40" spans="1:14">
      <c r="A40" s="21" t="s">
        <v>106</v>
      </c>
      <c r="B40" s="22"/>
      <c r="C40" s="22"/>
      <c r="D40" s="22"/>
      <c r="E40" s="22"/>
      <c r="F40" s="22"/>
      <c r="G40" s="23">
        <f>G39/SUMPRODUCT((G7:G38&gt;0)*1)</f>
        <v>1</v>
      </c>
      <c r="H40" s="24"/>
      <c r="I40" s="24"/>
      <c r="J40" s="24"/>
      <c r="K40" s="24"/>
      <c r="L40" s="24"/>
      <c r="M40" s="24" t="e">
        <f>M39/SUMPRODUCT((M7:M38&gt;0)*1)</f>
        <v>#DIV/0!</v>
      </c>
      <c r="N40" s="34"/>
    </row>
  </sheetData>
  <mergeCells count="11">
    <mergeCell ref="C5:D5"/>
    <mergeCell ref="E5:F5"/>
    <mergeCell ref="H5:I5"/>
    <mergeCell ref="A5:A6"/>
    <mergeCell ref="B5:B6"/>
    <mergeCell ref="G5:G6"/>
    <mergeCell ref="J5:J6"/>
    <mergeCell ref="K5:K6"/>
    <mergeCell ref="L5:L6"/>
    <mergeCell ref="M5:M6"/>
    <mergeCell ref="N5:N6"/>
  </mergeCells>
  <hyperlinks>
    <hyperlink ref="N2" location="'Summary sales'!A1" display="SUMMARY"/>
  </hyperlinks>
  <pageMargins left="0.7" right="0.7" top="0.75" bottom="0.75" header="0.3" footer="0.3"/>
  <pageSetup orientation="portrait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7"/>
  <sheetViews>
    <sheetView workbookViewId="0">
      <pane xSplit="3" ySplit="6" topLeftCell="D30" activePane="bottomRight" state="frozen"/>
      <selection pane="topRight"/>
      <selection pane="bottomLeft"/>
      <selection pane="bottomRight" activeCell="K36" sqref="K36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9" width="13.85546875" style="35" customWidth="1"/>
    <col min="10" max="10" width="13.85546875" style="1" customWidth="1"/>
    <col min="11" max="11" width="9.140625" style="1"/>
    <col min="12" max="12" width="35" style="1" customWidth="1"/>
    <col min="13" max="16384" width="9.140625" style="1"/>
  </cols>
  <sheetData>
    <row r="1" spans="1:12">
      <c r="B1" s="2"/>
      <c r="C1" s="3" t="s">
        <v>120</v>
      </c>
      <c r="D1" s="2"/>
      <c r="E1" s="2"/>
      <c r="F1" s="2"/>
      <c r="G1" s="2"/>
      <c r="H1" s="36"/>
      <c r="I1" s="36"/>
      <c r="J1" s="2"/>
      <c r="K1" s="2"/>
      <c r="L1" s="2"/>
    </row>
    <row r="2" spans="1:12">
      <c r="B2" s="2"/>
      <c r="C2" s="3" t="s">
        <v>181</v>
      </c>
      <c r="D2" s="2"/>
      <c r="E2" s="2"/>
      <c r="F2" s="2"/>
      <c r="G2" s="2"/>
      <c r="H2" s="36"/>
      <c r="I2" s="36"/>
      <c r="J2" s="2"/>
      <c r="K2" s="2"/>
      <c r="L2" s="25" t="s">
        <v>122</v>
      </c>
    </row>
    <row r="3" spans="1:12">
      <c r="B3" s="2"/>
      <c r="C3" s="3" t="str">
        <f>SCI!C3</f>
        <v>Bulan Februari 2026</v>
      </c>
      <c r="D3" s="2"/>
      <c r="E3" s="2"/>
      <c r="F3" s="2"/>
      <c r="G3" s="2"/>
      <c r="H3" s="36"/>
      <c r="I3" s="36"/>
      <c r="J3" s="2"/>
      <c r="K3" s="2"/>
      <c r="L3" s="2"/>
    </row>
    <row r="4" spans="1:12">
      <c r="B4" s="4"/>
      <c r="C4" s="4">
        <f>SCI!C4</f>
        <v>46054</v>
      </c>
      <c r="D4" s="2"/>
      <c r="E4" s="2"/>
      <c r="F4" s="2"/>
      <c r="G4" s="2"/>
      <c r="H4" s="36"/>
      <c r="I4" s="36"/>
      <c r="J4" s="2" t="s">
        <v>123</v>
      </c>
      <c r="K4" s="26">
        <f>MAX(K7:K34)</f>
        <v>70.615000000000393</v>
      </c>
      <c r="L4" s="2"/>
    </row>
    <row r="5" spans="1:12">
      <c r="A5" s="695" t="s">
        <v>100</v>
      </c>
      <c r="B5" s="694" t="s">
        <v>101</v>
      </c>
      <c r="C5" s="694" t="s">
        <v>124</v>
      </c>
      <c r="D5" s="694"/>
      <c r="E5" s="694" t="s">
        <v>125</v>
      </c>
      <c r="F5" s="694"/>
      <c r="G5" s="698" t="s">
        <v>126</v>
      </c>
      <c r="H5" s="700" t="s">
        <v>127</v>
      </c>
      <c r="I5" s="700"/>
      <c r="J5" s="694" t="s">
        <v>128</v>
      </c>
      <c r="K5" s="698" t="s">
        <v>129</v>
      </c>
      <c r="L5" s="692" t="s">
        <v>130</v>
      </c>
    </row>
    <row r="6" spans="1:12">
      <c r="A6" s="696"/>
      <c r="B6" s="697"/>
      <c r="C6" s="5" t="s">
        <v>101</v>
      </c>
      <c r="D6" s="5" t="s">
        <v>131</v>
      </c>
      <c r="E6" s="5" t="s">
        <v>101</v>
      </c>
      <c r="F6" s="5" t="s">
        <v>131</v>
      </c>
      <c r="G6" s="699"/>
      <c r="H6" s="37" t="s">
        <v>124</v>
      </c>
      <c r="I6" s="37" t="s">
        <v>125</v>
      </c>
      <c r="J6" s="697"/>
      <c r="K6" s="699"/>
      <c r="L6" s="693"/>
    </row>
    <row r="7" spans="1:12">
      <c r="A7" s="6">
        <v>1</v>
      </c>
      <c r="B7" s="7">
        <f>C4</f>
        <v>46054</v>
      </c>
      <c r="C7" s="8">
        <f>B7</f>
        <v>46054</v>
      </c>
      <c r="D7" s="9">
        <v>0.33333333333333298</v>
      </c>
      <c r="E7" s="8">
        <f>C7+1</f>
        <v>46055</v>
      </c>
      <c r="F7" s="9">
        <v>0.33333333333333298</v>
      </c>
      <c r="G7" s="10">
        <f>IFERROR(((E7-C7)+(F7-D7)),"")</f>
        <v>1</v>
      </c>
      <c r="H7" s="11">
        <v>513083.98</v>
      </c>
      <c r="I7" s="11">
        <v>513116.29</v>
      </c>
      <c r="J7" s="11">
        <f t="shared" ref="J7" si="0">I7-H7</f>
        <v>32.309999999997672</v>
      </c>
      <c r="K7" s="27">
        <f t="shared" ref="K7" si="1">J7/24</f>
        <v>1.3462499999999029</v>
      </c>
      <c r="L7" s="28"/>
    </row>
    <row r="8" spans="1:12">
      <c r="A8" s="12">
        <f>A7+1</f>
        <v>2</v>
      </c>
      <c r="B8" s="8">
        <f>B7+1</f>
        <v>46055</v>
      </c>
      <c r="C8" s="8">
        <f>B8</f>
        <v>46055</v>
      </c>
      <c r="D8" s="9">
        <v>0.33333333333333298</v>
      </c>
      <c r="E8" s="8">
        <f>C8+1</f>
        <v>46056</v>
      </c>
      <c r="F8" s="9">
        <v>0.33333333333333298</v>
      </c>
      <c r="G8" s="10">
        <f>IFERROR(((E8-C8)+(F8-D8)),"")</f>
        <v>1</v>
      </c>
      <c r="H8" s="242">
        <f t="shared" ref="H8:H22" si="2">I7</f>
        <v>513116.29</v>
      </c>
      <c r="I8" s="11">
        <v>514372.57</v>
      </c>
      <c r="J8" s="11">
        <f t="shared" ref="J8" si="3">I8-H8</f>
        <v>1256.2800000000279</v>
      </c>
      <c r="K8" s="27">
        <f t="shared" ref="K8" si="4">J8/24</f>
        <v>52.345000000001164</v>
      </c>
      <c r="L8" s="28"/>
    </row>
    <row r="9" spans="1:12">
      <c r="A9" s="12">
        <f t="shared" ref="A9:B24" si="5">A8+1</f>
        <v>3</v>
      </c>
      <c r="B9" s="8">
        <f t="shared" si="5"/>
        <v>46056</v>
      </c>
      <c r="C9" s="8">
        <f t="shared" ref="C9:C34" si="6">B9</f>
        <v>46056</v>
      </c>
      <c r="D9" s="9">
        <v>0.33333333333333298</v>
      </c>
      <c r="E9" s="8">
        <f t="shared" ref="E9:E34" si="7">C9+1</f>
        <v>46057</v>
      </c>
      <c r="F9" s="9">
        <v>0.33333333333333298</v>
      </c>
      <c r="G9" s="10">
        <f t="shared" ref="G9:G34" si="8">IFERROR(((E9-C9)+(F9-D9)),"")</f>
        <v>1</v>
      </c>
      <c r="H9" s="242">
        <f t="shared" si="2"/>
        <v>514372.57</v>
      </c>
      <c r="I9" s="11">
        <v>515695.04</v>
      </c>
      <c r="J9" s="11">
        <f t="shared" ref="J9" si="9">I9-H9</f>
        <v>1322.4699999999721</v>
      </c>
      <c r="K9" s="27">
        <f t="shared" ref="K9" si="10">J9/24</f>
        <v>55.1029166666655</v>
      </c>
      <c r="L9" s="28"/>
    </row>
    <row r="10" spans="1:12">
      <c r="A10" s="12">
        <f t="shared" si="5"/>
        <v>4</v>
      </c>
      <c r="B10" s="8">
        <f t="shared" si="5"/>
        <v>46057</v>
      </c>
      <c r="C10" s="8">
        <f t="shared" si="6"/>
        <v>46057</v>
      </c>
      <c r="D10" s="9">
        <v>0.33333333333333298</v>
      </c>
      <c r="E10" s="8">
        <f t="shared" si="7"/>
        <v>46058</v>
      </c>
      <c r="F10" s="9">
        <v>0.33333333333333298</v>
      </c>
      <c r="G10" s="10">
        <f t="shared" si="8"/>
        <v>1</v>
      </c>
      <c r="H10" s="242">
        <f t="shared" si="2"/>
        <v>515695.04</v>
      </c>
      <c r="I10" s="11">
        <v>516565.32</v>
      </c>
      <c r="J10" s="11">
        <f t="shared" ref="J10" si="11">I10-H10</f>
        <v>870.28000000002794</v>
      </c>
      <c r="K10" s="27">
        <f t="shared" ref="K10" si="12">J10/24</f>
        <v>36.261666666667828</v>
      </c>
      <c r="L10" s="28"/>
    </row>
    <row r="11" spans="1:12">
      <c r="A11" s="12">
        <f t="shared" si="5"/>
        <v>5</v>
      </c>
      <c r="B11" s="8">
        <f t="shared" si="5"/>
        <v>46058</v>
      </c>
      <c r="C11" s="8">
        <f t="shared" si="6"/>
        <v>46058</v>
      </c>
      <c r="D11" s="9">
        <v>0.33333333333333298</v>
      </c>
      <c r="E11" s="8">
        <f t="shared" si="7"/>
        <v>46059</v>
      </c>
      <c r="F11" s="9">
        <v>0.33333333333333298</v>
      </c>
      <c r="G11" s="10">
        <f t="shared" si="8"/>
        <v>1</v>
      </c>
      <c r="H11" s="242">
        <f t="shared" si="2"/>
        <v>516565.32</v>
      </c>
      <c r="I11" s="11">
        <v>517707.1</v>
      </c>
      <c r="J11" s="11">
        <f t="shared" ref="J11" si="13">I11-H11</f>
        <v>1141.7799999999697</v>
      </c>
      <c r="K11" s="27">
        <f t="shared" ref="K11" si="14">J11/24</f>
        <v>47.574166666665406</v>
      </c>
      <c r="L11" s="28"/>
    </row>
    <row r="12" spans="1:12">
      <c r="A12" s="12">
        <f t="shared" si="5"/>
        <v>6</v>
      </c>
      <c r="B12" s="8">
        <f t="shared" si="5"/>
        <v>46059</v>
      </c>
      <c r="C12" s="8">
        <f t="shared" si="6"/>
        <v>46059</v>
      </c>
      <c r="D12" s="9">
        <v>0.33333333333333298</v>
      </c>
      <c r="E12" s="8">
        <f t="shared" si="7"/>
        <v>46060</v>
      </c>
      <c r="F12" s="9">
        <v>0.33333333333333298</v>
      </c>
      <c r="G12" s="10">
        <f t="shared" si="8"/>
        <v>1</v>
      </c>
      <c r="H12" s="242">
        <f t="shared" si="2"/>
        <v>517707.1</v>
      </c>
      <c r="I12" s="11">
        <v>518384.9</v>
      </c>
      <c r="J12" s="11">
        <f t="shared" ref="J12" si="15">I12-H12</f>
        <v>677.80000000004657</v>
      </c>
      <c r="K12" s="27">
        <f t="shared" ref="K12" si="16">J12/24</f>
        <v>28.241666666668607</v>
      </c>
      <c r="L12" s="28"/>
    </row>
    <row r="13" spans="1:12">
      <c r="A13" s="12">
        <f t="shared" si="5"/>
        <v>7</v>
      </c>
      <c r="B13" s="8">
        <f t="shared" si="5"/>
        <v>46060</v>
      </c>
      <c r="C13" s="8">
        <f t="shared" si="6"/>
        <v>46060</v>
      </c>
      <c r="D13" s="9">
        <v>0.33333333333333298</v>
      </c>
      <c r="E13" s="8">
        <f t="shared" si="7"/>
        <v>46061</v>
      </c>
      <c r="F13" s="9">
        <v>0.33333333333333298</v>
      </c>
      <c r="G13" s="10">
        <f t="shared" si="8"/>
        <v>1</v>
      </c>
      <c r="H13" s="242">
        <f t="shared" si="2"/>
        <v>518384.9</v>
      </c>
      <c r="I13" s="11">
        <v>518384.9</v>
      </c>
      <c r="J13" s="11">
        <f t="shared" ref="J13" si="17">I13-H13</f>
        <v>0</v>
      </c>
      <c r="K13" s="27">
        <f t="shared" ref="K13" si="18">J13/24</f>
        <v>0</v>
      </c>
      <c r="L13" s="583" t="s">
        <v>301</v>
      </c>
    </row>
    <row r="14" spans="1:12">
      <c r="A14" s="12">
        <f t="shared" si="5"/>
        <v>8</v>
      </c>
      <c r="B14" s="8">
        <f t="shared" si="5"/>
        <v>46061</v>
      </c>
      <c r="C14" s="8">
        <f t="shared" si="6"/>
        <v>46061</v>
      </c>
      <c r="D14" s="9">
        <v>0.33333333333333298</v>
      </c>
      <c r="E14" s="8">
        <f t="shared" si="7"/>
        <v>46062</v>
      </c>
      <c r="F14" s="9">
        <v>0.33333333333333298</v>
      </c>
      <c r="G14" s="10">
        <f t="shared" si="8"/>
        <v>1</v>
      </c>
      <c r="H14" s="242">
        <f t="shared" si="2"/>
        <v>518384.9</v>
      </c>
      <c r="I14" s="242">
        <v>518396.68</v>
      </c>
      <c r="J14" s="11">
        <f t="shared" ref="J14" si="19">I14-H14</f>
        <v>11.779999999969732</v>
      </c>
      <c r="K14" s="27">
        <f t="shared" ref="K14" si="20">J14/24</f>
        <v>0.49083333333207219</v>
      </c>
      <c r="L14" s="28"/>
    </row>
    <row r="15" spans="1:12">
      <c r="A15" s="12">
        <f t="shared" si="5"/>
        <v>9</v>
      </c>
      <c r="B15" s="8">
        <f t="shared" si="5"/>
        <v>46062</v>
      </c>
      <c r="C15" s="8">
        <f t="shared" si="6"/>
        <v>46062</v>
      </c>
      <c r="D15" s="9">
        <v>0.33333333333333298</v>
      </c>
      <c r="E15" s="8">
        <f t="shared" si="7"/>
        <v>46063</v>
      </c>
      <c r="F15" s="9">
        <v>0.33333333333333298</v>
      </c>
      <c r="G15" s="10">
        <f t="shared" si="8"/>
        <v>1</v>
      </c>
      <c r="H15" s="242">
        <f t="shared" si="2"/>
        <v>518396.68</v>
      </c>
      <c r="I15" s="242">
        <v>519525.45</v>
      </c>
      <c r="J15" s="11">
        <f t="shared" ref="J15" si="21">I15-H15</f>
        <v>1128.7700000000186</v>
      </c>
      <c r="K15" s="27">
        <f t="shared" ref="K15" si="22">J15/24</f>
        <v>47.032083333334107</v>
      </c>
      <c r="L15" s="28"/>
    </row>
    <row r="16" spans="1:12">
      <c r="A16" s="12">
        <f t="shared" si="5"/>
        <v>10</v>
      </c>
      <c r="B16" s="8">
        <f t="shared" si="5"/>
        <v>46063</v>
      </c>
      <c r="C16" s="8">
        <f t="shared" si="6"/>
        <v>46063</v>
      </c>
      <c r="D16" s="9">
        <v>0.33333333333333298</v>
      </c>
      <c r="E16" s="8">
        <f t="shared" si="7"/>
        <v>46064</v>
      </c>
      <c r="F16" s="9">
        <v>0.33333333333333298</v>
      </c>
      <c r="G16" s="10">
        <f t="shared" si="8"/>
        <v>1</v>
      </c>
      <c r="H16" s="242">
        <f t="shared" si="2"/>
        <v>519525.45</v>
      </c>
      <c r="I16" s="242">
        <v>520383.68</v>
      </c>
      <c r="J16" s="11">
        <f t="shared" ref="J16" si="23">I16-H16</f>
        <v>858.22999999998137</v>
      </c>
      <c r="K16" s="27">
        <f t="shared" ref="K16" si="24">J16/24</f>
        <v>35.759583333332557</v>
      </c>
      <c r="L16" s="28"/>
    </row>
    <row r="17" spans="1:14">
      <c r="A17" s="12">
        <f t="shared" si="5"/>
        <v>11</v>
      </c>
      <c r="B17" s="8">
        <f t="shared" si="5"/>
        <v>46064</v>
      </c>
      <c r="C17" s="8">
        <f t="shared" si="6"/>
        <v>46064</v>
      </c>
      <c r="D17" s="9">
        <v>0.33333333333333298</v>
      </c>
      <c r="E17" s="8">
        <f t="shared" si="7"/>
        <v>46065</v>
      </c>
      <c r="F17" s="9">
        <v>0.33333333333333298</v>
      </c>
      <c r="G17" s="10">
        <f t="shared" si="8"/>
        <v>1</v>
      </c>
      <c r="H17" s="242">
        <f t="shared" si="2"/>
        <v>520383.68</v>
      </c>
      <c r="I17" s="242">
        <v>521670.94</v>
      </c>
      <c r="J17" s="11">
        <f t="shared" ref="J17" si="25">I17-H17</f>
        <v>1287.2600000000093</v>
      </c>
      <c r="K17" s="27">
        <f t="shared" ref="K17" si="26">J17/24</f>
        <v>53.635833333333721</v>
      </c>
      <c r="L17" s="28"/>
    </row>
    <row r="18" spans="1:14">
      <c r="A18" s="12">
        <f t="shared" si="5"/>
        <v>12</v>
      </c>
      <c r="B18" s="8">
        <f t="shared" si="5"/>
        <v>46065</v>
      </c>
      <c r="C18" s="8">
        <f t="shared" si="6"/>
        <v>46065</v>
      </c>
      <c r="D18" s="9">
        <v>0.33333333333333298</v>
      </c>
      <c r="E18" s="8">
        <f t="shared" si="7"/>
        <v>46066</v>
      </c>
      <c r="F18" s="9">
        <v>0.33333333333333298</v>
      </c>
      <c r="G18" s="10">
        <f t="shared" si="8"/>
        <v>1</v>
      </c>
      <c r="H18" s="242">
        <f t="shared" si="2"/>
        <v>521670.94</v>
      </c>
      <c r="I18" s="11">
        <v>522882.82</v>
      </c>
      <c r="J18" s="11">
        <f t="shared" ref="J18:J19" si="27">I18-H18</f>
        <v>1211.8800000000047</v>
      </c>
      <c r="K18" s="27">
        <f t="shared" ref="K18:K19" si="28">J18/24</f>
        <v>50.495000000000196</v>
      </c>
      <c r="L18" s="28"/>
      <c r="N18" s="29"/>
    </row>
    <row r="19" spans="1:14">
      <c r="A19" s="12">
        <f t="shared" si="5"/>
        <v>13</v>
      </c>
      <c r="B19" s="8">
        <f t="shared" si="5"/>
        <v>46066</v>
      </c>
      <c r="C19" s="8">
        <f t="shared" si="6"/>
        <v>46066</v>
      </c>
      <c r="D19" s="9">
        <v>0.33333333333333298</v>
      </c>
      <c r="E19" s="8">
        <f t="shared" si="7"/>
        <v>46067</v>
      </c>
      <c r="F19" s="9">
        <v>0.33333333333333298</v>
      </c>
      <c r="G19" s="10">
        <f t="shared" si="8"/>
        <v>1</v>
      </c>
      <c r="H19" s="242">
        <f t="shared" si="2"/>
        <v>522882.82</v>
      </c>
      <c r="I19" s="11">
        <v>523939.61</v>
      </c>
      <c r="J19" s="11">
        <f t="shared" si="27"/>
        <v>1056.789999999979</v>
      </c>
      <c r="K19" s="27">
        <f t="shared" si="28"/>
        <v>44.032916666665791</v>
      </c>
      <c r="L19" s="28"/>
    </row>
    <row r="20" spans="1:14">
      <c r="A20" s="12">
        <f t="shared" si="5"/>
        <v>14</v>
      </c>
      <c r="B20" s="8">
        <f t="shared" si="5"/>
        <v>46067</v>
      </c>
      <c r="C20" s="8">
        <f t="shared" si="6"/>
        <v>46067</v>
      </c>
      <c r="D20" s="9">
        <v>0.33333333333333298</v>
      </c>
      <c r="E20" s="8">
        <f t="shared" si="7"/>
        <v>46068</v>
      </c>
      <c r="F20" s="9">
        <v>0.33333333333333298</v>
      </c>
      <c r="G20" s="10">
        <f t="shared" si="8"/>
        <v>1</v>
      </c>
      <c r="H20" s="242">
        <f t="shared" si="2"/>
        <v>523939.61</v>
      </c>
      <c r="I20" s="11">
        <v>524284.45</v>
      </c>
      <c r="J20" s="11">
        <f t="shared" ref="J20" si="29">I20-H20</f>
        <v>344.84000000002561</v>
      </c>
      <c r="K20" s="27">
        <f t="shared" ref="K20" si="30">J20/24</f>
        <v>14.3683333333344</v>
      </c>
      <c r="L20" s="28"/>
    </row>
    <row r="21" spans="1:14">
      <c r="A21" s="12">
        <f t="shared" si="5"/>
        <v>15</v>
      </c>
      <c r="B21" s="8">
        <f t="shared" si="5"/>
        <v>46068</v>
      </c>
      <c r="C21" s="8">
        <f t="shared" si="6"/>
        <v>46068</v>
      </c>
      <c r="D21" s="9">
        <v>0.33333333333333298</v>
      </c>
      <c r="E21" s="8">
        <f t="shared" si="7"/>
        <v>46069</v>
      </c>
      <c r="F21" s="9">
        <v>0.33333333333333298</v>
      </c>
      <c r="G21" s="10">
        <f t="shared" si="8"/>
        <v>1</v>
      </c>
      <c r="H21" s="242">
        <f t="shared" si="2"/>
        <v>524284.45</v>
      </c>
      <c r="I21" s="11">
        <v>524284.45</v>
      </c>
      <c r="J21" s="11">
        <f t="shared" ref="J21" si="31">I21-H21</f>
        <v>0</v>
      </c>
      <c r="K21" s="27">
        <f t="shared" ref="K21" si="32">J21/24</f>
        <v>0</v>
      </c>
      <c r="L21" s="583" t="s">
        <v>301</v>
      </c>
    </row>
    <row r="22" spans="1:14">
      <c r="A22" s="12">
        <f t="shared" si="5"/>
        <v>16</v>
      </c>
      <c r="B22" s="8">
        <f t="shared" si="5"/>
        <v>46069</v>
      </c>
      <c r="C22" s="8">
        <f t="shared" si="6"/>
        <v>46069</v>
      </c>
      <c r="D22" s="9">
        <v>0.33333333333333298</v>
      </c>
      <c r="E22" s="8">
        <f t="shared" si="7"/>
        <v>46070</v>
      </c>
      <c r="F22" s="9">
        <v>0.33333333333333298</v>
      </c>
      <c r="G22" s="10">
        <f t="shared" si="8"/>
        <v>1</v>
      </c>
      <c r="H22" s="242">
        <f t="shared" si="2"/>
        <v>524284.45</v>
      </c>
      <c r="I22" s="11">
        <v>524284.45</v>
      </c>
      <c r="J22" s="11">
        <f t="shared" ref="J22" si="33">I22-H22</f>
        <v>0</v>
      </c>
      <c r="K22" s="27">
        <f t="shared" ref="K22" si="34">J22/24</f>
        <v>0</v>
      </c>
      <c r="L22" s="583" t="s">
        <v>301</v>
      </c>
    </row>
    <row r="23" spans="1:14">
      <c r="A23" s="12">
        <f t="shared" si="5"/>
        <v>17</v>
      </c>
      <c r="B23" s="8">
        <f t="shared" si="5"/>
        <v>46070</v>
      </c>
      <c r="C23" s="8">
        <f t="shared" si="6"/>
        <v>46070</v>
      </c>
      <c r="D23" s="9">
        <v>0.33333333333333298</v>
      </c>
      <c r="E23" s="8">
        <f t="shared" si="7"/>
        <v>46071</v>
      </c>
      <c r="F23" s="9">
        <v>0.33333333333333298</v>
      </c>
      <c r="G23" s="10">
        <f t="shared" si="8"/>
        <v>1</v>
      </c>
      <c r="H23" s="242">
        <f t="shared" ref="H23:H34" si="35">I22</f>
        <v>524284.45</v>
      </c>
      <c r="I23" s="11">
        <v>524338.87</v>
      </c>
      <c r="J23" s="11">
        <f t="shared" ref="J23" si="36">I23-H23</f>
        <v>54.419999999983702</v>
      </c>
      <c r="K23" s="27">
        <f t="shared" ref="K23" si="37">J23/24</f>
        <v>2.2674999999993211</v>
      </c>
      <c r="L23" s="28"/>
    </row>
    <row r="24" spans="1:14">
      <c r="A24" s="12">
        <f t="shared" si="5"/>
        <v>18</v>
      </c>
      <c r="B24" s="8">
        <f t="shared" si="5"/>
        <v>46071</v>
      </c>
      <c r="C24" s="8">
        <f t="shared" si="6"/>
        <v>46071</v>
      </c>
      <c r="D24" s="9">
        <v>0.33333333333333298</v>
      </c>
      <c r="E24" s="8">
        <f t="shared" si="7"/>
        <v>46072</v>
      </c>
      <c r="F24" s="9">
        <v>0.33333333333333298</v>
      </c>
      <c r="G24" s="10">
        <f t="shared" si="8"/>
        <v>1</v>
      </c>
      <c r="H24" s="242">
        <f t="shared" si="35"/>
        <v>524338.87</v>
      </c>
      <c r="I24" s="11">
        <v>525020.93000000005</v>
      </c>
      <c r="J24" s="11">
        <f t="shared" ref="J24" si="38">I24-H24</f>
        <v>682.06000000005588</v>
      </c>
      <c r="K24" s="27">
        <f t="shared" ref="K24" si="39">J24/24</f>
        <v>28.419166666668996</v>
      </c>
      <c r="L24" s="28"/>
    </row>
    <row r="25" spans="1:14">
      <c r="A25" s="12">
        <f t="shared" ref="A25:B34" si="40">A24+1</f>
        <v>19</v>
      </c>
      <c r="B25" s="8">
        <f>B24+1</f>
        <v>46072</v>
      </c>
      <c r="C25" s="8">
        <f t="shared" si="6"/>
        <v>46072</v>
      </c>
      <c r="D25" s="9">
        <v>0.33333333333333298</v>
      </c>
      <c r="E25" s="8">
        <f t="shared" si="7"/>
        <v>46073</v>
      </c>
      <c r="F25" s="9">
        <v>0.33333333333333298</v>
      </c>
      <c r="G25" s="10">
        <f t="shared" si="8"/>
        <v>1</v>
      </c>
      <c r="H25" s="242">
        <f t="shared" si="35"/>
        <v>525020.93000000005</v>
      </c>
      <c r="I25" s="11">
        <v>525873.94999999995</v>
      </c>
      <c r="J25" s="11">
        <f t="shared" ref="J25" si="41">I25-H25</f>
        <v>853.01999999990221</v>
      </c>
      <c r="K25" s="27">
        <f t="shared" ref="K25" si="42">J25/24</f>
        <v>35.542499999995925</v>
      </c>
      <c r="L25" s="28"/>
    </row>
    <row r="26" spans="1:14">
      <c r="A26" s="12">
        <f t="shared" si="40"/>
        <v>20</v>
      </c>
      <c r="B26" s="8">
        <f>B25+1</f>
        <v>46073</v>
      </c>
      <c r="C26" s="8">
        <f t="shared" si="6"/>
        <v>46073</v>
      </c>
      <c r="D26" s="9">
        <v>0.33333333333333298</v>
      </c>
      <c r="E26" s="8">
        <f t="shared" si="7"/>
        <v>46074</v>
      </c>
      <c r="F26" s="9">
        <v>0.33333333333333298</v>
      </c>
      <c r="G26" s="10">
        <f t="shared" si="8"/>
        <v>1</v>
      </c>
      <c r="H26" s="242">
        <f t="shared" si="35"/>
        <v>525873.94999999995</v>
      </c>
      <c r="I26" s="11">
        <v>527355.91</v>
      </c>
      <c r="J26" s="11">
        <f t="shared" ref="J26" si="43">I26-H26</f>
        <v>1481.9600000000792</v>
      </c>
      <c r="K26" s="27">
        <f t="shared" ref="K26" si="44">J26/24</f>
        <v>61.748333333336632</v>
      </c>
      <c r="L26" s="28"/>
    </row>
    <row r="27" spans="1:14">
      <c r="A27" s="12">
        <f t="shared" si="40"/>
        <v>21</v>
      </c>
      <c r="B27" s="8">
        <f>B26+1</f>
        <v>46074</v>
      </c>
      <c r="C27" s="8">
        <f t="shared" si="6"/>
        <v>46074</v>
      </c>
      <c r="D27" s="9">
        <v>0.33333333333333298</v>
      </c>
      <c r="E27" s="8">
        <f t="shared" si="7"/>
        <v>46075</v>
      </c>
      <c r="F27" s="9">
        <v>0.33333333333333298</v>
      </c>
      <c r="G27" s="10">
        <f t="shared" si="8"/>
        <v>1</v>
      </c>
      <c r="H27" s="242">
        <f t="shared" si="35"/>
        <v>527355.91</v>
      </c>
      <c r="I27" s="11">
        <v>528327.56999999995</v>
      </c>
      <c r="J27" s="11">
        <f t="shared" ref="J27" si="45">I27-H27</f>
        <v>971.65999999991618</v>
      </c>
      <c r="K27" s="27">
        <f t="shared" ref="K27" si="46">J27/24</f>
        <v>40.485833333329843</v>
      </c>
      <c r="L27" s="28"/>
    </row>
    <row r="28" spans="1:14">
      <c r="A28" s="12">
        <f t="shared" si="40"/>
        <v>22</v>
      </c>
      <c r="B28" s="8">
        <f t="shared" si="40"/>
        <v>46075</v>
      </c>
      <c r="C28" s="8">
        <f t="shared" si="6"/>
        <v>46075</v>
      </c>
      <c r="D28" s="9">
        <v>0.33333333333333298</v>
      </c>
      <c r="E28" s="8">
        <f t="shared" si="7"/>
        <v>46076</v>
      </c>
      <c r="F28" s="9">
        <v>0.33333333333333298</v>
      </c>
      <c r="G28" s="10">
        <f t="shared" si="8"/>
        <v>1</v>
      </c>
      <c r="H28" s="242">
        <f t="shared" si="35"/>
        <v>528327.56999999995</v>
      </c>
      <c r="I28" s="11">
        <v>528346.63</v>
      </c>
      <c r="J28" s="11">
        <f t="shared" ref="J28" si="47">I28-H28</f>
        <v>19.060000000055879</v>
      </c>
      <c r="K28" s="27">
        <f t="shared" ref="K28" si="48">J28/24</f>
        <v>0.79416666666899494</v>
      </c>
      <c r="L28" s="28"/>
    </row>
    <row r="29" spans="1:14">
      <c r="A29" s="12">
        <f t="shared" si="40"/>
        <v>23</v>
      </c>
      <c r="B29" s="8">
        <f t="shared" si="40"/>
        <v>46076</v>
      </c>
      <c r="C29" s="8">
        <f t="shared" si="6"/>
        <v>46076</v>
      </c>
      <c r="D29" s="9">
        <v>0.33333333333333298</v>
      </c>
      <c r="E29" s="8">
        <f t="shared" si="7"/>
        <v>46077</v>
      </c>
      <c r="F29" s="9">
        <v>0.33333333333333298</v>
      </c>
      <c r="G29" s="10">
        <f t="shared" si="8"/>
        <v>1</v>
      </c>
      <c r="H29" s="242">
        <f t="shared" si="35"/>
        <v>528346.63</v>
      </c>
      <c r="I29" s="11">
        <v>530041.39</v>
      </c>
      <c r="J29" s="11">
        <f t="shared" ref="J29" si="49">I29-H29</f>
        <v>1694.7600000000093</v>
      </c>
      <c r="K29" s="27">
        <f t="shared" ref="K29" si="50">J29/24</f>
        <v>70.615000000000393</v>
      </c>
      <c r="L29" s="28"/>
    </row>
    <row r="30" spans="1:14">
      <c r="A30" s="12">
        <f t="shared" si="40"/>
        <v>24</v>
      </c>
      <c r="B30" s="8">
        <f t="shared" si="40"/>
        <v>46077</v>
      </c>
      <c r="C30" s="8">
        <f t="shared" si="6"/>
        <v>46077</v>
      </c>
      <c r="D30" s="9">
        <v>0.33333333333333298</v>
      </c>
      <c r="E30" s="8">
        <f t="shared" si="7"/>
        <v>46078</v>
      </c>
      <c r="F30" s="9">
        <v>0.33333333333333298</v>
      </c>
      <c r="G30" s="10">
        <f t="shared" si="8"/>
        <v>1</v>
      </c>
      <c r="H30" s="242">
        <f t="shared" si="35"/>
        <v>530041.39</v>
      </c>
      <c r="I30" s="11">
        <v>531552.71</v>
      </c>
      <c r="J30" s="11">
        <f t="shared" ref="J30" si="51">I30-H30</f>
        <v>1511.3199999999488</v>
      </c>
      <c r="K30" s="27">
        <f t="shared" ref="K30" si="52">J30/24</f>
        <v>62.971666666664532</v>
      </c>
      <c r="L30" s="28"/>
    </row>
    <row r="31" spans="1:14">
      <c r="A31" s="12">
        <f t="shared" si="40"/>
        <v>25</v>
      </c>
      <c r="B31" s="8">
        <f t="shared" si="40"/>
        <v>46078</v>
      </c>
      <c r="C31" s="8">
        <f t="shared" si="6"/>
        <v>46078</v>
      </c>
      <c r="D31" s="9">
        <v>0.33333333333333298</v>
      </c>
      <c r="E31" s="8">
        <f t="shared" si="7"/>
        <v>46079</v>
      </c>
      <c r="F31" s="9">
        <v>0.33333333333333298</v>
      </c>
      <c r="G31" s="10">
        <f t="shared" si="8"/>
        <v>1</v>
      </c>
      <c r="H31" s="242">
        <f t="shared" si="35"/>
        <v>531552.71</v>
      </c>
      <c r="I31" s="11">
        <v>532111.29</v>
      </c>
      <c r="J31" s="11">
        <f t="shared" ref="J31" si="53">I31-H31</f>
        <v>558.58000000007451</v>
      </c>
      <c r="K31" s="27">
        <f t="shared" ref="K31" si="54">J31/24</f>
        <v>23.274166666669771</v>
      </c>
      <c r="L31" s="28"/>
    </row>
    <row r="32" spans="1:14">
      <c r="A32" s="12">
        <f t="shared" si="40"/>
        <v>26</v>
      </c>
      <c r="B32" s="8">
        <f t="shared" si="40"/>
        <v>46079</v>
      </c>
      <c r="C32" s="8">
        <f t="shared" si="6"/>
        <v>46079</v>
      </c>
      <c r="D32" s="9">
        <v>0.33333333333333298</v>
      </c>
      <c r="E32" s="8">
        <f t="shared" si="7"/>
        <v>46080</v>
      </c>
      <c r="F32" s="9">
        <v>0.33333333333333298</v>
      </c>
      <c r="G32" s="10">
        <f t="shared" si="8"/>
        <v>1</v>
      </c>
      <c r="H32" s="242">
        <f t="shared" si="35"/>
        <v>532111.29</v>
      </c>
      <c r="I32" s="11">
        <v>532671.36</v>
      </c>
      <c r="J32" s="11">
        <f t="shared" ref="J32" si="55">I32-H32</f>
        <v>560.06999999994878</v>
      </c>
      <c r="K32" s="27">
        <f t="shared" ref="K32" si="56">J32/24</f>
        <v>23.336249999997865</v>
      </c>
      <c r="L32" s="28"/>
    </row>
    <row r="33" spans="1:12">
      <c r="A33" s="12">
        <f t="shared" si="40"/>
        <v>27</v>
      </c>
      <c r="B33" s="8">
        <f t="shared" si="40"/>
        <v>46080</v>
      </c>
      <c r="C33" s="8">
        <f t="shared" si="6"/>
        <v>46080</v>
      </c>
      <c r="D33" s="9">
        <v>0.33333333333333298</v>
      </c>
      <c r="E33" s="8">
        <f t="shared" si="7"/>
        <v>46081</v>
      </c>
      <c r="F33" s="9">
        <v>0.33333333333333298</v>
      </c>
      <c r="G33" s="10">
        <f t="shared" si="8"/>
        <v>1</v>
      </c>
      <c r="H33" s="242">
        <f t="shared" si="35"/>
        <v>532671.36</v>
      </c>
      <c r="I33" s="11">
        <v>533093.85</v>
      </c>
      <c r="J33" s="11">
        <f t="shared" ref="J33" si="57">I33-H33</f>
        <v>422.48999999999069</v>
      </c>
      <c r="K33" s="27">
        <f t="shared" ref="K33" si="58">J33/24</f>
        <v>17.603749999999611</v>
      </c>
      <c r="L33" s="28"/>
    </row>
    <row r="34" spans="1:12">
      <c r="A34" s="12">
        <f t="shared" si="40"/>
        <v>28</v>
      </c>
      <c r="B34" s="8">
        <f t="shared" si="40"/>
        <v>46081</v>
      </c>
      <c r="C34" s="8">
        <f t="shared" si="6"/>
        <v>46081</v>
      </c>
      <c r="D34" s="9">
        <v>0.33333333333333298</v>
      </c>
      <c r="E34" s="8">
        <f t="shared" si="7"/>
        <v>46082</v>
      </c>
      <c r="F34" s="9">
        <v>0.33333333333333298</v>
      </c>
      <c r="G34" s="10">
        <f t="shared" si="8"/>
        <v>1</v>
      </c>
      <c r="H34" s="242">
        <f t="shared" si="35"/>
        <v>533093.85</v>
      </c>
      <c r="I34" s="11">
        <v>533093.85</v>
      </c>
      <c r="J34" s="11">
        <f t="shared" ref="J34" si="59">I34-H34</f>
        <v>0</v>
      </c>
      <c r="K34" s="27">
        <f t="shared" ref="K34" si="60">J34/24</f>
        <v>0</v>
      </c>
      <c r="L34" s="583" t="s">
        <v>301</v>
      </c>
    </row>
    <row r="35" spans="1:12">
      <c r="A35" s="12"/>
      <c r="B35" s="8"/>
      <c r="C35" s="8"/>
      <c r="D35" s="9"/>
      <c r="E35" s="8"/>
      <c r="F35" s="9"/>
      <c r="G35" s="10"/>
      <c r="H35" s="11"/>
      <c r="I35" s="11"/>
      <c r="J35" s="11"/>
      <c r="K35" s="27"/>
      <c r="L35" s="28"/>
    </row>
    <row r="36" spans="1:12">
      <c r="A36" s="17" t="s">
        <v>3</v>
      </c>
      <c r="B36" s="18"/>
      <c r="C36" s="18"/>
      <c r="D36" s="18"/>
      <c r="E36" s="18"/>
      <c r="F36" s="18"/>
      <c r="G36" s="19">
        <f>SUM(G7:G35)</f>
        <v>28</v>
      </c>
      <c r="H36" s="20"/>
      <c r="I36" s="20"/>
      <c r="J36" s="32">
        <f>SUM(J7:J35)</f>
        <v>20009.869999999995</v>
      </c>
      <c r="K36" s="32">
        <f>AVERAGE(K7:K35)</f>
        <v>29.77659226190476</v>
      </c>
      <c r="L36" s="33"/>
    </row>
    <row r="37" spans="1:12">
      <c r="A37" s="21" t="s">
        <v>106</v>
      </c>
      <c r="B37" s="22"/>
      <c r="C37" s="22"/>
      <c r="D37" s="22"/>
      <c r="E37" s="22"/>
      <c r="F37" s="22"/>
      <c r="G37" s="23">
        <f>G36/SUMPRODUCT((G7:G35&gt;0)*1)</f>
        <v>1</v>
      </c>
      <c r="H37" s="24"/>
      <c r="I37" s="24"/>
      <c r="J37" s="24"/>
      <c r="K37" s="24">
        <f>K36/SUMPRODUCT((K7:K35&gt;0)*1)</f>
        <v>1.2406913442460317</v>
      </c>
      <c r="L37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7"/>
  <sheetViews>
    <sheetView zoomScale="80" zoomScaleNormal="80" workbookViewId="0">
      <pane ySplit="6" topLeftCell="A25" activePane="bottomLeft" state="frozen"/>
      <selection pane="bottomLeft" activeCell="R41" sqref="R41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5.5703125" style="1" customWidth="1"/>
    <col min="8" max="8" width="15.28515625" style="1" customWidth="1"/>
    <col min="9" max="9" width="14.28515625" style="1" customWidth="1"/>
    <col min="10" max="10" width="16.42578125" style="1" customWidth="1"/>
    <col min="11" max="11" width="12" style="1" customWidth="1"/>
    <col min="12" max="12" width="13.42578125" style="42" hidden="1" customWidth="1"/>
    <col min="13" max="13" width="14.7109375" style="42" hidden="1" customWidth="1"/>
    <col min="14" max="14" width="9.140625" style="1" hidden="1" customWidth="1"/>
    <col min="15" max="15" width="13.28515625" style="1" hidden="1" customWidth="1"/>
    <col min="16" max="16" width="19.28515625" style="1" hidden="1" customWidth="1"/>
    <col min="17" max="17" width="59.7109375" style="1" customWidth="1"/>
    <col min="18" max="18" width="9.140625" style="1"/>
    <col min="19" max="19" width="10.85546875" style="1" customWidth="1"/>
    <col min="20" max="16384" width="9.140625" style="1"/>
  </cols>
  <sheetData>
    <row r="1" spans="1:17">
      <c r="C1" s="277" t="s">
        <v>120</v>
      </c>
      <c r="L1" s="61"/>
      <c r="M1" s="61"/>
      <c r="N1" s="2"/>
      <c r="O1" s="2"/>
      <c r="P1" s="2"/>
      <c r="Q1" s="2"/>
    </row>
    <row r="2" spans="1:17">
      <c r="C2" s="277" t="s">
        <v>171</v>
      </c>
      <c r="L2" s="61"/>
      <c r="M2" s="61"/>
      <c r="N2" s="2"/>
      <c r="O2" s="2"/>
      <c r="P2" s="2"/>
      <c r="Q2" s="25" t="s">
        <v>122</v>
      </c>
    </row>
    <row r="3" spans="1:17">
      <c r="C3" s="277" t="str">
        <f>SCI!C3</f>
        <v>Bulan Februari 2026</v>
      </c>
      <c r="L3" s="61"/>
      <c r="M3" s="61"/>
      <c r="N3" s="2"/>
      <c r="O3" s="2"/>
      <c r="P3" s="2"/>
      <c r="Q3" s="2"/>
    </row>
    <row r="4" spans="1:17">
      <c r="B4" s="278"/>
      <c r="C4" s="76">
        <f>'Summary sales'!A4</f>
        <v>46054</v>
      </c>
      <c r="J4" s="1" t="s">
        <v>123</v>
      </c>
      <c r="K4" s="29">
        <f>MAX(K7:K35)</f>
        <v>76.362500000007756</v>
      </c>
      <c r="L4" s="61"/>
      <c r="M4" s="61"/>
      <c r="N4" s="26"/>
      <c r="O4" s="26"/>
      <c r="P4" s="26"/>
      <c r="Q4" s="2"/>
    </row>
    <row r="5" spans="1:17" ht="15" customHeight="1">
      <c r="A5" s="695" t="s">
        <v>100</v>
      </c>
      <c r="B5" s="694" t="s">
        <v>101</v>
      </c>
      <c r="C5" s="694" t="s">
        <v>124</v>
      </c>
      <c r="D5" s="694"/>
      <c r="E5" s="694" t="s">
        <v>125</v>
      </c>
      <c r="F5" s="694"/>
      <c r="G5" s="698" t="s">
        <v>126</v>
      </c>
      <c r="H5" s="694" t="s">
        <v>127</v>
      </c>
      <c r="I5" s="694"/>
      <c r="J5" s="694" t="s">
        <v>128</v>
      </c>
      <c r="K5" s="698" t="s">
        <v>129</v>
      </c>
      <c r="L5" s="713" t="s">
        <v>172</v>
      </c>
      <c r="M5" s="713"/>
      <c r="N5" s="715" t="s">
        <v>92</v>
      </c>
      <c r="O5" s="698" t="s">
        <v>173</v>
      </c>
      <c r="P5" s="698" t="s">
        <v>174</v>
      </c>
      <c r="Q5" s="692" t="s">
        <v>130</v>
      </c>
    </row>
    <row r="6" spans="1:17" ht="33.75" customHeight="1">
      <c r="A6" s="696"/>
      <c r="B6" s="697"/>
      <c r="C6" s="5" t="s">
        <v>101</v>
      </c>
      <c r="D6" s="5" t="s">
        <v>131</v>
      </c>
      <c r="E6" s="5" t="s">
        <v>101</v>
      </c>
      <c r="F6" s="5" t="s">
        <v>131</v>
      </c>
      <c r="G6" s="699"/>
      <c r="H6" s="5" t="s">
        <v>124</v>
      </c>
      <c r="I6" s="5" t="s">
        <v>125</v>
      </c>
      <c r="J6" s="697"/>
      <c r="K6" s="699"/>
      <c r="L6" s="188" t="s">
        <v>124</v>
      </c>
      <c r="M6" s="188" t="s">
        <v>125</v>
      </c>
      <c r="N6" s="716"/>
      <c r="O6" s="699"/>
      <c r="P6" s="699"/>
      <c r="Q6" s="693"/>
    </row>
    <row r="7" spans="1:17">
      <c r="A7" s="6">
        <v>1</v>
      </c>
      <c r="B7" s="7">
        <f>C4</f>
        <v>46054</v>
      </c>
      <c r="C7" s="8">
        <f>B7</f>
        <v>46054</v>
      </c>
      <c r="D7" s="9">
        <v>0.33333333333333298</v>
      </c>
      <c r="E7" s="8">
        <f>C7+1</f>
        <v>46055</v>
      </c>
      <c r="F7" s="9">
        <v>0.33333333333333298</v>
      </c>
      <c r="G7" s="10">
        <f>IFERROR(((E7-C7)+(F7-D7)),"")</f>
        <v>1</v>
      </c>
      <c r="H7" s="11">
        <v>5202219.24</v>
      </c>
      <c r="I7" s="11">
        <v>5204051.9400000004</v>
      </c>
      <c r="J7" s="11">
        <f t="shared" ref="J7" si="0">I7-H7</f>
        <v>1832.7000000001863</v>
      </c>
      <c r="K7" s="27">
        <f t="shared" ref="K7" si="1">J7/24</f>
        <v>76.362500000007756</v>
      </c>
      <c r="L7" s="27">
        <v>0</v>
      </c>
      <c r="M7" s="27">
        <v>0</v>
      </c>
      <c r="N7" s="27">
        <f t="shared" ref="N7" si="2">M7-L7</f>
        <v>0</v>
      </c>
      <c r="O7" s="27">
        <v>2.5617131424467399</v>
      </c>
      <c r="P7" s="27">
        <f t="shared" ref="P7" si="3">ROUND(IF(N7=0,0,+O7*N7),2)</f>
        <v>0</v>
      </c>
      <c r="Q7" s="28"/>
    </row>
    <row r="8" spans="1:17">
      <c r="A8" s="12">
        <f>A7+1</f>
        <v>2</v>
      </c>
      <c r="B8" s="8">
        <f>B7+1</f>
        <v>46055</v>
      </c>
      <c r="C8" s="8">
        <f>B8</f>
        <v>46055</v>
      </c>
      <c r="D8" s="9">
        <f>D7</f>
        <v>0.33333333333333298</v>
      </c>
      <c r="E8" s="8">
        <f>C8+1</f>
        <v>46056</v>
      </c>
      <c r="F8" s="9">
        <v>0.33333333333333298</v>
      </c>
      <c r="G8" s="10">
        <f t="shared" ref="G8:G34" si="4">IFERROR(((E8-C8)+(F8-D8)),"")</f>
        <v>1</v>
      </c>
      <c r="H8" s="11">
        <f>I7</f>
        <v>5204051.9400000004</v>
      </c>
      <c r="I8" s="11">
        <v>5205611.41</v>
      </c>
      <c r="J8" s="11">
        <f t="shared" ref="J8" si="5">I8-H8</f>
        <v>1559.4699999997392</v>
      </c>
      <c r="K8" s="27">
        <f t="shared" ref="K8" si="6">J8/24</f>
        <v>64.977916666655801</v>
      </c>
      <c r="L8" s="27">
        <v>0</v>
      </c>
      <c r="M8" s="27">
        <v>0</v>
      </c>
      <c r="N8" s="27">
        <f t="shared" ref="N8" si="7">M8-L8</f>
        <v>0</v>
      </c>
      <c r="O8" s="27">
        <v>2.5617131424467399</v>
      </c>
      <c r="P8" s="27">
        <f t="shared" ref="P8" si="8">ROUND(IF(N8=0,0,+O8*N8),2)</f>
        <v>0</v>
      </c>
      <c r="Q8" s="28"/>
    </row>
    <row r="9" spans="1:17">
      <c r="A9" s="12">
        <f t="shared" ref="A9:B24" si="9">A8+1</f>
        <v>3</v>
      </c>
      <c r="B9" s="8">
        <f t="shared" si="9"/>
        <v>46056</v>
      </c>
      <c r="C9" s="8">
        <f t="shared" ref="C9:C34" si="10">B9</f>
        <v>46056</v>
      </c>
      <c r="D9" s="9">
        <f t="shared" ref="D9:D34" si="11">D8</f>
        <v>0.33333333333333298</v>
      </c>
      <c r="E9" s="8">
        <f t="shared" ref="E9:E26" si="12">C9+1</f>
        <v>46057</v>
      </c>
      <c r="F9" s="9">
        <v>0.33333333333333298</v>
      </c>
      <c r="G9" s="10">
        <f t="shared" si="4"/>
        <v>1</v>
      </c>
      <c r="H9" s="11">
        <f t="shared" ref="H9:H26" si="13">I8</f>
        <v>5205611.41</v>
      </c>
      <c r="I9" s="11">
        <v>5207321.21</v>
      </c>
      <c r="J9" s="11">
        <f t="shared" ref="J9:J10" si="14">I9-H9</f>
        <v>1709.7999999998137</v>
      </c>
      <c r="K9" s="27">
        <f t="shared" ref="K9" si="15">J9/24</f>
        <v>71.241666666658901</v>
      </c>
      <c r="L9" s="27">
        <v>0</v>
      </c>
      <c r="M9" s="27">
        <v>0</v>
      </c>
      <c r="N9" s="27">
        <f t="shared" ref="N9" si="16">M9-L9</f>
        <v>0</v>
      </c>
      <c r="O9" s="27">
        <v>2.5617131424467399</v>
      </c>
      <c r="P9" s="27">
        <f t="shared" ref="P9" si="17">ROUND(IF(N9=0,0,+O9*N9),2)</f>
        <v>0</v>
      </c>
      <c r="Q9" s="28"/>
    </row>
    <row r="10" spans="1:17">
      <c r="A10" s="12">
        <f t="shared" si="9"/>
        <v>4</v>
      </c>
      <c r="B10" s="8">
        <f t="shared" si="9"/>
        <v>46057</v>
      </c>
      <c r="C10" s="8">
        <f t="shared" si="10"/>
        <v>46057</v>
      </c>
      <c r="D10" s="9">
        <f t="shared" si="11"/>
        <v>0.33333333333333298</v>
      </c>
      <c r="E10" s="8">
        <f t="shared" si="12"/>
        <v>46058</v>
      </c>
      <c r="F10" s="9">
        <v>0.33333333333333298</v>
      </c>
      <c r="G10" s="10">
        <f t="shared" si="4"/>
        <v>1</v>
      </c>
      <c r="H10" s="11">
        <f t="shared" si="13"/>
        <v>5207321.21</v>
      </c>
      <c r="I10" s="11">
        <v>5208749.47</v>
      </c>
      <c r="J10" s="11">
        <f t="shared" si="14"/>
        <v>1428.2599999997765</v>
      </c>
      <c r="K10" s="27">
        <f t="shared" ref="K10" si="18">J10/24</f>
        <v>59.510833333324022</v>
      </c>
      <c r="L10" s="27">
        <v>0</v>
      </c>
      <c r="M10" s="27">
        <v>0</v>
      </c>
      <c r="N10" s="27">
        <f t="shared" ref="N10" si="19">M10-L10</f>
        <v>0</v>
      </c>
      <c r="O10" s="27">
        <v>2.5617131424467399</v>
      </c>
      <c r="P10" s="27">
        <f t="shared" ref="P10" si="20">ROUND(IF(N10=0,0,+O10*N10),2)</f>
        <v>0</v>
      </c>
      <c r="Q10" s="28"/>
    </row>
    <row r="11" spans="1:17">
      <c r="A11" s="12">
        <f t="shared" si="9"/>
        <v>5</v>
      </c>
      <c r="B11" s="8">
        <f t="shared" si="9"/>
        <v>46058</v>
      </c>
      <c r="C11" s="8">
        <f t="shared" si="10"/>
        <v>46058</v>
      </c>
      <c r="D11" s="9">
        <f t="shared" si="11"/>
        <v>0.33333333333333298</v>
      </c>
      <c r="E11" s="8">
        <f t="shared" si="12"/>
        <v>46059</v>
      </c>
      <c r="F11" s="9">
        <v>0.33333333333333298</v>
      </c>
      <c r="G11" s="10">
        <f t="shared" si="4"/>
        <v>1</v>
      </c>
      <c r="H11" s="11">
        <f t="shared" si="13"/>
        <v>5208749.47</v>
      </c>
      <c r="I11" s="11">
        <v>5208949.47</v>
      </c>
      <c r="J11" s="11">
        <f t="shared" ref="J11" si="21">I11-H11</f>
        <v>200</v>
      </c>
      <c r="K11" s="27">
        <f t="shared" ref="K11" si="22">J11/24</f>
        <v>8.3333333333333339</v>
      </c>
      <c r="L11" s="27">
        <v>0</v>
      </c>
      <c r="M11" s="27">
        <v>0</v>
      </c>
      <c r="N11" s="27">
        <f t="shared" ref="N11" si="23">M11-L11</f>
        <v>0</v>
      </c>
      <c r="O11" s="27">
        <v>2.5617131424467399</v>
      </c>
      <c r="P11" s="27">
        <f t="shared" ref="P11" si="24">ROUND(IF(N11=0,0,+O11*N11),2)</f>
        <v>0</v>
      </c>
      <c r="Q11" s="28"/>
    </row>
    <row r="12" spans="1:17">
      <c r="A12" s="12">
        <f t="shared" si="9"/>
        <v>6</v>
      </c>
      <c r="B12" s="8">
        <f t="shared" si="9"/>
        <v>46059</v>
      </c>
      <c r="C12" s="8">
        <f t="shared" si="10"/>
        <v>46059</v>
      </c>
      <c r="D12" s="9">
        <f t="shared" si="11"/>
        <v>0.33333333333333298</v>
      </c>
      <c r="E12" s="8">
        <f t="shared" si="12"/>
        <v>46060</v>
      </c>
      <c r="F12" s="9">
        <v>0.33333333333333298</v>
      </c>
      <c r="G12" s="10">
        <f t="shared" si="4"/>
        <v>1</v>
      </c>
      <c r="H12" s="11">
        <f t="shared" si="13"/>
        <v>5208949.47</v>
      </c>
      <c r="I12" s="11">
        <v>5209755.8600000003</v>
      </c>
      <c r="J12" s="11">
        <f t="shared" ref="J12" si="25">I12-H12</f>
        <v>806.39000000059605</v>
      </c>
      <c r="K12" s="27">
        <f t="shared" ref="K12" si="26">J12/24</f>
        <v>33.599583333358169</v>
      </c>
      <c r="L12" s="27">
        <v>0</v>
      </c>
      <c r="M12" s="27">
        <v>0</v>
      </c>
      <c r="N12" s="27">
        <f t="shared" ref="N12" si="27">M12-L12</f>
        <v>0</v>
      </c>
      <c r="O12" s="27">
        <v>2.5617131424467399</v>
      </c>
      <c r="P12" s="27">
        <f t="shared" ref="P12" si="28">ROUND(IF(N12=0,0,+O12*N12),2)</f>
        <v>0</v>
      </c>
      <c r="Q12" s="28"/>
    </row>
    <row r="13" spans="1:17">
      <c r="A13" s="12">
        <f t="shared" si="9"/>
        <v>7</v>
      </c>
      <c r="B13" s="8">
        <f t="shared" si="9"/>
        <v>46060</v>
      </c>
      <c r="C13" s="8">
        <f t="shared" si="10"/>
        <v>46060</v>
      </c>
      <c r="D13" s="9">
        <f t="shared" si="11"/>
        <v>0.33333333333333298</v>
      </c>
      <c r="E13" s="8">
        <f t="shared" si="12"/>
        <v>46061</v>
      </c>
      <c r="F13" s="9">
        <v>0.33333333333333298</v>
      </c>
      <c r="G13" s="10">
        <f t="shared" si="4"/>
        <v>1</v>
      </c>
      <c r="H13" s="11">
        <f t="shared" si="13"/>
        <v>5209755.8600000003</v>
      </c>
      <c r="I13" s="11">
        <v>5210759.43</v>
      </c>
      <c r="J13" s="11">
        <f t="shared" ref="J13" si="29">I13-H13</f>
        <v>1003.5699999993667</v>
      </c>
      <c r="K13" s="27">
        <f t="shared" ref="K13" si="30">J13/24</f>
        <v>41.815416666640282</v>
      </c>
      <c r="L13" s="27">
        <v>0</v>
      </c>
      <c r="M13" s="27">
        <v>0</v>
      </c>
      <c r="N13" s="27">
        <f t="shared" ref="N13" si="31">M13-L13</f>
        <v>0</v>
      </c>
      <c r="O13" s="27">
        <v>2.5617131424467399</v>
      </c>
      <c r="P13" s="27">
        <f t="shared" ref="P13" si="32">ROUND(IF(N13=0,0,+O13*N13),2)</f>
        <v>0</v>
      </c>
      <c r="Q13" s="28"/>
    </row>
    <row r="14" spans="1:17">
      <c r="A14" s="12">
        <f t="shared" si="9"/>
        <v>8</v>
      </c>
      <c r="B14" s="8">
        <f t="shared" si="9"/>
        <v>46061</v>
      </c>
      <c r="C14" s="8">
        <f t="shared" si="10"/>
        <v>46061</v>
      </c>
      <c r="D14" s="9">
        <f t="shared" si="11"/>
        <v>0.33333333333333298</v>
      </c>
      <c r="E14" s="8">
        <f t="shared" si="12"/>
        <v>46062</v>
      </c>
      <c r="F14" s="9">
        <v>0.33333333333333298</v>
      </c>
      <c r="G14" s="10">
        <f t="shared" si="4"/>
        <v>1</v>
      </c>
      <c r="H14" s="11">
        <f t="shared" si="13"/>
        <v>5210759.43</v>
      </c>
      <c r="I14" s="11">
        <v>5211688.8499999996</v>
      </c>
      <c r="J14" s="11">
        <f t="shared" ref="J14" si="33">I14-H14</f>
        <v>929.41999999992549</v>
      </c>
      <c r="K14" s="27">
        <f t="shared" ref="K14" si="34">J14/24</f>
        <v>38.725833333330229</v>
      </c>
      <c r="L14" s="27">
        <v>0</v>
      </c>
      <c r="M14" s="27">
        <v>0</v>
      </c>
      <c r="N14" s="27">
        <f t="shared" ref="N14" si="35">M14-L14</f>
        <v>0</v>
      </c>
      <c r="O14" s="27">
        <v>2.5617131424467399</v>
      </c>
      <c r="P14" s="27">
        <f t="shared" ref="P14" si="36">ROUND(IF(N14=0,0,+O14*N14),2)</f>
        <v>0</v>
      </c>
      <c r="Q14" s="28"/>
    </row>
    <row r="15" spans="1:17">
      <c r="A15" s="12">
        <f t="shared" si="9"/>
        <v>9</v>
      </c>
      <c r="B15" s="8">
        <f t="shared" si="9"/>
        <v>46062</v>
      </c>
      <c r="C15" s="8">
        <f t="shared" si="10"/>
        <v>46062</v>
      </c>
      <c r="D15" s="9">
        <f t="shared" si="11"/>
        <v>0.33333333333333298</v>
      </c>
      <c r="E15" s="8">
        <f t="shared" si="12"/>
        <v>46063</v>
      </c>
      <c r="F15" s="9">
        <v>0.33333333333333298</v>
      </c>
      <c r="G15" s="10">
        <f t="shared" si="4"/>
        <v>1</v>
      </c>
      <c r="H15" s="11">
        <f t="shared" si="13"/>
        <v>5211688.8499999996</v>
      </c>
      <c r="I15" s="11">
        <v>5212705.0199999996</v>
      </c>
      <c r="J15" s="11">
        <f t="shared" ref="J15" si="37">I15-H15</f>
        <v>1016.1699999999255</v>
      </c>
      <c r="K15" s="27">
        <f t="shared" ref="K15" si="38">J15/24</f>
        <v>42.340416666663565</v>
      </c>
      <c r="L15" s="27">
        <v>0</v>
      </c>
      <c r="M15" s="27">
        <v>0</v>
      </c>
      <c r="N15" s="27">
        <f t="shared" ref="N15" si="39">M15-L15</f>
        <v>0</v>
      </c>
      <c r="O15" s="27">
        <v>2.5617131424467399</v>
      </c>
      <c r="P15" s="27">
        <f t="shared" ref="P15" si="40">ROUND(IF(N15=0,0,+O15*N15),2)</f>
        <v>0</v>
      </c>
      <c r="Q15" s="28"/>
    </row>
    <row r="16" spans="1:17">
      <c r="A16" s="12">
        <f t="shared" si="9"/>
        <v>10</v>
      </c>
      <c r="B16" s="8">
        <f t="shared" si="9"/>
        <v>46063</v>
      </c>
      <c r="C16" s="8">
        <f t="shared" si="10"/>
        <v>46063</v>
      </c>
      <c r="D16" s="9">
        <f t="shared" si="11"/>
        <v>0.33333333333333298</v>
      </c>
      <c r="E16" s="8">
        <f t="shared" si="12"/>
        <v>46064</v>
      </c>
      <c r="F16" s="9">
        <v>0.33333333333333298</v>
      </c>
      <c r="G16" s="10">
        <f t="shared" si="4"/>
        <v>1</v>
      </c>
      <c r="H16" s="11">
        <f t="shared" si="13"/>
        <v>5212705.0199999996</v>
      </c>
      <c r="I16" s="11">
        <v>5213665.6399999997</v>
      </c>
      <c r="J16" s="11">
        <f t="shared" ref="J16" si="41">I16-H16</f>
        <v>960.62000000011176</v>
      </c>
      <c r="K16" s="27">
        <f t="shared" ref="K16" si="42">J16/24</f>
        <v>40.025833333337992</v>
      </c>
      <c r="L16" s="27">
        <v>0</v>
      </c>
      <c r="M16" s="27">
        <v>0</v>
      </c>
      <c r="N16" s="27">
        <f t="shared" ref="N16" si="43">M16-L16</f>
        <v>0</v>
      </c>
      <c r="O16" s="27">
        <v>2.5617131424467399</v>
      </c>
      <c r="P16" s="27">
        <f t="shared" ref="P16" si="44">ROUND(IF(N16=0,0,+O16*N16),2)</f>
        <v>0</v>
      </c>
      <c r="Q16" s="28"/>
    </row>
    <row r="17" spans="1:17">
      <c r="A17" s="12">
        <f t="shared" si="9"/>
        <v>11</v>
      </c>
      <c r="B17" s="8">
        <f t="shared" si="9"/>
        <v>46064</v>
      </c>
      <c r="C17" s="8">
        <f t="shared" si="10"/>
        <v>46064</v>
      </c>
      <c r="D17" s="9">
        <f t="shared" si="11"/>
        <v>0.33333333333333298</v>
      </c>
      <c r="E17" s="8">
        <f t="shared" si="12"/>
        <v>46065</v>
      </c>
      <c r="F17" s="9">
        <v>0.33333333333333298</v>
      </c>
      <c r="G17" s="10">
        <f t="shared" si="4"/>
        <v>1</v>
      </c>
      <c r="H17" s="11">
        <f t="shared" si="13"/>
        <v>5213665.6399999997</v>
      </c>
      <c r="I17" s="11">
        <v>5214577.3899999997</v>
      </c>
      <c r="J17" s="11">
        <f t="shared" ref="J17" si="45">I17-H17</f>
        <v>911.75</v>
      </c>
      <c r="K17" s="27">
        <f t="shared" ref="K17" si="46">J17/24</f>
        <v>37.989583333333336</v>
      </c>
      <c r="L17" s="27">
        <v>0</v>
      </c>
      <c r="M17" s="27">
        <v>0</v>
      </c>
      <c r="N17" s="27">
        <f t="shared" ref="N17" si="47">M17-L17</f>
        <v>0</v>
      </c>
      <c r="O17" s="27">
        <v>2.5617131424467399</v>
      </c>
      <c r="P17" s="27">
        <f t="shared" ref="P17" si="48">ROUND(IF(N17=0,0,+O17*N17),2)</f>
        <v>0</v>
      </c>
      <c r="Q17" s="28"/>
    </row>
    <row r="18" spans="1:17">
      <c r="A18" s="12">
        <f t="shared" si="9"/>
        <v>12</v>
      </c>
      <c r="B18" s="8">
        <f t="shared" si="9"/>
        <v>46065</v>
      </c>
      <c r="C18" s="8">
        <f t="shared" si="10"/>
        <v>46065</v>
      </c>
      <c r="D18" s="9">
        <f t="shared" si="11"/>
        <v>0.33333333333333298</v>
      </c>
      <c r="E18" s="8">
        <f t="shared" si="12"/>
        <v>46066</v>
      </c>
      <c r="F18" s="9">
        <v>0.33333333333333298</v>
      </c>
      <c r="G18" s="10">
        <f t="shared" si="4"/>
        <v>1</v>
      </c>
      <c r="H18" s="11">
        <f t="shared" si="13"/>
        <v>5214577.3899999997</v>
      </c>
      <c r="I18" s="11">
        <v>5215529.8499999996</v>
      </c>
      <c r="J18" s="11">
        <f t="shared" ref="J18" si="49">I18-H18</f>
        <v>952.45999999996275</v>
      </c>
      <c r="K18" s="27">
        <f t="shared" ref="K18" si="50">J18/24</f>
        <v>39.685833333331779</v>
      </c>
      <c r="L18" s="27">
        <v>0</v>
      </c>
      <c r="M18" s="27">
        <v>0</v>
      </c>
      <c r="N18" s="27">
        <f t="shared" ref="N18" si="51">M18-L18</f>
        <v>0</v>
      </c>
      <c r="O18" s="27">
        <v>2.5617131424467399</v>
      </c>
      <c r="P18" s="27">
        <f t="shared" ref="P18" si="52">ROUND(IF(N18=0,0,+O18*N18),2)</f>
        <v>0</v>
      </c>
      <c r="Q18" s="28"/>
    </row>
    <row r="19" spans="1:17">
      <c r="A19" s="12">
        <f t="shared" si="9"/>
        <v>13</v>
      </c>
      <c r="B19" s="8">
        <f t="shared" si="9"/>
        <v>46066</v>
      </c>
      <c r="C19" s="8">
        <f t="shared" si="10"/>
        <v>46066</v>
      </c>
      <c r="D19" s="9">
        <v>0.33333333333333298</v>
      </c>
      <c r="E19" s="8">
        <f t="shared" si="12"/>
        <v>46067</v>
      </c>
      <c r="F19" s="9">
        <v>0.33333333333333298</v>
      </c>
      <c r="G19" s="10">
        <f t="shared" si="4"/>
        <v>1</v>
      </c>
      <c r="H19" s="11">
        <f t="shared" si="13"/>
        <v>5215529.8499999996</v>
      </c>
      <c r="I19" s="11">
        <v>5216484.07</v>
      </c>
      <c r="J19" s="11">
        <f t="shared" ref="J19:J21" si="53">I19-H19</f>
        <v>954.22000000067055</v>
      </c>
      <c r="K19" s="27">
        <f t="shared" ref="K19:K21" si="54">J19/24</f>
        <v>39.759166666694604</v>
      </c>
      <c r="L19" s="27">
        <v>0</v>
      </c>
      <c r="M19" s="27">
        <v>0</v>
      </c>
      <c r="N19" s="27">
        <f t="shared" ref="N19:N21" si="55">M19-L19</f>
        <v>0</v>
      </c>
      <c r="O19" s="27">
        <v>2.5617131424467399</v>
      </c>
      <c r="P19" s="27">
        <f t="shared" ref="P19:P21" si="56">ROUND(IF(N19=0,0,+O19*N19),2)</f>
        <v>0</v>
      </c>
      <c r="Q19" s="28"/>
    </row>
    <row r="20" spans="1:17">
      <c r="A20" s="12">
        <f t="shared" si="9"/>
        <v>14</v>
      </c>
      <c r="B20" s="8">
        <f t="shared" si="9"/>
        <v>46067</v>
      </c>
      <c r="C20" s="8">
        <f t="shared" si="10"/>
        <v>46067</v>
      </c>
      <c r="D20" s="9">
        <f>F19</f>
        <v>0.33333333333333298</v>
      </c>
      <c r="E20" s="8">
        <f t="shared" si="12"/>
        <v>46068</v>
      </c>
      <c r="F20" s="9">
        <v>0.33333333333333298</v>
      </c>
      <c r="G20" s="10">
        <f t="shared" si="4"/>
        <v>1</v>
      </c>
      <c r="H20" s="11">
        <f t="shared" si="13"/>
        <v>5216484.07</v>
      </c>
      <c r="I20" s="11">
        <v>5217404.92</v>
      </c>
      <c r="J20" s="11">
        <f t="shared" ref="J20" si="57">I20-H20</f>
        <v>920.84999999962747</v>
      </c>
      <c r="K20" s="27">
        <f t="shared" ref="K20" si="58">J20/24</f>
        <v>38.36874999998448</v>
      </c>
      <c r="L20" s="27">
        <v>0</v>
      </c>
      <c r="M20" s="27">
        <v>0</v>
      </c>
      <c r="N20" s="27">
        <f t="shared" ref="N20" si="59">M20-L20</f>
        <v>0</v>
      </c>
      <c r="O20" s="27">
        <v>2.5617131424467399</v>
      </c>
      <c r="P20" s="27">
        <f t="shared" ref="P20" si="60">ROUND(IF(N20=0,0,+O20*N20),2)</f>
        <v>0</v>
      </c>
      <c r="Q20" s="28"/>
    </row>
    <row r="21" spans="1:17">
      <c r="A21" s="12">
        <f t="shared" si="9"/>
        <v>15</v>
      </c>
      <c r="B21" s="8">
        <f t="shared" si="9"/>
        <v>46068</v>
      </c>
      <c r="C21" s="8">
        <f t="shared" si="10"/>
        <v>46068</v>
      </c>
      <c r="D21" s="9">
        <f t="shared" si="11"/>
        <v>0.33333333333333298</v>
      </c>
      <c r="E21" s="8">
        <f t="shared" si="12"/>
        <v>46069</v>
      </c>
      <c r="F21" s="9">
        <v>0.33333333333333298</v>
      </c>
      <c r="G21" s="10">
        <f t="shared" si="4"/>
        <v>1</v>
      </c>
      <c r="H21" s="11">
        <f t="shared" si="13"/>
        <v>5217404.92</v>
      </c>
      <c r="I21" s="11">
        <v>5218346.46</v>
      </c>
      <c r="J21" s="11">
        <f t="shared" si="53"/>
        <v>941.54000000003725</v>
      </c>
      <c r="K21" s="27">
        <f t="shared" si="54"/>
        <v>39.230833333334886</v>
      </c>
      <c r="L21" s="27">
        <v>0</v>
      </c>
      <c r="M21" s="27">
        <v>0</v>
      </c>
      <c r="N21" s="27">
        <f t="shared" si="55"/>
        <v>0</v>
      </c>
      <c r="O21" s="27">
        <v>2.5617131424467399</v>
      </c>
      <c r="P21" s="27">
        <f t="shared" si="56"/>
        <v>0</v>
      </c>
      <c r="Q21" s="28"/>
    </row>
    <row r="22" spans="1:17">
      <c r="A22" s="12">
        <f t="shared" si="9"/>
        <v>16</v>
      </c>
      <c r="B22" s="8">
        <f t="shared" si="9"/>
        <v>46069</v>
      </c>
      <c r="C22" s="8">
        <f t="shared" si="10"/>
        <v>46069</v>
      </c>
      <c r="D22" s="9">
        <f t="shared" si="11"/>
        <v>0.33333333333333298</v>
      </c>
      <c r="E22" s="8">
        <f t="shared" si="12"/>
        <v>46070</v>
      </c>
      <c r="F22" s="9">
        <v>0.33333333333333298</v>
      </c>
      <c r="G22" s="10">
        <f t="shared" si="4"/>
        <v>1</v>
      </c>
      <c r="H22" s="11">
        <f t="shared" si="13"/>
        <v>5218346.46</v>
      </c>
      <c r="I22" s="11">
        <v>5219252.79</v>
      </c>
      <c r="J22" s="11">
        <f t="shared" ref="J22" si="61">I22-H22</f>
        <v>906.33000000007451</v>
      </c>
      <c r="K22" s="27">
        <f t="shared" ref="K22" si="62">J22/24</f>
        <v>37.763750000003107</v>
      </c>
      <c r="L22" s="27">
        <v>0</v>
      </c>
      <c r="M22" s="27">
        <v>0</v>
      </c>
      <c r="N22" s="27">
        <f t="shared" ref="N22" si="63">M22-L22</f>
        <v>0</v>
      </c>
      <c r="O22" s="27">
        <v>2.5617131424467399</v>
      </c>
      <c r="P22" s="27">
        <f t="shared" ref="P22" si="64">ROUND(IF(N22=0,0,+O22*N22),2)</f>
        <v>0</v>
      </c>
      <c r="Q22" s="28"/>
    </row>
    <row r="23" spans="1:17">
      <c r="A23" s="12">
        <f t="shared" si="9"/>
        <v>17</v>
      </c>
      <c r="B23" s="8">
        <f t="shared" si="9"/>
        <v>46070</v>
      </c>
      <c r="C23" s="8">
        <f t="shared" si="10"/>
        <v>46070</v>
      </c>
      <c r="D23" s="9">
        <f t="shared" si="11"/>
        <v>0.33333333333333298</v>
      </c>
      <c r="E23" s="8">
        <f t="shared" si="12"/>
        <v>46071</v>
      </c>
      <c r="F23" s="9">
        <v>0.33333333333333298</v>
      </c>
      <c r="G23" s="10">
        <f t="shared" si="4"/>
        <v>1</v>
      </c>
      <c r="H23" s="11">
        <f t="shared" si="13"/>
        <v>5219252.79</v>
      </c>
      <c r="I23" s="11">
        <v>5220198.8899999997</v>
      </c>
      <c r="J23" s="11">
        <f t="shared" ref="J23" si="65">I23-H23</f>
        <v>946.09999999962747</v>
      </c>
      <c r="K23" s="27">
        <f t="shared" ref="K23" si="66">J23/24</f>
        <v>39.420833333317809</v>
      </c>
      <c r="L23" s="27">
        <v>0</v>
      </c>
      <c r="M23" s="27">
        <v>0</v>
      </c>
      <c r="N23" s="27">
        <f t="shared" ref="N23" si="67">M23-L23</f>
        <v>0</v>
      </c>
      <c r="O23" s="27">
        <v>2.5617131424467399</v>
      </c>
      <c r="P23" s="27">
        <f t="shared" ref="P23" si="68">ROUND(IF(N23=0,0,+O23*N23),2)</f>
        <v>0</v>
      </c>
      <c r="Q23" s="28"/>
    </row>
    <row r="24" spans="1:17">
      <c r="A24" s="12">
        <f t="shared" si="9"/>
        <v>18</v>
      </c>
      <c r="B24" s="8">
        <f t="shared" si="9"/>
        <v>46071</v>
      </c>
      <c r="C24" s="8">
        <f t="shared" si="10"/>
        <v>46071</v>
      </c>
      <c r="D24" s="9">
        <f t="shared" si="11"/>
        <v>0.33333333333333298</v>
      </c>
      <c r="E24" s="8">
        <f t="shared" si="12"/>
        <v>46072</v>
      </c>
      <c r="F24" s="9">
        <v>0.33333333333333298</v>
      </c>
      <c r="G24" s="10">
        <f t="shared" si="4"/>
        <v>1</v>
      </c>
      <c r="H24" s="11">
        <f t="shared" si="13"/>
        <v>5220198.8899999997</v>
      </c>
      <c r="I24" s="11">
        <v>5221155.1100000003</v>
      </c>
      <c r="J24" s="11">
        <f t="shared" ref="J24" si="69">I24-H24</f>
        <v>956.22000000067055</v>
      </c>
      <c r="K24" s="27">
        <f t="shared" ref="K24" si="70">J24/24</f>
        <v>39.84250000002794</v>
      </c>
      <c r="L24" s="27">
        <v>0</v>
      </c>
      <c r="M24" s="27">
        <v>0</v>
      </c>
      <c r="N24" s="27">
        <f t="shared" ref="N24" si="71">M24-L24</f>
        <v>0</v>
      </c>
      <c r="O24" s="27">
        <v>2.5617131424467399</v>
      </c>
      <c r="P24" s="27">
        <f t="shared" ref="P24" si="72">ROUND(IF(N24=0,0,+O24*N24),2)</f>
        <v>0</v>
      </c>
      <c r="Q24" s="28"/>
    </row>
    <row r="25" spans="1:17">
      <c r="A25" s="12">
        <f t="shared" ref="A25:B34" si="73">A24+1</f>
        <v>19</v>
      </c>
      <c r="B25" s="8">
        <f>B24+1</f>
        <v>46072</v>
      </c>
      <c r="C25" s="8">
        <f t="shared" si="10"/>
        <v>46072</v>
      </c>
      <c r="D25" s="9">
        <f t="shared" si="11"/>
        <v>0.33333333333333298</v>
      </c>
      <c r="E25" s="8">
        <f t="shared" si="12"/>
        <v>46073</v>
      </c>
      <c r="F25" s="9">
        <v>0.33333333333333298</v>
      </c>
      <c r="G25" s="10">
        <f t="shared" si="4"/>
        <v>1</v>
      </c>
      <c r="H25" s="11">
        <f t="shared" si="13"/>
        <v>5221155.1100000003</v>
      </c>
      <c r="I25" s="11">
        <v>5221637.68</v>
      </c>
      <c r="J25" s="11">
        <f t="shared" ref="J25" si="74">I25-H25</f>
        <v>482.5699999993667</v>
      </c>
      <c r="K25" s="27">
        <f t="shared" ref="K25" si="75">J25/24</f>
        <v>20.107083333306946</v>
      </c>
      <c r="L25" s="27">
        <v>0</v>
      </c>
      <c r="M25" s="27">
        <v>0</v>
      </c>
      <c r="N25" s="27">
        <f t="shared" ref="N25" si="76">M25-L25</f>
        <v>0</v>
      </c>
      <c r="O25" s="27">
        <v>2.5617131424467399</v>
      </c>
      <c r="P25" s="27">
        <f t="shared" ref="P25" si="77">ROUND(IF(N25=0,0,+O25*N25),2)</f>
        <v>0</v>
      </c>
      <c r="Q25" s="28"/>
    </row>
    <row r="26" spans="1:17">
      <c r="A26" s="12">
        <f t="shared" si="73"/>
        <v>20</v>
      </c>
      <c r="B26" s="8">
        <f>B25+1</f>
        <v>46073</v>
      </c>
      <c r="C26" s="8">
        <f t="shared" si="10"/>
        <v>46073</v>
      </c>
      <c r="D26" s="9">
        <f t="shared" si="11"/>
        <v>0.33333333333333298</v>
      </c>
      <c r="E26" s="8">
        <f t="shared" si="12"/>
        <v>46074</v>
      </c>
      <c r="F26" s="9">
        <v>0.33333333333333298</v>
      </c>
      <c r="G26" s="10">
        <f t="shared" si="4"/>
        <v>1</v>
      </c>
      <c r="H26" s="11">
        <f t="shared" si="13"/>
        <v>5221637.68</v>
      </c>
      <c r="I26" s="11">
        <v>5221637.68</v>
      </c>
      <c r="J26" s="11">
        <f t="shared" ref="J26" si="78">I26-H26</f>
        <v>0</v>
      </c>
      <c r="K26" s="27">
        <f t="shared" ref="K26" si="79">J26/24</f>
        <v>0</v>
      </c>
      <c r="L26" s="27">
        <v>0</v>
      </c>
      <c r="M26" s="27">
        <v>0</v>
      </c>
      <c r="N26" s="27">
        <f t="shared" ref="N26" si="80">M26-L26</f>
        <v>0</v>
      </c>
      <c r="O26" s="27">
        <v>2.5617131424467399</v>
      </c>
      <c r="P26" s="27">
        <f t="shared" ref="P26" si="81">ROUND(IF(N26=0,0,+O26*N26),2)</f>
        <v>0</v>
      </c>
      <c r="Q26" s="605" t="s">
        <v>301</v>
      </c>
    </row>
    <row r="27" spans="1:17">
      <c r="A27" s="12">
        <f t="shared" si="73"/>
        <v>21</v>
      </c>
      <c r="B27" s="8">
        <f>B26+1</f>
        <v>46074</v>
      </c>
      <c r="C27" s="8">
        <f t="shared" si="10"/>
        <v>46074</v>
      </c>
      <c r="D27" s="9">
        <f t="shared" si="11"/>
        <v>0.33333333333333298</v>
      </c>
      <c r="E27" s="8">
        <f t="shared" ref="E27:E34" si="82">C27+1</f>
        <v>46075</v>
      </c>
      <c r="F27" s="9">
        <v>0.33333333333333298</v>
      </c>
      <c r="G27" s="10">
        <f t="shared" si="4"/>
        <v>1</v>
      </c>
      <c r="H27" s="11">
        <f t="shared" ref="H27" si="83">I26</f>
        <v>5221637.68</v>
      </c>
      <c r="I27" s="11">
        <v>5221637.68</v>
      </c>
      <c r="J27" s="11">
        <f t="shared" ref="J27" si="84">I27-H27</f>
        <v>0</v>
      </c>
      <c r="K27" s="27">
        <f t="shared" ref="K27" si="85">J27/24</f>
        <v>0</v>
      </c>
      <c r="L27" s="27">
        <v>0</v>
      </c>
      <c r="M27" s="27">
        <v>0</v>
      </c>
      <c r="N27" s="27">
        <f t="shared" ref="N27" si="86">M27-L27</f>
        <v>0</v>
      </c>
      <c r="O27" s="27">
        <v>2.5617131424467399</v>
      </c>
      <c r="P27" s="27">
        <f t="shared" ref="P27" si="87">ROUND(IF(N27=0,0,+O27*N27),2)</f>
        <v>0</v>
      </c>
      <c r="Q27" s="605" t="s">
        <v>301</v>
      </c>
    </row>
    <row r="28" spans="1:17">
      <c r="A28" s="12">
        <f t="shared" si="73"/>
        <v>22</v>
      </c>
      <c r="B28" s="8">
        <f t="shared" si="73"/>
        <v>46075</v>
      </c>
      <c r="C28" s="8">
        <f t="shared" si="10"/>
        <v>46075</v>
      </c>
      <c r="D28" s="9">
        <f t="shared" si="11"/>
        <v>0.33333333333333298</v>
      </c>
      <c r="E28" s="8">
        <f t="shared" si="82"/>
        <v>46076</v>
      </c>
      <c r="F28" s="9">
        <v>0.33333333333333298</v>
      </c>
      <c r="G28" s="10">
        <f t="shared" si="4"/>
        <v>1</v>
      </c>
      <c r="H28" s="11">
        <f t="shared" ref="H28" si="88">I27</f>
        <v>5221637.68</v>
      </c>
      <c r="I28" s="11">
        <v>5221637.68</v>
      </c>
      <c r="J28" s="11">
        <f t="shared" ref="J28" si="89">I28-H28</f>
        <v>0</v>
      </c>
      <c r="K28" s="27">
        <f t="shared" ref="K28" si="90">J28/24</f>
        <v>0</v>
      </c>
      <c r="L28" s="27">
        <v>0</v>
      </c>
      <c r="M28" s="27">
        <v>0</v>
      </c>
      <c r="N28" s="27">
        <f t="shared" ref="N28" si="91">M28-L28</f>
        <v>0</v>
      </c>
      <c r="O28" s="27">
        <v>2.5617131424467399</v>
      </c>
      <c r="P28" s="27">
        <f t="shared" ref="P28" si="92">ROUND(IF(N28=0,0,+O28*N28),2)</f>
        <v>0</v>
      </c>
      <c r="Q28" s="605" t="s">
        <v>301</v>
      </c>
    </row>
    <row r="29" spans="1:17">
      <c r="A29" s="12">
        <f t="shared" si="73"/>
        <v>23</v>
      </c>
      <c r="B29" s="8">
        <f t="shared" si="73"/>
        <v>46076</v>
      </c>
      <c r="C29" s="8">
        <f t="shared" si="10"/>
        <v>46076</v>
      </c>
      <c r="D29" s="9">
        <f t="shared" si="11"/>
        <v>0.33333333333333298</v>
      </c>
      <c r="E29" s="8">
        <f t="shared" si="82"/>
        <v>46077</v>
      </c>
      <c r="F29" s="9">
        <v>0.33333333333333298</v>
      </c>
      <c r="G29" s="10">
        <f t="shared" si="4"/>
        <v>1</v>
      </c>
      <c r="H29" s="11">
        <f t="shared" ref="H29" si="93">I28</f>
        <v>5221637.68</v>
      </c>
      <c r="I29" s="11">
        <v>5221637.68</v>
      </c>
      <c r="J29" s="11">
        <f t="shared" ref="J29" si="94">I29-H29</f>
        <v>0</v>
      </c>
      <c r="K29" s="27">
        <f t="shared" ref="K29" si="95">J29/24</f>
        <v>0</v>
      </c>
      <c r="L29" s="27">
        <v>0</v>
      </c>
      <c r="M29" s="27">
        <v>0</v>
      </c>
      <c r="N29" s="27">
        <f t="shared" ref="N29" si="96">M29-L29</f>
        <v>0</v>
      </c>
      <c r="O29" s="27">
        <v>2.5617131424467399</v>
      </c>
      <c r="P29" s="27">
        <f t="shared" ref="P29" si="97">ROUND(IF(N29=0,0,+O29*N29),2)</f>
        <v>0</v>
      </c>
      <c r="Q29" s="605" t="s">
        <v>301</v>
      </c>
    </row>
    <row r="30" spans="1:17">
      <c r="A30" s="12">
        <f t="shared" si="73"/>
        <v>24</v>
      </c>
      <c r="B30" s="8">
        <f t="shared" si="73"/>
        <v>46077</v>
      </c>
      <c r="C30" s="8">
        <f t="shared" si="10"/>
        <v>46077</v>
      </c>
      <c r="D30" s="9">
        <f t="shared" si="11"/>
        <v>0.33333333333333298</v>
      </c>
      <c r="E30" s="8">
        <f t="shared" si="82"/>
        <v>46078</v>
      </c>
      <c r="F30" s="9">
        <v>0.33333333333333298</v>
      </c>
      <c r="G30" s="10">
        <f t="shared" si="4"/>
        <v>1</v>
      </c>
      <c r="H30" s="11">
        <f t="shared" ref="H30" si="98">I29</f>
        <v>5221637.68</v>
      </c>
      <c r="I30" s="11">
        <v>5221637.68</v>
      </c>
      <c r="J30" s="11">
        <f t="shared" ref="J30" si="99">I30-H30</f>
        <v>0</v>
      </c>
      <c r="K30" s="27">
        <f t="shared" ref="K30" si="100">J30/24</f>
        <v>0</v>
      </c>
      <c r="L30" s="27">
        <v>0</v>
      </c>
      <c r="M30" s="27">
        <v>0</v>
      </c>
      <c r="N30" s="27">
        <f t="shared" ref="N30" si="101">M30-L30</f>
        <v>0</v>
      </c>
      <c r="O30" s="27">
        <v>2.5617131424467399</v>
      </c>
      <c r="P30" s="27">
        <f t="shared" ref="P30" si="102">ROUND(IF(N30=0,0,+O30*N30),2)</f>
        <v>0</v>
      </c>
      <c r="Q30" s="605" t="s">
        <v>301</v>
      </c>
    </row>
    <row r="31" spans="1:17">
      <c r="A31" s="12">
        <f t="shared" si="73"/>
        <v>25</v>
      </c>
      <c r="B31" s="8">
        <f t="shared" si="73"/>
        <v>46078</v>
      </c>
      <c r="C31" s="8">
        <f t="shared" si="10"/>
        <v>46078</v>
      </c>
      <c r="D31" s="9">
        <f t="shared" si="11"/>
        <v>0.33333333333333298</v>
      </c>
      <c r="E31" s="8">
        <f t="shared" si="82"/>
        <v>46079</v>
      </c>
      <c r="F31" s="9">
        <v>0.33333333333333298</v>
      </c>
      <c r="G31" s="10">
        <f t="shared" si="4"/>
        <v>1</v>
      </c>
      <c r="H31" s="11">
        <f t="shared" ref="H31:H32" si="103">I30</f>
        <v>5221637.68</v>
      </c>
      <c r="I31" s="11">
        <v>5221637.68</v>
      </c>
      <c r="J31" s="11">
        <f t="shared" ref="J31" si="104">I31-H31</f>
        <v>0</v>
      </c>
      <c r="K31" s="27">
        <f t="shared" ref="K31" si="105">J31/24</f>
        <v>0</v>
      </c>
      <c r="L31" s="27">
        <v>0</v>
      </c>
      <c r="M31" s="27">
        <v>0</v>
      </c>
      <c r="N31" s="27">
        <f t="shared" ref="N31" si="106">M31-L31</f>
        <v>0</v>
      </c>
      <c r="O31" s="27">
        <v>2.5617131424467399</v>
      </c>
      <c r="P31" s="27">
        <f t="shared" ref="P31" si="107">ROUND(IF(N31=0,0,+O31*N31),2)</f>
        <v>0</v>
      </c>
      <c r="Q31" s="605" t="s">
        <v>301</v>
      </c>
    </row>
    <row r="32" spans="1:17">
      <c r="A32" s="12">
        <f t="shared" si="73"/>
        <v>26</v>
      </c>
      <c r="B32" s="8">
        <f t="shared" si="73"/>
        <v>46079</v>
      </c>
      <c r="C32" s="8">
        <f t="shared" si="10"/>
        <v>46079</v>
      </c>
      <c r="D32" s="9">
        <f t="shared" si="11"/>
        <v>0.33333333333333298</v>
      </c>
      <c r="E32" s="8">
        <f t="shared" si="82"/>
        <v>46080</v>
      </c>
      <c r="F32" s="9">
        <v>0.33333333333333298</v>
      </c>
      <c r="G32" s="10">
        <f t="shared" si="4"/>
        <v>1</v>
      </c>
      <c r="H32" s="11">
        <f t="shared" si="103"/>
        <v>5221637.68</v>
      </c>
      <c r="I32" s="11">
        <v>5221637.68</v>
      </c>
      <c r="J32" s="11">
        <f t="shared" ref="J32" si="108">I32-H32</f>
        <v>0</v>
      </c>
      <c r="K32" s="27">
        <f t="shared" ref="K32" si="109">J32/24</f>
        <v>0</v>
      </c>
      <c r="L32" s="27">
        <v>0</v>
      </c>
      <c r="M32" s="27">
        <v>0</v>
      </c>
      <c r="N32" s="27">
        <f t="shared" ref="N32" si="110">M32-L32</f>
        <v>0</v>
      </c>
      <c r="O32" s="27">
        <v>2.5617131424467399</v>
      </c>
      <c r="P32" s="27">
        <f t="shared" ref="P32" si="111">ROUND(IF(N32=0,0,+O32*N32),2)</f>
        <v>0</v>
      </c>
      <c r="Q32" s="605" t="s">
        <v>301</v>
      </c>
    </row>
    <row r="33" spans="1:17">
      <c r="A33" s="12">
        <f t="shared" si="73"/>
        <v>27</v>
      </c>
      <c r="B33" s="8">
        <f t="shared" si="73"/>
        <v>46080</v>
      </c>
      <c r="C33" s="8">
        <f t="shared" si="10"/>
        <v>46080</v>
      </c>
      <c r="D33" s="9">
        <f t="shared" si="11"/>
        <v>0.33333333333333298</v>
      </c>
      <c r="E33" s="8">
        <f t="shared" si="82"/>
        <v>46081</v>
      </c>
      <c r="F33" s="9">
        <v>0.33333333333333298</v>
      </c>
      <c r="G33" s="10">
        <f t="shared" si="4"/>
        <v>1</v>
      </c>
      <c r="H33" s="11">
        <f t="shared" ref="H33" si="112">I32</f>
        <v>5221637.68</v>
      </c>
      <c r="I33" s="11">
        <v>5221637.68</v>
      </c>
      <c r="J33" s="11">
        <f t="shared" ref="J33" si="113">I33-H33</f>
        <v>0</v>
      </c>
      <c r="K33" s="27">
        <f t="shared" ref="K33" si="114">J33/24</f>
        <v>0</v>
      </c>
      <c r="L33" s="27">
        <v>0</v>
      </c>
      <c r="M33" s="27">
        <v>0</v>
      </c>
      <c r="N33" s="27">
        <f t="shared" ref="N33" si="115">M33-L33</f>
        <v>0</v>
      </c>
      <c r="O33" s="27">
        <v>2.5617131424467399</v>
      </c>
      <c r="P33" s="27">
        <f t="shared" ref="P33" si="116">ROUND(IF(N33=0,0,+O33*N33),2)</f>
        <v>0</v>
      </c>
      <c r="Q33" s="605" t="s">
        <v>301</v>
      </c>
    </row>
    <row r="34" spans="1:17">
      <c r="A34" s="12">
        <f t="shared" si="73"/>
        <v>28</v>
      </c>
      <c r="B34" s="8">
        <f t="shared" si="73"/>
        <v>46081</v>
      </c>
      <c r="C34" s="8">
        <f t="shared" si="10"/>
        <v>46081</v>
      </c>
      <c r="D34" s="9">
        <f t="shared" si="11"/>
        <v>0.33333333333333298</v>
      </c>
      <c r="E34" s="8">
        <f t="shared" si="82"/>
        <v>46082</v>
      </c>
      <c r="F34" s="9">
        <v>0.33333333333333298</v>
      </c>
      <c r="G34" s="10">
        <f t="shared" si="4"/>
        <v>1</v>
      </c>
      <c r="H34" s="11">
        <f t="shared" ref="H34" si="117">I33</f>
        <v>5221637.68</v>
      </c>
      <c r="I34" s="11">
        <v>5221637.68</v>
      </c>
      <c r="J34" s="11">
        <f t="shared" ref="J34" si="118">I34-H34</f>
        <v>0</v>
      </c>
      <c r="K34" s="27">
        <f t="shared" ref="K34" si="119">J34/24</f>
        <v>0</v>
      </c>
      <c r="L34" s="27">
        <v>0</v>
      </c>
      <c r="M34" s="27">
        <v>0</v>
      </c>
      <c r="N34" s="27">
        <f t="shared" ref="N34" si="120">M34-L34</f>
        <v>0</v>
      </c>
      <c r="O34" s="27">
        <v>2.5617131424467399</v>
      </c>
      <c r="P34" s="27">
        <f t="shared" ref="P34" si="121">ROUND(IF(N34=0,0,+O34*N34),2)</f>
        <v>0</v>
      </c>
      <c r="Q34" s="605" t="s">
        <v>301</v>
      </c>
    </row>
    <row r="35" spans="1:17">
      <c r="A35" s="12"/>
      <c r="B35" s="8"/>
      <c r="C35" s="8"/>
      <c r="D35" s="9"/>
      <c r="E35" s="8"/>
      <c r="F35" s="9"/>
      <c r="G35" s="10"/>
      <c r="H35" s="11"/>
      <c r="I35" s="11"/>
      <c r="J35" s="11"/>
      <c r="K35" s="27"/>
      <c r="L35" s="27"/>
      <c r="M35" s="27"/>
      <c r="N35" s="27">
        <f t="shared" ref="N35" si="122">M35-L35</f>
        <v>0</v>
      </c>
      <c r="O35" s="27">
        <v>2.5617131424467399</v>
      </c>
      <c r="P35" s="27">
        <f t="shared" ref="P35" si="123">ROUND(IF(N35=0,0,+O35*N35),2)</f>
        <v>0</v>
      </c>
      <c r="Q35" s="281"/>
    </row>
    <row r="36" spans="1:17">
      <c r="A36" s="17" t="s">
        <v>3</v>
      </c>
      <c r="B36" s="18"/>
      <c r="C36" s="18"/>
      <c r="D36" s="18"/>
      <c r="E36" s="18"/>
      <c r="F36" s="18"/>
      <c r="G36" s="19">
        <f>SUM(G7:G35)</f>
        <v>28</v>
      </c>
      <c r="H36" s="20"/>
      <c r="I36" s="20"/>
      <c r="J36" s="32">
        <f>SUM(J7:J35)</f>
        <v>19418.439999999478</v>
      </c>
      <c r="K36" s="32">
        <f>AVERAGE(K7:K35)</f>
        <v>28.896488095237313</v>
      </c>
      <c r="L36" s="279"/>
      <c r="M36" s="279"/>
      <c r="N36" s="32">
        <f>SUM(N7:N35)</f>
        <v>0</v>
      </c>
      <c r="O36" s="279"/>
      <c r="P36" s="279"/>
      <c r="Q36" s="33"/>
    </row>
    <row r="37" spans="1:17">
      <c r="A37" s="21" t="s">
        <v>106</v>
      </c>
      <c r="B37" s="22"/>
      <c r="C37" s="22"/>
      <c r="D37" s="22"/>
      <c r="E37" s="22"/>
      <c r="F37" s="22"/>
      <c r="G37" s="23">
        <f>G36/SUMPRODUCT((G7:G35&gt;0)*1)</f>
        <v>1</v>
      </c>
      <c r="H37" s="24"/>
      <c r="I37" s="24"/>
      <c r="J37" s="24"/>
      <c r="K37" s="24">
        <f>K36/SUMPRODUCT((K7:K35&gt;0)*1)</f>
        <v>1.5208677944861744</v>
      </c>
      <c r="L37" s="280"/>
      <c r="M37" s="280"/>
      <c r="N37" s="280"/>
      <c r="O37" s="280"/>
      <c r="P37" s="280"/>
      <c r="Q37" s="34"/>
    </row>
  </sheetData>
  <mergeCells count="13">
    <mergeCell ref="A5:A6"/>
    <mergeCell ref="B5:B6"/>
    <mergeCell ref="G5:G6"/>
    <mergeCell ref="J5:J6"/>
    <mergeCell ref="K5:K6"/>
    <mergeCell ref="N5:N6"/>
    <mergeCell ref="O5:O6"/>
    <mergeCell ref="P5:P6"/>
    <mergeCell ref="Q5:Q6"/>
    <mergeCell ref="C5:D5"/>
    <mergeCell ref="E5:F5"/>
    <mergeCell ref="H5:I5"/>
    <mergeCell ref="L5:M5"/>
  </mergeCells>
  <hyperlinks>
    <hyperlink ref="Q2" location="'Summary sales'!A1" display="SUMMARY"/>
  </hyperlinks>
  <pageMargins left="0.7" right="0.7" top="0.75" bottom="0.75" header="0.3" footer="0.3"/>
  <pageSetup orientation="portrait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7"/>
  <sheetViews>
    <sheetView workbookViewId="0">
      <pane ySplit="6" topLeftCell="A26" activePane="bottomLeft" state="frozen"/>
      <selection pane="bottomLeft" activeCell="K36" sqref="K36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8" width="15.5703125" style="1" customWidth="1"/>
    <col min="9" max="9" width="13.140625" style="1" customWidth="1"/>
    <col min="10" max="10" width="13.42578125" style="1" customWidth="1"/>
    <col min="11" max="11" width="10.5703125" style="1" customWidth="1"/>
    <col min="12" max="12" width="32.140625" style="1" customWidth="1"/>
    <col min="13" max="15" width="9.140625" style="1"/>
    <col min="16" max="16" width="11.140625" style="1" customWidth="1"/>
    <col min="17" max="16384" width="9.140625" style="1"/>
  </cols>
  <sheetData>
    <row r="1" spans="1:12">
      <c r="B1" s="2"/>
      <c r="C1" s="3" t="s">
        <v>120</v>
      </c>
      <c r="D1" s="2"/>
      <c r="E1" s="2"/>
      <c r="F1" s="2"/>
    </row>
    <row r="2" spans="1:12">
      <c r="B2" s="2"/>
      <c r="C2" s="3" t="s">
        <v>140</v>
      </c>
      <c r="D2" s="2"/>
      <c r="E2" s="2"/>
      <c r="F2" s="2"/>
      <c r="L2" s="25" t="s">
        <v>122</v>
      </c>
    </row>
    <row r="3" spans="1:12">
      <c r="B3" s="2"/>
      <c r="C3" s="3" t="str">
        <f>SCI!C3</f>
        <v>Bulan Februari 2026</v>
      </c>
      <c r="D3" s="2"/>
      <c r="E3" s="2"/>
      <c r="F3" s="2"/>
    </row>
    <row r="4" spans="1:12">
      <c r="B4" s="4"/>
      <c r="C4" s="76">
        <f>'Summary sales'!A4</f>
        <v>46054</v>
      </c>
      <c r="D4" s="4"/>
      <c r="E4" s="2"/>
      <c r="F4" s="2"/>
      <c r="J4" s="2" t="s">
        <v>123</v>
      </c>
      <c r="K4" s="26">
        <f>MAX(K7:K35)</f>
        <v>30.583750000000389</v>
      </c>
    </row>
    <row r="5" spans="1:12">
      <c r="A5" s="695" t="s">
        <v>100</v>
      </c>
      <c r="B5" s="694" t="s">
        <v>101</v>
      </c>
      <c r="C5" s="694" t="s">
        <v>124</v>
      </c>
      <c r="D5" s="694"/>
      <c r="E5" s="694" t="s">
        <v>125</v>
      </c>
      <c r="F5" s="694"/>
      <c r="G5" s="698" t="s">
        <v>126</v>
      </c>
      <c r="H5" s="694" t="s">
        <v>127</v>
      </c>
      <c r="I5" s="694"/>
      <c r="J5" s="694" t="s">
        <v>128</v>
      </c>
      <c r="K5" s="698" t="s">
        <v>129</v>
      </c>
      <c r="L5" s="692" t="s">
        <v>130</v>
      </c>
    </row>
    <row r="6" spans="1:12" ht="33.75" customHeight="1">
      <c r="A6" s="696"/>
      <c r="B6" s="697"/>
      <c r="C6" s="5" t="s">
        <v>101</v>
      </c>
      <c r="D6" s="5" t="s">
        <v>131</v>
      </c>
      <c r="E6" s="5" t="s">
        <v>101</v>
      </c>
      <c r="F6" s="5" t="s">
        <v>131</v>
      </c>
      <c r="G6" s="699"/>
      <c r="H6" s="5" t="s">
        <v>124</v>
      </c>
      <c r="I6" s="5" t="s">
        <v>125</v>
      </c>
      <c r="J6" s="697"/>
      <c r="K6" s="699"/>
      <c r="L6" s="693"/>
    </row>
    <row r="7" spans="1:12">
      <c r="A7" s="6">
        <v>1</v>
      </c>
      <c r="B7" s="7">
        <f>C4</f>
        <v>46054</v>
      </c>
      <c r="C7" s="7">
        <f>C4</f>
        <v>46054</v>
      </c>
      <c r="D7" s="9">
        <v>0.33333333333333331</v>
      </c>
      <c r="E7" s="7">
        <f>C7+1</f>
        <v>46055</v>
      </c>
      <c r="F7" s="9">
        <v>0.33333333333333331</v>
      </c>
      <c r="G7" s="10">
        <f>IFERROR(((E7-C7)+(F7-D7)),"")</f>
        <v>1</v>
      </c>
      <c r="H7" s="11">
        <v>209025.64</v>
      </c>
      <c r="I7" s="11">
        <v>209410.37</v>
      </c>
      <c r="J7" s="11">
        <f t="shared" ref="J7:J34" si="0">I7-H7</f>
        <v>384.72999999998137</v>
      </c>
      <c r="K7" s="27">
        <f t="shared" ref="K7:K34" si="1">J7/24</f>
        <v>16.030416666665889</v>
      </c>
      <c r="L7" s="101"/>
    </row>
    <row r="8" spans="1:12">
      <c r="A8" s="12">
        <f>A7+1</f>
        <v>2</v>
      </c>
      <c r="B8" s="8">
        <f>B7+1</f>
        <v>46055</v>
      </c>
      <c r="C8" s="8">
        <f t="shared" ref="C8:C34" si="2">B8</f>
        <v>46055</v>
      </c>
      <c r="D8" s="9">
        <v>0.33333333333333331</v>
      </c>
      <c r="E8" s="8">
        <f t="shared" ref="E8:E34" si="3">C8+1</f>
        <v>46056</v>
      </c>
      <c r="F8" s="9">
        <v>0.33333333333333331</v>
      </c>
      <c r="G8" s="10">
        <f>IFERROR(((E8-C8)+(F8-D8)),"")</f>
        <v>1</v>
      </c>
      <c r="H8" s="242">
        <f t="shared" ref="H8:H21" si="4">I7</f>
        <v>209410.37</v>
      </c>
      <c r="I8" s="11">
        <v>210133.52</v>
      </c>
      <c r="J8" s="11">
        <f t="shared" si="0"/>
        <v>723.14999999999418</v>
      </c>
      <c r="K8" s="27">
        <f t="shared" si="1"/>
        <v>30.131249999999756</v>
      </c>
      <c r="L8" s="493"/>
    </row>
    <row r="9" spans="1:12">
      <c r="A9" s="12">
        <f t="shared" ref="A9:B24" si="5">A8+1</f>
        <v>3</v>
      </c>
      <c r="B9" s="8">
        <f t="shared" si="5"/>
        <v>46056</v>
      </c>
      <c r="C9" s="8">
        <f t="shared" si="2"/>
        <v>46056</v>
      </c>
      <c r="D9" s="9">
        <v>0.33333333333333331</v>
      </c>
      <c r="E9" s="8">
        <f t="shared" si="3"/>
        <v>46057</v>
      </c>
      <c r="F9" s="9">
        <v>0.33333333333333331</v>
      </c>
      <c r="G9" s="10">
        <f>IFERROR(((E9-C9)+(F9-D9)),"")</f>
        <v>1</v>
      </c>
      <c r="H9" s="242">
        <f t="shared" si="4"/>
        <v>210133.52</v>
      </c>
      <c r="I9" s="11">
        <v>210805.04</v>
      </c>
      <c r="J9" s="11">
        <f t="shared" si="0"/>
        <v>671.52000000001863</v>
      </c>
      <c r="K9" s="27">
        <f t="shared" si="1"/>
        <v>27.980000000000775</v>
      </c>
      <c r="L9" s="28"/>
    </row>
    <row r="10" spans="1:12">
      <c r="A10" s="12">
        <f t="shared" si="5"/>
        <v>4</v>
      </c>
      <c r="B10" s="8">
        <f t="shared" si="5"/>
        <v>46057</v>
      </c>
      <c r="C10" s="8">
        <f t="shared" si="2"/>
        <v>46057</v>
      </c>
      <c r="D10" s="9">
        <v>0.33333333333333331</v>
      </c>
      <c r="E10" s="8">
        <f t="shared" si="3"/>
        <v>46058</v>
      </c>
      <c r="F10" s="9">
        <v>0.33333333333333331</v>
      </c>
      <c r="G10" s="10">
        <f>IFERROR(((E10-C10)+(F10-D10)),"")</f>
        <v>1</v>
      </c>
      <c r="H10" s="242">
        <f t="shared" si="4"/>
        <v>210805.04</v>
      </c>
      <c r="I10" s="11">
        <v>211500.96</v>
      </c>
      <c r="J10" s="11">
        <f t="shared" si="0"/>
        <v>695.9199999999837</v>
      </c>
      <c r="K10" s="27">
        <f t="shared" ref="K10" si="6">J10/24</f>
        <v>28.996666666665988</v>
      </c>
      <c r="L10" s="28"/>
    </row>
    <row r="11" spans="1:12">
      <c r="A11" s="12">
        <f t="shared" si="5"/>
        <v>5</v>
      </c>
      <c r="B11" s="8">
        <f t="shared" si="5"/>
        <v>46058</v>
      </c>
      <c r="C11" s="8">
        <f t="shared" si="2"/>
        <v>46058</v>
      </c>
      <c r="D11" s="9">
        <v>0.33333333333333331</v>
      </c>
      <c r="E11" s="8">
        <f t="shared" si="3"/>
        <v>46059</v>
      </c>
      <c r="F11" s="9">
        <v>0.33333333333333331</v>
      </c>
      <c r="G11" s="10">
        <f t="shared" ref="G11:G34" si="7">IFERROR(((E11-C11)+(F11-D11)),"")</f>
        <v>1</v>
      </c>
      <c r="H11" s="242">
        <f t="shared" si="4"/>
        <v>211500.96</v>
      </c>
      <c r="I11" s="242">
        <v>212088.36</v>
      </c>
      <c r="J11" s="11">
        <f t="shared" si="0"/>
        <v>587.39999999999418</v>
      </c>
      <c r="K11" s="27">
        <f t="shared" si="1"/>
        <v>24.474999999999756</v>
      </c>
      <c r="L11" s="28"/>
    </row>
    <row r="12" spans="1:12">
      <c r="A12" s="12">
        <f t="shared" si="5"/>
        <v>6</v>
      </c>
      <c r="B12" s="8">
        <f t="shared" si="5"/>
        <v>46059</v>
      </c>
      <c r="C12" s="8">
        <f t="shared" si="2"/>
        <v>46059</v>
      </c>
      <c r="D12" s="9">
        <v>0.33333333333333331</v>
      </c>
      <c r="E12" s="8">
        <f t="shared" si="3"/>
        <v>46060</v>
      </c>
      <c r="F12" s="9">
        <v>0.33333333333333331</v>
      </c>
      <c r="G12" s="10">
        <f t="shared" si="7"/>
        <v>1</v>
      </c>
      <c r="H12" s="242">
        <f t="shared" si="4"/>
        <v>212088.36</v>
      </c>
      <c r="I12" s="11">
        <v>212088.84</v>
      </c>
      <c r="J12" s="11">
        <f t="shared" si="0"/>
        <v>0.48000000001047738</v>
      </c>
      <c r="K12" s="27">
        <f t="shared" si="1"/>
        <v>2.0000000000436557E-2</v>
      </c>
      <c r="L12" s="28"/>
    </row>
    <row r="13" spans="1:12">
      <c r="A13" s="12">
        <f t="shared" si="5"/>
        <v>7</v>
      </c>
      <c r="B13" s="8">
        <f t="shared" si="5"/>
        <v>46060</v>
      </c>
      <c r="C13" s="8">
        <f t="shared" si="2"/>
        <v>46060</v>
      </c>
      <c r="D13" s="9">
        <v>0.33333333333333331</v>
      </c>
      <c r="E13" s="8">
        <f t="shared" si="3"/>
        <v>46061</v>
      </c>
      <c r="F13" s="9">
        <v>0.33333333333333331</v>
      </c>
      <c r="G13" s="10">
        <f t="shared" si="7"/>
        <v>1</v>
      </c>
      <c r="H13" s="242">
        <f t="shared" si="4"/>
        <v>212088.84</v>
      </c>
      <c r="I13" s="11">
        <v>212088.84</v>
      </c>
      <c r="J13" s="11">
        <f t="shared" ref="J13" si="8">I13-H13</f>
        <v>0</v>
      </c>
      <c r="K13" s="27">
        <f t="shared" ref="K13" si="9">J13/24</f>
        <v>0</v>
      </c>
      <c r="L13" s="583" t="s">
        <v>301</v>
      </c>
    </row>
    <row r="14" spans="1:12">
      <c r="A14" s="12">
        <f t="shared" si="5"/>
        <v>8</v>
      </c>
      <c r="B14" s="8">
        <f t="shared" si="5"/>
        <v>46061</v>
      </c>
      <c r="C14" s="8">
        <f t="shared" si="2"/>
        <v>46061</v>
      </c>
      <c r="D14" s="9">
        <v>0.33333333333333331</v>
      </c>
      <c r="E14" s="8">
        <f t="shared" si="3"/>
        <v>46062</v>
      </c>
      <c r="F14" s="9">
        <v>0.33333333333333331</v>
      </c>
      <c r="G14" s="10">
        <f t="shared" si="7"/>
        <v>1</v>
      </c>
      <c r="H14" s="242">
        <f t="shared" si="4"/>
        <v>212088.84</v>
      </c>
      <c r="I14" s="11">
        <v>212101.81</v>
      </c>
      <c r="J14" s="11">
        <f t="shared" si="0"/>
        <v>12.970000000001164</v>
      </c>
      <c r="K14" s="27">
        <f t="shared" si="1"/>
        <v>0.54041666666671517</v>
      </c>
      <c r="L14" s="28"/>
    </row>
    <row r="15" spans="1:12">
      <c r="A15" s="12">
        <f t="shared" si="5"/>
        <v>9</v>
      </c>
      <c r="B15" s="8">
        <f t="shared" si="5"/>
        <v>46062</v>
      </c>
      <c r="C15" s="8">
        <f t="shared" si="2"/>
        <v>46062</v>
      </c>
      <c r="D15" s="9">
        <v>0.33333333333333331</v>
      </c>
      <c r="E15" s="8">
        <f t="shared" si="3"/>
        <v>46063</v>
      </c>
      <c r="F15" s="9">
        <v>0.33333333333333331</v>
      </c>
      <c r="G15" s="10">
        <f t="shared" si="7"/>
        <v>1</v>
      </c>
      <c r="H15" s="242">
        <f t="shared" si="4"/>
        <v>212101.81</v>
      </c>
      <c r="I15" s="11">
        <v>212376.64</v>
      </c>
      <c r="J15" s="11">
        <f t="shared" si="0"/>
        <v>274.8300000000163</v>
      </c>
      <c r="K15" s="27">
        <f t="shared" si="1"/>
        <v>11.451250000000678</v>
      </c>
      <c r="L15" s="28"/>
    </row>
    <row r="16" spans="1:12">
      <c r="A16" s="12">
        <f t="shared" si="5"/>
        <v>10</v>
      </c>
      <c r="B16" s="8">
        <f t="shared" si="5"/>
        <v>46063</v>
      </c>
      <c r="C16" s="8">
        <f t="shared" si="2"/>
        <v>46063</v>
      </c>
      <c r="D16" s="9">
        <v>0.33333333333333331</v>
      </c>
      <c r="E16" s="8">
        <f t="shared" si="3"/>
        <v>46064</v>
      </c>
      <c r="F16" s="9">
        <v>0.33333333333333331</v>
      </c>
      <c r="G16" s="10">
        <f t="shared" si="7"/>
        <v>1</v>
      </c>
      <c r="H16" s="242">
        <f t="shared" si="4"/>
        <v>212376.64</v>
      </c>
      <c r="I16" s="11">
        <v>212925.94</v>
      </c>
      <c r="J16" s="11">
        <f t="shared" si="0"/>
        <v>549.29999999998836</v>
      </c>
      <c r="K16" s="27">
        <f t="shared" si="1"/>
        <v>22.887499999999516</v>
      </c>
      <c r="L16" s="28"/>
    </row>
    <row r="17" spans="1:14">
      <c r="A17" s="12">
        <f t="shared" si="5"/>
        <v>11</v>
      </c>
      <c r="B17" s="8">
        <f t="shared" si="5"/>
        <v>46064</v>
      </c>
      <c r="C17" s="8">
        <f t="shared" si="2"/>
        <v>46064</v>
      </c>
      <c r="D17" s="9">
        <v>0.33333333333333331</v>
      </c>
      <c r="E17" s="8">
        <f t="shared" si="3"/>
        <v>46065</v>
      </c>
      <c r="F17" s="9">
        <v>0.33333333333333331</v>
      </c>
      <c r="G17" s="10">
        <f t="shared" si="7"/>
        <v>1</v>
      </c>
      <c r="H17" s="242">
        <f t="shared" si="4"/>
        <v>212925.94</v>
      </c>
      <c r="I17" s="11">
        <v>213568.68</v>
      </c>
      <c r="J17" s="11">
        <f t="shared" ref="J17" si="10">I17-H17</f>
        <v>642.73999999999069</v>
      </c>
      <c r="K17" s="27">
        <f t="shared" ref="K17" si="11">J17/24</f>
        <v>26.780833333332946</v>
      </c>
      <c r="L17" s="526"/>
    </row>
    <row r="18" spans="1:14">
      <c r="A18" s="12">
        <f t="shared" si="5"/>
        <v>12</v>
      </c>
      <c r="B18" s="8">
        <f t="shared" si="5"/>
        <v>46065</v>
      </c>
      <c r="C18" s="8">
        <f t="shared" si="2"/>
        <v>46065</v>
      </c>
      <c r="D18" s="9">
        <v>0.33333333333333331</v>
      </c>
      <c r="E18" s="8">
        <f t="shared" si="3"/>
        <v>46066</v>
      </c>
      <c r="F18" s="9">
        <v>0.33333333333333331</v>
      </c>
      <c r="G18" s="10">
        <f t="shared" si="7"/>
        <v>1</v>
      </c>
      <c r="H18" s="242">
        <f t="shared" si="4"/>
        <v>213568.68</v>
      </c>
      <c r="I18" s="11">
        <v>214197.44</v>
      </c>
      <c r="J18" s="11">
        <f t="shared" si="0"/>
        <v>628.76000000000931</v>
      </c>
      <c r="K18" s="27">
        <f t="shared" si="1"/>
        <v>26.198333333333721</v>
      </c>
      <c r="L18" s="526"/>
      <c r="N18" s="29"/>
    </row>
    <row r="19" spans="1:14">
      <c r="A19" s="12">
        <f t="shared" si="5"/>
        <v>13</v>
      </c>
      <c r="B19" s="8">
        <f t="shared" si="5"/>
        <v>46066</v>
      </c>
      <c r="C19" s="8">
        <f t="shared" si="2"/>
        <v>46066</v>
      </c>
      <c r="D19" s="9">
        <v>0.33333333333333331</v>
      </c>
      <c r="E19" s="8">
        <f t="shared" si="3"/>
        <v>46067</v>
      </c>
      <c r="F19" s="9">
        <v>0.33333333333333331</v>
      </c>
      <c r="G19" s="10">
        <f t="shared" si="7"/>
        <v>1</v>
      </c>
      <c r="H19" s="242">
        <f t="shared" si="4"/>
        <v>214197.44</v>
      </c>
      <c r="I19" s="11">
        <v>214931.45</v>
      </c>
      <c r="J19" s="11">
        <f t="shared" si="0"/>
        <v>734.01000000000931</v>
      </c>
      <c r="K19" s="27">
        <f t="shared" si="1"/>
        <v>30.583750000000389</v>
      </c>
      <c r="L19" s="28"/>
    </row>
    <row r="20" spans="1:14">
      <c r="A20" s="12">
        <f t="shared" si="5"/>
        <v>14</v>
      </c>
      <c r="B20" s="8">
        <f t="shared" si="5"/>
        <v>46067</v>
      </c>
      <c r="C20" s="8">
        <f t="shared" si="2"/>
        <v>46067</v>
      </c>
      <c r="D20" s="9">
        <v>0.33333333333333331</v>
      </c>
      <c r="E20" s="8">
        <f t="shared" si="3"/>
        <v>46068</v>
      </c>
      <c r="F20" s="9">
        <v>0.33333333333333331</v>
      </c>
      <c r="G20" s="10">
        <f t="shared" si="7"/>
        <v>1</v>
      </c>
      <c r="H20" s="242">
        <f t="shared" si="4"/>
        <v>214931.45</v>
      </c>
      <c r="I20" s="11">
        <v>215163.36</v>
      </c>
      <c r="J20" s="11">
        <f t="shared" si="0"/>
        <v>231.90999999997439</v>
      </c>
      <c r="K20" s="27">
        <f t="shared" si="1"/>
        <v>9.6629166666656001</v>
      </c>
      <c r="L20" s="105"/>
    </row>
    <row r="21" spans="1:14">
      <c r="A21" s="12">
        <f t="shared" si="5"/>
        <v>15</v>
      </c>
      <c r="B21" s="8">
        <f t="shared" si="5"/>
        <v>46068</v>
      </c>
      <c r="C21" s="8">
        <f t="shared" si="2"/>
        <v>46068</v>
      </c>
      <c r="D21" s="9">
        <v>0.33333333333333331</v>
      </c>
      <c r="E21" s="8">
        <f t="shared" si="3"/>
        <v>46069</v>
      </c>
      <c r="F21" s="9">
        <v>0.33333333333333331</v>
      </c>
      <c r="G21" s="10">
        <f t="shared" si="7"/>
        <v>1</v>
      </c>
      <c r="H21" s="242">
        <f t="shared" si="4"/>
        <v>215163.36</v>
      </c>
      <c r="I21" s="11">
        <v>215163.36</v>
      </c>
      <c r="J21" s="11">
        <f t="shared" si="0"/>
        <v>0</v>
      </c>
      <c r="K21" s="27">
        <f t="shared" si="1"/>
        <v>0</v>
      </c>
      <c r="L21" s="583" t="s">
        <v>301</v>
      </c>
    </row>
    <row r="22" spans="1:14">
      <c r="A22" s="12">
        <f t="shared" si="5"/>
        <v>16</v>
      </c>
      <c r="B22" s="8">
        <f t="shared" si="5"/>
        <v>46069</v>
      </c>
      <c r="C22" s="8">
        <f t="shared" si="2"/>
        <v>46069</v>
      </c>
      <c r="D22" s="9">
        <v>0.33333333333333331</v>
      </c>
      <c r="E22" s="8">
        <f t="shared" si="3"/>
        <v>46070</v>
      </c>
      <c r="F22" s="9">
        <v>0.33333333333333331</v>
      </c>
      <c r="G22" s="10">
        <f t="shared" si="7"/>
        <v>1</v>
      </c>
      <c r="H22" s="242">
        <f t="shared" ref="H22:H34" si="12">I21</f>
        <v>215163.36</v>
      </c>
      <c r="I22" s="11">
        <v>215163.36</v>
      </c>
      <c r="J22" s="11">
        <f t="shared" ref="J22" si="13">I22-H22</f>
        <v>0</v>
      </c>
      <c r="K22" s="27">
        <f t="shared" ref="K22" si="14">J22/24</f>
        <v>0</v>
      </c>
      <c r="L22" s="583" t="s">
        <v>301</v>
      </c>
    </row>
    <row r="23" spans="1:14">
      <c r="A23" s="12">
        <f t="shared" si="5"/>
        <v>17</v>
      </c>
      <c r="B23" s="8">
        <f t="shared" si="5"/>
        <v>46070</v>
      </c>
      <c r="C23" s="8">
        <f t="shared" si="2"/>
        <v>46070</v>
      </c>
      <c r="D23" s="9">
        <v>0.33333333333333331</v>
      </c>
      <c r="E23" s="8">
        <f t="shared" si="3"/>
        <v>46071</v>
      </c>
      <c r="F23" s="9">
        <v>0.33333333333333331</v>
      </c>
      <c r="G23" s="10">
        <f t="shared" si="7"/>
        <v>1</v>
      </c>
      <c r="H23" s="242">
        <f t="shared" si="12"/>
        <v>215163.36</v>
      </c>
      <c r="I23" s="11">
        <v>215163.36</v>
      </c>
      <c r="J23" s="11">
        <f t="shared" ref="J23" si="15">I23-H23</f>
        <v>0</v>
      </c>
      <c r="K23" s="27">
        <f t="shared" ref="K23" si="16">J23/24</f>
        <v>0</v>
      </c>
      <c r="L23" s="583" t="s">
        <v>301</v>
      </c>
    </row>
    <row r="24" spans="1:14">
      <c r="A24" s="12">
        <f t="shared" si="5"/>
        <v>18</v>
      </c>
      <c r="B24" s="8">
        <f t="shared" si="5"/>
        <v>46071</v>
      </c>
      <c r="C24" s="8">
        <f t="shared" si="2"/>
        <v>46071</v>
      </c>
      <c r="D24" s="9">
        <v>0.33333333333333331</v>
      </c>
      <c r="E24" s="8">
        <f t="shared" si="3"/>
        <v>46072</v>
      </c>
      <c r="F24" s="9">
        <v>0.33333333333333331</v>
      </c>
      <c r="G24" s="10">
        <f t="shared" si="7"/>
        <v>1</v>
      </c>
      <c r="H24" s="242">
        <f t="shared" si="12"/>
        <v>215163.36</v>
      </c>
      <c r="I24" s="11">
        <v>215460.31</v>
      </c>
      <c r="J24" s="11">
        <f t="shared" ref="J24" si="17">I24-H24</f>
        <v>296.95000000001164</v>
      </c>
      <c r="K24" s="27">
        <f t="shared" ref="K24" si="18">J24/24</f>
        <v>12.372916666667152</v>
      </c>
      <c r="L24" s="105"/>
    </row>
    <row r="25" spans="1:14">
      <c r="A25" s="12">
        <f t="shared" ref="A25:B34" si="19">A24+1</f>
        <v>19</v>
      </c>
      <c r="B25" s="8">
        <f t="shared" si="19"/>
        <v>46072</v>
      </c>
      <c r="C25" s="8">
        <f t="shared" si="2"/>
        <v>46072</v>
      </c>
      <c r="D25" s="9">
        <v>0.33333333333333331</v>
      </c>
      <c r="E25" s="8">
        <f t="shared" si="3"/>
        <v>46073</v>
      </c>
      <c r="F25" s="9">
        <v>0.33333333333333331</v>
      </c>
      <c r="G25" s="10">
        <f t="shared" si="7"/>
        <v>1</v>
      </c>
      <c r="H25" s="242">
        <f t="shared" si="12"/>
        <v>215460.31</v>
      </c>
      <c r="I25" s="11">
        <v>216055.61</v>
      </c>
      <c r="J25" s="11">
        <f t="shared" si="0"/>
        <v>595.29999999998836</v>
      </c>
      <c r="K25" s="27">
        <f t="shared" ref="K25" si="20">J25/24</f>
        <v>24.80416666666618</v>
      </c>
      <c r="L25" s="28"/>
    </row>
    <row r="26" spans="1:14">
      <c r="A26" s="12">
        <f t="shared" si="19"/>
        <v>20</v>
      </c>
      <c r="B26" s="8">
        <f t="shared" si="19"/>
        <v>46073</v>
      </c>
      <c r="C26" s="8">
        <f t="shared" si="2"/>
        <v>46073</v>
      </c>
      <c r="D26" s="9">
        <v>0.33333333333333331</v>
      </c>
      <c r="E26" s="8">
        <f t="shared" si="3"/>
        <v>46074</v>
      </c>
      <c r="F26" s="9">
        <v>0.33333333333333331</v>
      </c>
      <c r="G26" s="10">
        <f t="shared" si="7"/>
        <v>1</v>
      </c>
      <c r="H26" s="242">
        <f t="shared" si="12"/>
        <v>216055.61</v>
      </c>
      <c r="I26" s="11">
        <v>216724.38</v>
      </c>
      <c r="J26" s="11">
        <f t="shared" si="0"/>
        <v>668.77000000001863</v>
      </c>
      <c r="K26" s="27">
        <f t="shared" ref="K26" si="21">J26/24</f>
        <v>27.865416666667443</v>
      </c>
      <c r="L26" s="105"/>
    </row>
    <row r="27" spans="1:14">
      <c r="A27" s="12">
        <f t="shared" si="19"/>
        <v>21</v>
      </c>
      <c r="B27" s="8">
        <f t="shared" si="19"/>
        <v>46074</v>
      </c>
      <c r="C27" s="8">
        <f t="shared" si="2"/>
        <v>46074</v>
      </c>
      <c r="D27" s="9">
        <v>0.33333333333333331</v>
      </c>
      <c r="E27" s="8">
        <f t="shared" si="3"/>
        <v>46075</v>
      </c>
      <c r="F27" s="9">
        <v>0.33333333333333331</v>
      </c>
      <c r="G27" s="10">
        <f t="shared" si="7"/>
        <v>1</v>
      </c>
      <c r="H27" s="242">
        <f t="shared" si="12"/>
        <v>216724.38</v>
      </c>
      <c r="I27" s="11">
        <v>217272.74</v>
      </c>
      <c r="J27" s="11">
        <f t="shared" si="0"/>
        <v>548.35999999998603</v>
      </c>
      <c r="K27" s="27">
        <f t="shared" si="1"/>
        <v>22.84833333333275</v>
      </c>
      <c r="L27" s="28"/>
    </row>
    <row r="28" spans="1:14">
      <c r="A28" s="12">
        <f t="shared" si="19"/>
        <v>22</v>
      </c>
      <c r="B28" s="8">
        <f t="shared" si="19"/>
        <v>46075</v>
      </c>
      <c r="C28" s="8">
        <f t="shared" si="2"/>
        <v>46075</v>
      </c>
      <c r="D28" s="9">
        <v>0.33333333333333331</v>
      </c>
      <c r="E28" s="8">
        <f t="shared" si="3"/>
        <v>46076</v>
      </c>
      <c r="F28" s="9">
        <v>0.33333333333333331</v>
      </c>
      <c r="G28" s="10">
        <f t="shared" si="7"/>
        <v>1</v>
      </c>
      <c r="H28" s="242">
        <f t="shared" si="12"/>
        <v>217272.74</v>
      </c>
      <c r="I28" s="11">
        <v>217675.67</v>
      </c>
      <c r="J28" s="11">
        <f t="shared" si="0"/>
        <v>402.93000000002212</v>
      </c>
      <c r="K28" s="27">
        <f t="shared" ref="K28" si="22">J28/24</f>
        <v>16.78875000000092</v>
      </c>
      <c r="L28" s="28"/>
    </row>
    <row r="29" spans="1:14">
      <c r="A29" s="12">
        <f t="shared" si="19"/>
        <v>23</v>
      </c>
      <c r="B29" s="8">
        <f t="shared" si="19"/>
        <v>46076</v>
      </c>
      <c r="C29" s="8">
        <f t="shared" si="2"/>
        <v>46076</v>
      </c>
      <c r="D29" s="9">
        <v>0.33333333333333331</v>
      </c>
      <c r="E29" s="8">
        <f t="shared" si="3"/>
        <v>46077</v>
      </c>
      <c r="F29" s="9">
        <v>0.33333333333333331</v>
      </c>
      <c r="G29" s="10">
        <f t="shared" si="7"/>
        <v>1</v>
      </c>
      <c r="H29" s="242">
        <f t="shared" si="12"/>
        <v>217675.67</v>
      </c>
      <c r="I29" s="11">
        <v>218184.63</v>
      </c>
      <c r="J29" s="11">
        <f t="shared" si="0"/>
        <v>508.95999999999185</v>
      </c>
      <c r="K29" s="27">
        <f t="shared" si="1"/>
        <v>21.206666666666326</v>
      </c>
      <c r="L29" s="28"/>
    </row>
    <row r="30" spans="1:14">
      <c r="A30" s="12">
        <f t="shared" si="19"/>
        <v>24</v>
      </c>
      <c r="B30" s="8">
        <f t="shared" si="19"/>
        <v>46077</v>
      </c>
      <c r="C30" s="8">
        <f t="shared" si="2"/>
        <v>46077</v>
      </c>
      <c r="D30" s="9">
        <v>0.33333333333333331</v>
      </c>
      <c r="E30" s="8">
        <f t="shared" si="3"/>
        <v>46078</v>
      </c>
      <c r="F30" s="9">
        <v>0.33333333333333331</v>
      </c>
      <c r="G30" s="10">
        <f t="shared" si="7"/>
        <v>1</v>
      </c>
      <c r="H30" s="242">
        <f t="shared" si="12"/>
        <v>218184.63</v>
      </c>
      <c r="I30" s="11">
        <v>218720.07</v>
      </c>
      <c r="J30" s="11">
        <f t="shared" si="0"/>
        <v>535.44000000000233</v>
      </c>
      <c r="K30" s="27">
        <f t="shared" si="1"/>
        <v>22.310000000000098</v>
      </c>
      <c r="L30" s="28"/>
    </row>
    <row r="31" spans="1:14">
      <c r="A31" s="12">
        <f t="shared" si="19"/>
        <v>25</v>
      </c>
      <c r="B31" s="8">
        <f t="shared" si="19"/>
        <v>46078</v>
      </c>
      <c r="C31" s="8">
        <f t="shared" si="2"/>
        <v>46078</v>
      </c>
      <c r="D31" s="9">
        <v>0.33333333333333331</v>
      </c>
      <c r="E31" s="8">
        <f t="shared" si="3"/>
        <v>46079</v>
      </c>
      <c r="F31" s="9">
        <v>0.33333333333333331</v>
      </c>
      <c r="G31" s="10">
        <f t="shared" si="7"/>
        <v>1</v>
      </c>
      <c r="H31" s="242">
        <f t="shared" si="12"/>
        <v>218720.07</v>
      </c>
      <c r="I31" s="11">
        <v>219365.92</v>
      </c>
      <c r="J31" s="11">
        <f t="shared" si="0"/>
        <v>645.85000000000582</v>
      </c>
      <c r="K31" s="27">
        <f t="shared" si="1"/>
        <v>26.910416666666908</v>
      </c>
      <c r="L31" s="105"/>
    </row>
    <row r="32" spans="1:14">
      <c r="A32" s="12">
        <f t="shared" si="19"/>
        <v>26</v>
      </c>
      <c r="B32" s="8">
        <f t="shared" si="19"/>
        <v>46079</v>
      </c>
      <c r="C32" s="8">
        <f t="shared" si="2"/>
        <v>46079</v>
      </c>
      <c r="D32" s="9">
        <v>0.33333333333333331</v>
      </c>
      <c r="E32" s="8">
        <f t="shared" si="3"/>
        <v>46080</v>
      </c>
      <c r="F32" s="9">
        <v>0.33333333333333331</v>
      </c>
      <c r="G32" s="10">
        <f t="shared" si="7"/>
        <v>1</v>
      </c>
      <c r="H32" s="242">
        <f t="shared" si="12"/>
        <v>219365.92</v>
      </c>
      <c r="I32" s="11">
        <v>219846.9</v>
      </c>
      <c r="J32" s="11">
        <f t="shared" si="0"/>
        <v>480.97999999998137</v>
      </c>
      <c r="K32" s="27">
        <f t="shared" si="1"/>
        <v>20.040833333332557</v>
      </c>
      <c r="L32" s="28"/>
    </row>
    <row r="33" spans="1:12">
      <c r="A33" s="12">
        <f t="shared" si="19"/>
        <v>27</v>
      </c>
      <c r="B33" s="8">
        <f t="shared" si="19"/>
        <v>46080</v>
      </c>
      <c r="C33" s="8">
        <f t="shared" si="2"/>
        <v>46080</v>
      </c>
      <c r="D33" s="9">
        <v>0.33333333333333331</v>
      </c>
      <c r="E33" s="8">
        <f t="shared" si="3"/>
        <v>46081</v>
      </c>
      <c r="F33" s="9">
        <v>0.33333333333333331</v>
      </c>
      <c r="G33" s="10">
        <f t="shared" si="7"/>
        <v>1</v>
      </c>
      <c r="H33" s="242">
        <f t="shared" si="12"/>
        <v>219846.9</v>
      </c>
      <c r="I33" s="11">
        <v>220417.2</v>
      </c>
      <c r="J33" s="11">
        <f t="shared" si="0"/>
        <v>570.30000000001746</v>
      </c>
      <c r="K33" s="27">
        <f t="shared" ref="K33" si="23">J33/24</f>
        <v>23.762500000000728</v>
      </c>
      <c r="L33" s="105"/>
    </row>
    <row r="34" spans="1:12">
      <c r="A34" s="12">
        <f t="shared" si="19"/>
        <v>28</v>
      </c>
      <c r="B34" s="8">
        <f t="shared" si="19"/>
        <v>46081</v>
      </c>
      <c r="C34" s="8">
        <f t="shared" si="2"/>
        <v>46081</v>
      </c>
      <c r="D34" s="9">
        <v>0.33333333333333331</v>
      </c>
      <c r="E34" s="8">
        <f t="shared" si="3"/>
        <v>46082</v>
      </c>
      <c r="F34" s="9">
        <v>0.33333333333333331</v>
      </c>
      <c r="G34" s="10">
        <f t="shared" si="7"/>
        <v>1</v>
      </c>
      <c r="H34" s="242">
        <f t="shared" si="12"/>
        <v>220417.2</v>
      </c>
      <c r="I34" s="11">
        <v>220658.13</v>
      </c>
      <c r="J34" s="11">
        <f t="shared" si="0"/>
        <v>240.92999999999302</v>
      </c>
      <c r="K34" s="27">
        <f t="shared" si="1"/>
        <v>10.038749999999709</v>
      </c>
      <c r="L34" s="28"/>
    </row>
    <row r="35" spans="1:12">
      <c r="A35" s="13"/>
      <c r="B35" s="14"/>
      <c r="C35" s="14"/>
      <c r="D35" s="15"/>
      <c r="E35" s="14"/>
      <c r="F35" s="15"/>
      <c r="G35" s="15"/>
      <c r="H35" s="16"/>
      <c r="I35" s="16"/>
      <c r="J35" s="16"/>
      <c r="K35" s="30"/>
      <c r="L35" s="31"/>
    </row>
    <row r="36" spans="1:12">
      <c r="A36" s="17" t="s">
        <v>3</v>
      </c>
      <c r="B36" s="18"/>
      <c r="C36" s="18"/>
      <c r="D36" s="18"/>
      <c r="E36" s="18"/>
      <c r="F36" s="18"/>
      <c r="G36" s="19">
        <f>SUM(G7:G34)</f>
        <v>28</v>
      </c>
      <c r="H36" s="20"/>
      <c r="I36" s="20"/>
      <c r="J36" s="32">
        <f>SUM(J7:J35)</f>
        <v>11632.489999999991</v>
      </c>
      <c r="K36" s="32">
        <f>AVERAGE(K7:K34)</f>
        <v>17.310252976190458</v>
      </c>
      <c r="L36" s="33"/>
    </row>
    <row r="37" spans="1:12">
      <c r="A37" s="21" t="s">
        <v>106</v>
      </c>
      <c r="B37" s="22"/>
      <c r="C37" s="22"/>
      <c r="D37" s="22"/>
      <c r="E37" s="22"/>
      <c r="F37" s="22"/>
      <c r="G37" s="23">
        <f>G36/SUMPRODUCT((G7:G34&gt;0)*1)</f>
        <v>1</v>
      </c>
      <c r="H37" s="24"/>
      <c r="I37" s="24"/>
      <c r="J37" s="24"/>
      <c r="K37" s="24">
        <f>K36/SUMPRODUCT((K7:K34&gt;0)*1)</f>
        <v>0.72126054067460244</v>
      </c>
      <c r="L37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pageSetup orientation="portrait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zoomScale="85" zoomScaleNormal="85" workbookViewId="0">
      <pane xSplit="10" ySplit="6" topLeftCell="K25" activePane="bottomRight" state="frozen"/>
      <selection activeCell="I31" sqref="I31"/>
      <selection pane="topRight" activeCell="I31" sqref="I31"/>
      <selection pane="bottomLeft" activeCell="I31" sqref="I31"/>
      <selection pane="bottomRight" activeCell="K39" sqref="K39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8" width="13.85546875" style="1" customWidth="1"/>
    <col min="9" max="9" width="13.140625" style="1" customWidth="1"/>
    <col min="10" max="10" width="11.5703125" style="1" customWidth="1"/>
    <col min="11" max="11" width="9.140625" style="1"/>
    <col min="12" max="12" width="28.42578125" style="1" customWidth="1"/>
    <col min="13" max="16384" width="9.140625" style="1"/>
  </cols>
  <sheetData>
    <row r="1" spans="1:12">
      <c r="B1" s="2"/>
      <c r="C1" s="3" t="s">
        <v>120</v>
      </c>
      <c r="D1" s="2"/>
      <c r="E1" s="2"/>
      <c r="F1" s="2"/>
      <c r="G1" s="2"/>
      <c r="H1" s="2"/>
      <c r="I1" s="2"/>
      <c r="J1" s="2"/>
      <c r="K1" s="2"/>
      <c r="L1" s="2"/>
    </row>
    <row r="2" spans="1:12">
      <c r="B2" s="2"/>
      <c r="C2" s="3" t="s">
        <v>175</v>
      </c>
      <c r="D2" s="2"/>
      <c r="E2" s="2"/>
      <c r="F2" s="2"/>
      <c r="G2" s="2"/>
      <c r="H2" s="2"/>
      <c r="I2" s="2"/>
      <c r="J2" s="2"/>
      <c r="K2" s="2"/>
      <c r="L2" s="25" t="s">
        <v>122</v>
      </c>
    </row>
    <row r="3" spans="1:12">
      <c r="B3" s="2"/>
      <c r="C3" s="3" t="str">
        <f>SCI!C3</f>
        <v>Bulan Februari 2026</v>
      </c>
      <c r="D3" s="2"/>
      <c r="E3" s="2"/>
      <c r="F3" s="2"/>
      <c r="G3" s="2"/>
      <c r="H3" s="2"/>
      <c r="I3" s="2"/>
      <c r="J3" s="2"/>
      <c r="K3" s="2"/>
      <c r="L3" s="2"/>
    </row>
    <row r="4" spans="1:12">
      <c r="B4" s="4"/>
      <c r="C4" s="76">
        <f>'Summary sales'!A4</f>
        <v>46054</v>
      </c>
      <c r="D4" s="2"/>
      <c r="E4" s="2"/>
      <c r="F4" s="2"/>
      <c r="G4" s="2"/>
      <c r="H4" s="2"/>
      <c r="I4" s="2"/>
      <c r="J4" s="2" t="s">
        <v>123</v>
      </c>
      <c r="K4" s="26">
        <f>MAX(K7:K36)</f>
        <v>55.206250000007763</v>
      </c>
      <c r="L4" s="2"/>
    </row>
    <row r="5" spans="1:12" ht="15" customHeight="1">
      <c r="A5" s="695" t="s">
        <v>100</v>
      </c>
      <c r="B5" s="694" t="s">
        <v>101</v>
      </c>
      <c r="C5" s="694" t="s">
        <v>124</v>
      </c>
      <c r="D5" s="694"/>
      <c r="E5" s="694" t="s">
        <v>125</v>
      </c>
      <c r="F5" s="694"/>
      <c r="G5" s="698" t="s">
        <v>126</v>
      </c>
      <c r="H5" s="694" t="s">
        <v>127</v>
      </c>
      <c r="I5" s="694"/>
      <c r="J5" s="694" t="s">
        <v>128</v>
      </c>
      <c r="K5" s="698" t="s">
        <v>129</v>
      </c>
      <c r="L5" s="692" t="s">
        <v>130</v>
      </c>
    </row>
    <row r="6" spans="1:12" ht="33.75" customHeight="1">
      <c r="A6" s="696"/>
      <c r="B6" s="697"/>
      <c r="C6" s="5" t="s">
        <v>101</v>
      </c>
      <c r="D6" s="5" t="s">
        <v>131</v>
      </c>
      <c r="E6" s="5" t="s">
        <v>101</v>
      </c>
      <c r="F6" s="5" t="s">
        <v>131</v>
      </c>
      <c r="G6" s="699"/>
      <c r="H6" s="5" t="s">
        <v>124</v>
      </c>
      <c r="I6" s="5" t="s">
        <v>125</v>
      </c>
      <c r="J6" s="697"/>
      <c r="K6" s="699"/>
      <c r="L6" s="693"/>
    </row>
    <row r="7" spans="1:12">
      <c r="A7" s="6">
        <v>1</v>
      </c>
      <c r="B7" s="7">
        <f>C4</f>
        <v>46054</v>
      </c>
      <c r="C7" s="8">
        <f>B7</f>
        <v>46054</v>
      </c>
      <c r="D7" s="9">
        <v>0.33333333333333298</v>
      </c>
      <c r="E7" s="8">
        <f>C7+1</f>
        <v>46055</v>
      </c>
      <c r="F7" s="9">
        <v>0.33333333333333298</v>
      </c>
      <c r="G7" s="10">
        <f>IFERROR(((E7-C7)+(F7-D7)),"")</f>
        <v>1</v>
      </c>
      <c r="H7" s="11">
        <v>2241786.54</v>
      </c>
      <c r="I7" s="11">
        <v>2242338.73</v>
      </c>
      <c r="J7" s="11">
        <f>I7-H7</f>
        <v>552.18999999994412</v>
      </c>
      <c r="K7" s="27">
        <f>J7/24</f>
        <v>23.00791666666434</v>
      </c>
      <c r="L7" s="253"/>
    </row>
    <row r="8" spans="1:12">
      <c r="A8" s="12">
        <f>A7+1</f>
        <v>2</v>
      </c>
      <c r="B8" s="8">
        <f>B7+1</f>
        <v>46055</v>
      </c>
      <c r="C8" s="8">
        <f>B8</f>
        <v>46055</v>
      </c>
      <c r="D8" s="9">
        <v>0.33333333333333298</v>
      </c>
      <c r="E8" s="8">
        <f>C8+1</f>
        <v>46056</v>
      </c>
      <c r="F8" s="9">
        <v>0.33333333333333298</v>
      </c>
      <c r="G8" s="10">
        <f>IFERROR(((E8-C8)+(F8-D8)),"")</f>
        <v>1</v>
      </c>
      <c r="H8" s="11">
        <f t="shared" ref="H8:H23" si="0">I7</f>
        <v>2242338.73</v>
      </c>
      <c r="I8" s="11">
        <v>2243462.0699999998</v>
      </c>
      <c r="J8" s="11">
        <f t="shared" ref="J8:J34" si="1">I8-H8</f>
        <v>1123.339999999851</v>
      </c>
      <c r="K8" s="27">
        <f t="shared" ref="K8:K34" si="2">J8/24</f>
        <v>46.805833333327122</v>
      </c>
      <c r="L8" s="105"/>
    </row>
    <row r="9" spans="1:12">
      <c r="A9" s="12">
        <f t="shared" ref="A9:B24" si="3">A8+1</f>
        <v>3</v>
      </c>
      <c r="B9" s="8">
        <f t="shared" si="3"/>
        <v>46056</v>
      </c>
      <c r="C9" s="8">
        <f t="shared" ref="C9:C34" si="4">B9</f>
        <v>46056</v>
      </c>
      <c r="D9" s="9">
        <v>0.33333333333333298</v>
      </c>
      <c r="E9" s="8">
        <f t="shared" ref="E9:E34" si="5">C9+1</f>
        <v>46057</v>
      </c>
      <c r="F9" s="9">
        <v>0.33333333333333298</v>
      </c>
      <c r="G9" s="10">
        <f t="shared" ref="G9:G34" si="6">IFERROR(((E9-C9)+(F9-D9)),"")</f>
        <v>1</v>
      </c>
      <c r="H9" s="11">
        <f t="shared" si="0"/>
        <v>2243462.0699999998</v>
      </c>
      <c r="I9" s="11">
        <v>2244368.48</v>
      </c>
      <c r="J9" s="11">
        <f t="shared" si="1"/>
        <v>906.41000000014901</v>
      </c>
      <c r="K9" s="27">
        <f t="shared" si="2"/>
        <v>37.767083333339542</v>
      </c>
      <c r="L9" s="28"/>
    </row>
    <row r="10" spans="1:12">
      <c r="A10" s="12">
        <f t="shared" si="3"/>
        <v>4</v>
      </c>
      <c r="B10" s="8">
        <f t="shared" si="3"/>
        <v>46057</v>
      </c>
      <c r="C10" s="8">
        <f t="shared" si="4"/>
        <v>46057</v>
      </c>
      <c r="D10" s="9">
        <v>0.33333333333333298</v>
      </c>
      <c r="E10" s="8">
        <f t="shared" si="5"/>
        <v>46058</v>
      </c>
      <c r="F10" s="9">
        <v>0.33333333333333298</v>
      </c>
      <c r="G10" s="10">
        <f t="shared" si="6"/>
        <v>1</v>
      </c>
      <c r="H10" s="11">
        <f t="shared" si="0"/>
        <v>2244368.48</v>
      </c>
      <c r="I10" s="11">
        <v>2245534.6</v>
      </c>
      <c r="J10" s="11">
        <f t="shared" si="1"/>
        <v>1166.1200000001118</v>
      </c>
      <c r="K10" s="27">
        <f t="shared" si="2"/>
        <v>48.588333333337992</v>
      </c>
      <c r="L10" s="28"/>
    </row>
    <row r="11" spans="1:12">
      <c r="A11" s="12">
        <f t="shared" si="3"/>
        <v>5</v>
      </c>
      <c r="B11" s="8">
        <f t="shared" si="3"/>
        <v>46058</v>
      </c>
      <c r="C11" s="8">
        <f t="shared" si="4"/>
        <v>46058</v>
      </c>
      <c r="D11" s="9">
        <v>0.33333333333333298</v>
      </c>
      <c r="E11" s="8">
        <f t="shared" si="5"/>
        <v>46059</v>
      </c>
      <c r="F11" s="9">
        <v>0.33333333333333298</v>
      </c>
      <c r="G11" s="10">
        <f t="shared" si="6"/>
        <v>1</v>
      </c>
      <c r="H11" s="11">
        <f t="shared" si="0"/>
        <v>2245534.6</v>
      </c>
      <c r="I11" s="11">
        <v>2246647.35</v>
      </c>
      <c r="J11" s="11">
        <f t="shared" si="1"/>
        <v>1112.75</v>
      </c>
      <c r="K11" s="27">
        <f t="shared" si="2"/>
        <v>46.364583333333336</v>
      </c>
      <c r="L11" s="28"/>
    </row>
    <row r="12" spans="1:12">
      <c r="A12" s="12">
        <f t="shared" si="3"/>
        <v>6</v>
      </c>
      <c r="B12" s="8">
        <f t="shared" si="3"/>
        <v>46059</v>
      </c>
      <c r="C12" s="8">
        <f t="shared" si="4"/>
        <v>46059</v>
      </c>
      <c r="D12" s="9">
        <v>0.33333333333333298</v>
      </c>
      <c r="E12" s="8">
        <f t="shared" si="5"/>
        <v>46060</v>
      </c>
      <c r="F12" s="9">
        <v>0.33333333333333298</v>
      </c>
      <c r="G12" s="10">
        <f t="shared" si="6"/>
        <v>1</v>
      </c>
      <c r="H12" s="11">
        <f t="shared" si="0"/>
        <v>2246647.35</v>
      </c>
      <c r="I12" s="11">
        <v>2247798.13</v>
      </c>
      <c r="J12" s="11">
        <f t="shared" si="1"/>
        <v>1150.7799999997951</v>
      </c>
      <c r="K12" s="27">
        <f t="shared" si="2"/>
        <v>47.94916666665813</v>
      </c>
      <c r="L12" s="105"/>
    </row>
    <row r="13" spans="1:12">
      <c r="A13" s="12">
        <f t="shared" si="3"/>
        <v>7</v>
      </c>
      <c r="B13" s="8">
        <f t="shared" si="3"/>
        <v>46060</v>
      </c>
      <c r="C13" s="8">
        <f t="shared" si="4"/>
        <v>46060</v>
      </c>
      <c r="D13" s="9">
        <v>0.33333333333333298</v>
      </c>
      <c r="E13" s="8">
        <f t="shared" si="5"/>
        <v>46061</v>
      </c>
      <c r="F13" s="9">
        <v>0.33333333333333298</v>
      </c>
      <c r="G13" s="10">
        <f t="shared" si="6"/>
        <v>1</v>
      </c>
      <c r="H13" s="11">
        <f t="shared" si="0"/>
        <v>2247798.13</v>
      </c>
      <c r="I13" s="11">
        <v>2248591.02</v>
      </c>
      <c r="J13" s="11">
        <f t="shared" si="1"/>
        <v>792.89000000013039</v>
      </c>
      <c r="K13" s="27">
        <f t="shared" si="2"/>
        <v>33.037083333338764</v>
      </c>
      <c r="L13" s="105"/>
    </row>
    <row r="14" spans="1:12">
      <c r="A14" s="12">
        <f t="shared" si="3"/>
        <v>8</v>
      </c>
      <c r="B14" s="8">
        <f t="shared" si="3"/>
        <v>46061</v>
      </c>
      <c r="C14" s="8">
        <f t="shared" si="4"/>
        <v>46061</v>
      </c>
      <c r="D14" s="9">
        <v>0.33333333333333298</v>
      </c>
      <c r="E14" s="8">
        <f t="shared" si="5"/>
        <v>46062</v>
      </c>
      <c r="F14" s="9">
        <v>0.33333333333333298</v>
      </c>
      <c r="G14" s="10">
        <f t="shared" si="6"/>
        <v>1</v>
      </c>
      <c r="H14" s="11">
        <f t="shared" si="0"/>
        <v>2248591.02</v>
      </c>
      <c r="I14" s="11">
        <v>2249146.4900000002</v>
      </c>
      <c r="J14" s="11">
        <f t="shared" si="1"/>
        <v>555.47000000020489</v>
      </c>
      <c r="K14" s="27">
        <f t="shared" si="2"/>
        <v>23.14458333334187</v>
      </c>
      <c r="L14" s="105"/>
    </row>
    <row r="15" spans="1:12">
      <c r="A15" s="12">
        <f t="shared" si="3"/>
        <v>9</v>
      </c>
      <c r="B15" s="8">
        <f t="shared" si="3"/>
        <v>46062</v>
      </c>
      <c r="C15" s="8">
        <f t="shared" si="4"/>
        <v>46062</v>
      </c>
      <c r="D15" s="9">
        <v>0.33333333333333298</v>
      </c>
      <c r="E15" s="8">
        <f t="shared" si="5"/>
        <v>46063</v>
      </c>
      <c r="F15" s="9">
        <v>0.33333333333333298</v>
      </c>
      <c r="G15" s="10">
        <f t="shared" si="6"/>
        <v>1</v>
      </c>
      <c r="H15" s="11">
        <f t="shared" si="0"/>
        <v>2249146.4900000002</v>
      </c>
      <c r="I15" s="11">
        <v>2250427.4300000002</v>
      </c>
      <c r="J15" s="11">
        <f t="shared" si="1"/>
        <v>1280.9399999999441</v>
      </c>
      <c r="K15" s="27">
        <f t="shared" si="2"/>
        <v>53.372499999997672</v>
      </c>
      <c r="L15" s="105"/>
    </row>
    <row r="16" spans="1:12">
      <c r="A16" s="12">
        <f t="shared" si="3"/>
        <v>10</v>
      </c>
      <c r="B16" s="8">
        <f t="shared" si="3"/>
        <v>46063</v>
      </c>
      <c r="C16" s="8">
        <f t="shared" si="4"/>
        <v>46063</v>
      </c>
      <c r="D16" s="9">
        <v>0.33333333333333298</v>
      </c>
      <c r="E16" s="8">
        <f t="shared" si="5"/>
        <v>46064</v>
      </c>
      <c r="F16" s="9">
        <v>0.33333333333333298</v>
      </c>
      <c r="G16" s="10">
        <f t="shared" si="6"/>
        <v>1</v>
      </c>
      <c r="H16" s="11">
        <f t="shared" si="0"/>
        <v>2250427.4300000002</v>
      </c>
      <c r="I16" s="242">
        <v>2251669.59</v>
      </c>
      <c r="J16" s="11">
        <f t="shared" ref="J16" si="7">I16-H16</f>
        <v>1242.1599999996834</v>
      </c>
      <c r="K16" s="27">
        <f t="shared" ref="K16" si="8">J16/24</f>
        <v>51.756666666653473</v>
      </c>
      <c r="L16" s="105"/>
    </row>
    <row r="17" spans="1:14">
      <c r="A17" s="12">
        <f t="shared" si="3"/>
        <v>11</v>
      </c>
      <c r="B17" s="8">
        <f t="shared" si="3"/>
        <v>46064</v>
      </c>
      <c r="C17" s="8">
        <f t="shared" si="4"/>
        <v>46064</v>
      </c>
      <c r="D17" s="9">
        <v>0.33333333333333298</v>
      </c>
      <c r="E17" s="8">
        <f t="shared" si="5"/>
        <v>46065</v>
      </c>
      <c r="F17" s="9">
        <v>0.33333333333333298</v>
      </c>
      <c r="G17" s="10">
        <f t="shared" si="6"/>
        <v>1</v>
      </c>
      <c r="H17" s="11">
        <f t="shared" si="0"/>
        <v>2251669.59</v>
      </c>
      <c r="I17" s="242">
        <v>2252994.54</v>
      </c>
      <c r="J17" s="11">
        <f t="shared" si="1"/>
        <v>1324.9500000001863</v>
      </c>
      <c r="K17" s="27">
        <f t="shared" si="2"/>
        <v>55.206250000007763</v>
      </c>
      <c r="L17" s="105"/>
    </row>
    <row r="18" spans="1:14">
      <c r="A18" s="12">
        <f t="shared" si="3"/>
        <v>12</v>
      </c>
      <c r="B18" s="8">
        <f t="shared" si="3"/>
        <v>46065</v>
      </c>
      <c r="C18" s="8">
        <f t="shared" si="4"/>
        <v>46065</v>
      </c>
      <c r="D18" s="9">
        <v>0.33333333333333298</v>
      </c>
      <c r="E18" s="8">
        <f t="shared" si="5"/>
        <v>46066</v>
      </c>
      <c r="F18" s="9">
        <v>0.33333333333333298</v>
      </c>
      <c r="G18" s="10">
        <f t="shared" si="6"/>
        <v>1</v>
      </c>
      <c r="H18" s="11">
        <f t="shared" si="0"/>
        <v>2252994.54</v>
      </c>
      <c r="I18" s="11">
        <v>2254077.1800000002</v>
      </c>
      <c r="J18" s="11">
        <f t="shared" si="1"/>
        <v>1082.6400000001304</v>
      </c>
      <c r="K18" s="27">
        <f t="shared" si="2"/>
        <v>45.110000000005435</v>
      </c>
      <c r="L18" s="105"/>
      <c r="N18" s="29"/>
    </row>
    <row r="19" spans="1:14">
      <c r="A19" s="12">
        <f t="shared" si="3"/>
        <v>13</v>
      </c>
      <c r="B19" s="8">
        <f t="shared" si="3"/>
        <v>46066</v>
      </c>
      <c r="C19" s="8">
        <f t="shared" si="4"/>
        <v>46066</v>
      </c>
      <c r="D19" s="9">
        <v>0.33333333333333298</v>
      </c>
      <c r="E19" s="8">
        <f t="shared" si="5"/>
        <v>46067</v>
      </c>
      <c r="F19" s="9">
        <v>0.33333333333333298</v>
      </c>
      <c r="G19" s="10">
        <f t="shared" si="6"/>
        <v>1</v>
      </c>
      <c r="H19" s="11">
        <f t="shared" si="0"/>
        <v>2254077.1800000002</v>
      </c>
      <c r="I19" s="11">
        <v>2255299.94</v>
      </c>
      <c r="J19" s="11">
        <f t="shared" si="1"/>
        <v>1222.7599999997765</v>
      </c>
      <c r="K19" s="27">
        <f t="shared" si="2"/>
        <v>50.948333333324022</v>
      </c>
      <c r="L19" s="105"/>
    </row>
    <row r="20" spans="1:14">
      <c r="A20" s="12">
        <f t="shared" si="3"/>
        <v>14</v>
      </c>
      <c r="B20" s="8">
        <f t="shared" si="3"/>
        <v>46067</v>
      </c>
      <c r="C20" s="8">
        <f t="shared" si="4"/>
        <v>46067</v>
      </c>
      <c r="D20" s="9">
        <v>0.33333333333333298</v>
      </c>
      <c r="E20" s="8">
        <f t="shared" si="5"/>
        <v>46068</v>
      </c>
      <c r="F20" s="9">
        <v>0.33333333333333298</v>
      </c>
      <c r="G20" s="10">
        <f t="shared" si="6"/>
        <v>1</v>
      </c>
      <c r="H20" s="11">
        <f t="shared" si="0"/>
        <v>2255299.94</v>
      </c>
      <c r="I20" s="11">
        <v>2256199.86</v>
      </c>
      <c r="J20" s="11">
        <f t="shared" si="1"/>
        <v>899.91999999992549</v>
      </c>
      <c r="K20" s="27">
        <f t="shared" si="2"/>
        <v>37.496666666663565</v>
      </c>
      <c r="L20" s="105"/>
    </row>
    <row r="21" spans="1:14">
      <c r="A21" s="12">
        <f t="shared" si="3"/>
        <v>15</v>
      </c>
      <c r="B21" s="8">
        <f t="shared" si="3"/>
        <v>46068</v>
      </c>
      <c r="C21" s="8">
        <f t="shared" si="4"/>
        <v>46068</v>
      </c>
      <c r="D21" s="9">
        <v>0.33333333333333298</v>
      </c>
      <c r="E21" s="8">
        <f t="shared" si="5"/>
        <v>46069</v>
      </c>
      <c r="F21" s="9">
        <v>0.33333333333333298</v>
      </c>
      <c r="G21" s="10">
        <f t="shared" si="6"/>
        <v>1</v>
      </c>
      <c r="H21" s="11">
        <f t="shared" si="0"/>
        <v>2256199.86</v>
      </c>
      <c r="I21" s="11">
        <v>2256802.54</v>
      </c>
      <c r="J21" s="11">
        <f t="shared" si="1"/>
        <v>602.68000000016764</v>
      </c>
      <c r="K21" s="27">
        <f t="shared" si="2"/>
        <v>25.111666666673653</v>
      </c>
      <c r="L21" s="105"/>
    </row>
    <row r="22" spans="1:14">
      <c r="A22" s="12">
        <f t="shared" si="3"/>
        <v>16</v>
      </c>
      <c r="B22" s="8">
        <f t="shared" si="3"/>
        <v>46069</v>
      </c>
      <c r="C22" s="8">
        <f t="shared" si="4"/>
        <v>46069</v>
      </c>
      <c r="D22" s="9">
        <v>0.33333333333333298</v>
      </c>
      <c r="E22" s="8">
        <f t="shared" si="5"/>
        <v>46070</v>
      </c>
      <c r="F22" s="9">
        <v>0.33333333333333298</v>
      </c>
      <c r="G22" s="10">
        <f t="shared" si="6"/>
        <v>1</v>
      </c>
      <c r="H22" s="11">
        <f t="shared" si="0"/>
        <v>2256802.54</v>
      </c>
      <c r="I22" s="242">
        <v>2258056.3199999998</v>
      </c>
      <c r="J22" s="11">
        <f t="shared" si="1"/>
        <v>1253.7799999997951</v>
      </c>
      <c r="K22" s="27">
        <f t="shared" si="2"/>
        <v>52.240833333324794</v>
      </c>
      <c r="L22" s="105"/>
    </row>
    <row r="23" spans="1:14">
      <c r="A23" s="12">
        <f t="shared" si="3"/>
        <v>17</v>
      </c>
      <c r="B23" s="8">
        <f t="shared" si="3"/>
        <v>46070</v>
      </c>
      <c r="C23" s="8">
        <f t="shared" si="4"/>
        <v>46070</v>
      </c>
      <c r="D23" s="9">
        <v>0.33333333333333298</v>
      </c>
      <c r="E23" s="8">
        <f t="shared" si="5"/>
        <v>46071</v>
      </c>
      <c r="F23" s="9">
        <v>0.33333333333333298</v>
      </c>
      <c r="G23" s="10">
        <f t="shared" si="6"/>
        <v>1</v>
      </c>
      <c r="H23" s="11">
        <f t="shared" si="0"/>
        <v>2258056.3199999998</v>
      </c>
      <c r="I23" s="242">
        <v>2258597.4900000002</v>
      </c>
      <c r="J23" s="11">
        <f t="shared" si="1"/>
        <v>541.17000000039116</v>
      </c>
      <c r="K23" s="27">
        <f t="shared" si="2"/>
        <v>22.548750000016298</v>
      </c>
      <c r="L23" s="105"/>
    </row>
    <row r="24" spans="1:14">
      <c r="A24" s="12">
        <f t="shared" si="3"/>
        <v>18</v>
      </c>
      <c r="B24" s="8">
        <f t="shared" si="3"/>
        <v>46071</v>
      </c>
      <c r="C24" s="8">
        <f t="shared" si="4"/>
        <v>46071</v>
      </c>
      <c r="D24" s="9">
        <v>0.33333333333333298</v>
      </c>
      <c r="E24" s="8">
        <f t="shared" si="5"/>
        <v>46072</v>
      </c>
      <c r="F24" s="9">
        <v>0.33333333333333298</v>
      </c>
      <c r="G24" s="10">
        <f t="shared" si="6"/>
        <v>1</v>
      </c>
      <c r="H24" s="11">
        <f t="shared" ref="H24:H34" si="9">I23</f>
        <v>2258597.4900000002</v>
      </c>
      <c r="I24" s="242">
        <v>2259874.54</v>
      </c>
      <c r="J24" s="11">
        <f t="shared" si="1"/>
        <v>1277.0499999998137</v>
      </c>
      <c r="K24" s="27">
        <f t="shared" si="2"/>
        <v>53.210416666658908</v>
      </c>
      <c r="L24" s="28"/>
    </row>
    <row r="25" spans="1:14">
      <c r="A25" s="12">
        <f t="shared" ref="A25:B34" si="10">A24+1</f>
        <v>19</v>
      </c>
      <c r="B25" s="8">
        <f>B24+1</f>
        <v>46072</v>
      </c>
      <c r="C25" s="8">
        <f t="shared" si="4"/>
        <v>46072</v>
      </c>
      <c r="D25" s="9">
        <v>0.33333333333333298</v>
      </c>
      <c r="E25" s="8">
        <f t="shared" si="5"/>
        <v>46073</v>
      </c>
      <c r="F25" s="9">
        <v>0.33333333333333298</v>
      </c>
      <c r="G25" s="10">
        <f t="shared" si="6"/>
        <v>1</v>
      </c>
      <c r="H25" s="11">
        <f t="shared" si="9"/>
        <v>2259874.54</v>
      </c>
      <c r="I25" s="242">
        <v>2261025.64</v>
      </c>
      <c r="J25" s="11">
        <f t="shared" si="1"/>
        <v>1151.1000000000931</v>
      </c>
      <c r="K25" s="27">
        <f t="shared" si="2"/>
        <v>47.962500000003878</v>
      </c>
      <c r="L25" s="105"/>
    </row>
    <row r="26" spans="1:14">
      <c r="A26" s="12">
        <f t="shared" si="10"/>
        <v>20</v>
      </c>
      <c r="B26" s="8">
        <f>B25+1</f>
        <v>46073</v>
      </c>
      <c r="C26" s="8">
        <f t="shared" si="4"/>
        <v>46073</v>
      </c>
      <c r="D26" s="9">
        <v>0.33333333333333298</v>
      </c>
      <c r="E26" s="8">
        <f t="shared" si="5"/>
        <v>46074</v>
      </c>
      <c r="F26" s="9">
        <v>0.33333333333333298</v>
      </c>
      <c r="G26" s="10">
        <f t="shared" si="6"/>
        <v>1</v>
      </c>
      <c r="H26" s="11">
        <f t="shared" si="9"/>
        <v>2261025.64</v>
      </c>
      <c r="I26" s="242">
        <v>2262328.2400000002</v>
      </c>
      <c r="J26" s="11">
        <f t="shared" si="1"/>
        <v>1302.6000000000931</v>
      </c>
      <c r="K26" s="27">
        <f t="shared" si="2"/>
        <v>54.275000000003878</v>
      </c>
      <c r="L26" s="28"/>
    </row>
    <row r="27" spans="1:14">
      <c r="A27" s="12">
        <f t="shared" si="10"/>
        <v>21</v>
      </c>
      <c r="B27" s="8">
        <f>B26+1</f>
        <v>46074</v>
      </c>
      <c r="C27" s="8">
        <f t="shared" si="4"/>
        <v>46074</v>
      </c>
      <c r="D27" s="9">
        <v>0.33333333333333298</v>
      </c>
      <c r="E27" s="8">
        <f t="shared" si="5"/>
        <v>46075</v>
      </c>
      <c r="F27" s="9">
        <v>0.33333333333333298</v>
      </c>
      <c r="G27" s="10">
        <f t="shared" si="6"/>
        <v>1</v>
      </c>
      <c r="H27" s="11">
        <f t="shared" si="9"/>
        <v>2262328.2400000002</v>
      </c>
      <c r="I27" s="242">
        <v>2263288.7799999998</v>
      </c>
      <c r="J27" s="11">
        <f t="shared" si="1"/>
        <v>960.53999999957159</v>
      </c>
      <c r="K27" s="27">
        <f t="shared" si="2"/>
        <v>40.022499999982152</v>
      </c>
      <c r="L27" s="28"/>
    </row>
    <row r="28" spans="1:14">
      <c r="A28" s="12">
        <f t="shared" si="10"/>
        <v>22</v>
      </c>
      <c r="B28" s="8">
        <f t="shared" si="10"/>
        <v>46075</v>
      </c>
      <c r="C28" s="8">
        <f t="shared" si="4"/>
        <v>46075</v>
      </c>
      <c r="D28" s="9">
        <v>0.33333333333333298</v>
      </c>
      <c r="E28" s="8">
        <f t="shared" si="5"/>
        <v>46076</v>
      </c>
      <c r="F28" s="9">
        <v>0.33333333333333298</v>
      </c>
      <c r="G28" s="10">
        <f t="shared" si="6"/>
        <v>1</v>
      </c>
      <c r="H28" s="11">
        <f t="shared" si="9"/>
        <v>2263288.7799999998</v>
      </c>
      <c r="I28" s="11">
        <v>2263870.2400000002</v>
      </c>
      <c r="J28" s="11">
        <f t="shared" si="1"/>
        <v>581.46000000042841</v>
      </c>
      <c r="K28" s="27">
        <f t="shared" si="2"/>
        <v>24.227500000017852</v>
      </c>
      <c r="L28" s="28"/>
    </row>
    <row r="29" spans="1:14">
      <c r="A29" s="12">
        <f t="shared" si="10"/>
        <v>23</v>
      </c>
      <c r="B29" s="8">
        <f t="shared" si="10"/>
        <v>46076</v>
      </c>
      <c r="C29" s="8">
        <f t="shared" si="4"/>
        <v>46076</v>
      </c>
      <c r="D29" s="9">
        <v>0.33333333333333298</v>
      </c>
      <c r="E29" s="8">
        <f t="shared" si="5"/>
        <v>46077</v>
      </c>
      <c r="F29" s="9">
        <v>0.33333333333333298</v>
      </c>
      <c r="G29" s="10">
        <f t="shared" si="6"/>
        <v>1</v>
      </c>
      <c r="H29" s="11">
        <f t="shared" si="9"/>
        <v>2263870.2400000002</v>
      </c>
      <c r="I29" s="11">
        <v>2264925.86</v>
      </c>
      <c r="J29" s="11">
        <f t="shared" si="1"/>
        <v>1055.6199999996461</v>
      </c>
      <c r="K29" s="27">
        <f t="shared" si="2"/>
        <v>43.984166666651923</v>
      </c>
      <c r="L29" s="28"/>
    </row>
    <row r="30" spans="1:14">
      <c r="A30" s="12">
        <f t="shared" si="10"/>
        <v>24</v>
      </c>
      <c r="B30" s="8">
        <f t="shared" si="10"/>
        <v>46077</v>
      </c>
      <c r="C30" s="8">
        <f t="shared" si="4"/>
        <v>46077</v>
      </c>
      <c r="D30" s="9">
        <v>0.33333333333333298</v>
      </c>
      <c r="E30" s="8">
        <f t="shared" si="5"/>
        <v>46078</v>
      </c>
      <c r="F30" s="9">
        <v>0.33333333333333298</v>
      </c>
      <c r="G30" s="10">
        <f t="shared" si="6"/>
        <v>1</v>
      </c>
      <c r="H30" s="11">
        <f t="shared" si="9"/>
        <v>2264925.86</v>
      </c>
      <c r="I30" s="11">
        <v>2265880.0099999998</v>
      </c>
      <c r="J30" s="11">
        <f t="shared" si="1"/>
        <v>954.14999999990687</v>
      </c>
      <c r="K30" s="27">
        <f t="shared" si="2"/>
        <v>39.756249999996122</v>
      </c>
      <c r="L30" s="105"/>
    </row>
    <row r="31" spans="1:14">
      <c r="A31" s="12">
        <f t="shared" si="10"/>
        <v>25</v>
      </c>
      <c r="B31" s="8">
        <f t="shared" si="10"/>
        <v>46078</v>
      </c>
      <c r="C31" s="8">
        <f t="shared" si="4"/>
        <v>46078</v>
      </c>
      <c r="D31" s="9">
        <v>0.33333333333333298</v>
      </c>
      <c r="E31" s="8">
        <f t="shared" si="5"/>
        <v>46079</v>
      </c>
      <c r="F31" s="9">
        <v>0.33333333333333298</v>
      </c>
      <c r="G31" s="10">
        <f t="shared" si="6"/>
        <v>1</v>
      </c>
      <c r="H31" s="11">
        <f t="shared" si="9"/>
        <v>2265880.0099999998</v>
      </c>
      <c r="I31" s="11">
        <v>2266953.44</v>
      </c>
      <c r="J31" s="11">
        <f t="shared" si="1"/>
        <v>1073.4300000001676</v>
      </c>
      <c r="K31" s="27">
        <f t="shared" si="2"/>
        <v>44.726250000006985</v>
      </c>
      <c r="L31" s="28"/>
    </row>
    <row r="32" spans="1:14">
      <c r="A32" s="12">
        <f t="shared" si="10"/>
        <v>26</v>
      </c>
      <c r="B32" s="8">
        <f t="shared" si="10"/>
        <v>46079</v>
      </c>
      <c r="C32" s="8">
        <f t="shared" si="4"/>
        <v>46079</v>
      </c>
      <c r="D32" s="9">
        <v>0.33333333333333298</v>
      </c>
      <c r="E32" s="8">
        <f t="shared" si="5"/>
        <v>46080</v>
      </c>
      <c r="F32" s="9">
        <v>0.33333333333333298</v>
      </c>
      <c r="G32" s="10">
        <f t="shared" si="6"/>
        <v>1</v>
      </c>
      <c r="H32" s="11">
        <f t="shared" si="9"/>
        <v>2266953.44</v>
      </c>
      <c r="I32" s="11">
        <v>2267904.1800000002</v>
      </c>
      <c r="J32" s="11">
        <f t="shared" si="1"/>
        <v>950.74000000022352</v>
      </c>
      <c r="K32" s="27">
        <f t="shared" si="2"/>
        <v>39.614166666675978</v>
      </c>
      <c r="L32" s="105"/>
    </row>
    <row r="33" spans="1:12">
      <c r="A33" s="12">
        <f t="shared" si="10"/>
        <v>27</v>
      </c>
      <c r="B33" s="8">
        <f t="shared" si="10"/>
        <v>46080</v>
      </c>
      <c r="C33" s="8">
        <f t="shared" si="4"/>
        <v>46080</v>
      </c>
      <c r="D33" s="9">
        <v>0.33333333333333298</v>
      </c>
      <c r="E33" s="8">
        <f t="shared" si="5"/>
        <v>46081</v>
      </c>
      <c r="F33" s="9">
        <v>0.33333333333333298</v>
      </c>
      <c r="G33" s="10">
        <f t="shared" si="6"/>
        <v>1</v>
      </c>
      <c r="H33" s="11">
        <f t="shared" si="9"/>
        <v>2267904.1800000002</v>
      </c>
      <c r="I33" s="11">
        <v>2269073.33</v>
      </c>
      <c r="J33" s="11">
        <f t="shared" si="1"/>
        <v>1169.1499999999069</v>
      </c>
      <c r="K33" s="27">
        <f t="shared" si="2"/>
        <v>48.71458333332945</v>
      </c>
      <c r="L33" s="105"/>
    </row>
    <row r="34" spans="1:12">
      <c r="A34" s="12">
        <f t="shared" si="10"/>
        <v>28</v>
      </c>
      <c r="B34" s="8">
        <f t="shared" si="10"/>
        <v>46081</v>
      </c>
      <c r="C34" s="8">
        <f t="shared" si="4"/>
        <v>46081</v>
      </c>
      <c r="D34" s="9">
        <v>0.33333333333333298</v>
      </c>
      <c r="E34" s="8">
        <f t="shared" si="5"/>
        <v>46082</v>
      </c>
      <c r="F34" s="9">
        <v>0.33333333333333298</v>
      </c>
      <c r="G34" s="10">
        <f t="shared" si="6"/>
        <v>1</v>
      </c>
      <c r="H34" s="11">
        <f t="shared" si="9"/>
        <v>2269073.33</v>
      </c>
      <c r="I34" s="11">
        <v>2269915.5299999998</v>
      </c>
      <c r="J34" s="11">
        <f t="shared" si="1"/>
        <v>842.1999999997206</v>
      </c>
      <c r="K34" s="27">
        <f t="shared" si="2"/>
        <v>35.091666666655023</v>
      </c>
      <c r="L34" s="105"/>
    </row>
    <row r="35" spans="1:12">
      <c r="A35" s="12"/>
      <c r="B35" s="8"/>
      <c r="C35" s="8"/>
      <c r="D35" s="9"/>
      <c r="E35" s="8"/>
      <c r="F35" s="9"/>
      <c r="G35" s="10"/>
      <c r="H35" s="11"/>
      <c r="I35" s="11"/>
      <c r="J35" s="11"/>
      <c r="K35" s="27"/>
      <c r="L35" s="105"/>
    </row>
    <row r="36" spans="1:12">
      <c r="A36" s="12"/>
      <c r="B36" s="8"/>
      <c r="C36" s="8"/>
      <c r="D36" s="9"/>
      <c r="E36" s="8"/>
      <c r="F36" s="9"/>
      <c r="G36" s="10"/>
      <c r="H36" s="11"/>
      <c r="I36" s="11"/>
      <c r="J36" s="11"/>
      <c r="K36" s="27"/>
      <c r="L36" s="105"/>
    </row>
    <row r="37" spans="1:12">
      <c r="A37" s="12"/>
      <c r="B37" s="8"/>
      <c r="C37" s="8"/>
      <c r="D37" s="9"/>
      <c r="E37" s="8"/>
      <c r="F37" s="9"/>
      <c r="G37" s="10"/>
      <c r="H37" s="11"/>
      <c r="I37" s="11"/>
      <c r="J37" s="11"/>
      <c r="K37" s="27"/>
      <c r="L37" s="105"/>
    </row>
    <row r="38" spans="1:12">
      <c r="A38" s="12"/>
      <c r="B38" s="8"/>
      <c r="C38" s="8"/>
      <c r="D38" s="9"/>
      <c r="E38" s="8"/>
      <c r="F38" s="9"/>
      <c r="G38" s="10"/>
      <c r="H38" s="11"/>
      <c r="I38" s="11"/>
      <c r="J38" s="11"/>
      <c r="K38" s="27"/>
      <c r="L38" s="105"/>
    </row>
    <row r="39" spans="1:12">
      <c r="A39" s="17" t="s">
        <v>3</v>
      </c>
      <c r="B39" s="18"/>
      <c r="C39" s="18"/>
      <c r="D39" s="18"/>
      <c r="E39" s="18"/>
      <c r="F39" s="18"/>
      <c r="G39" s="19">
        <f>SUM(G7:G38)</f>
        <v>28</v>
      </c>
      <c r="H39" s="20"/>
      <c r="I39" s="20"/>
      <c r="J39" s="32">
        <f>SUM(J7:J38)</f>
        <v>28128.989999999758</v>
      </c>
      <c r="K39" s="32">
        <f>AVERAGE(K7:K38)</f>
        <v>41.858616071428223</v>
      </c>
      <c r="L39" s="33"/>
    </row>
    <row r="40" spans="1:12">
      <c r="A40" s="21" t="s">
        <v>106</v>
      </c>
      <c r="B40" s="22"/>
      <c r="C40" s="22"/>
      <c r="D40" s="22"/>
      <c r="E40" s="22"/>
      <c r="F40" s="22"/>
      <c r="G40" s="23">
        <f>G39/SUMPRODUCT((G7:G38&gt;0)*1)</f>
        <v>1</v>
      </c>
      <c r="H40" s="24"/>
      <c r="I40" s="24"/>
      <c r="J40" s="24"/>
      <c r="K40" s="24">
        <f>K39/SUMPRODUCT((K7:K38&gt;0)*1)</f>
        <v>1.4949505739795794</v>
      </c>
      <c r="L40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pageSetup orientation="portrait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zoomScale="80" zoomScaleNormal="80" workbookViewId="0">
      <pane xSplit="6" ySplit="6" topLeftCell="G18" activePane="bottomRight" state="frozen"/>
      <selection activeCell="H32" sqref="H32"/>
      <selection pane="topRight" activeCell="H32" sqref="H32"/>
      <selection pane="bottomLeft" activeCell="H32" sqref="H32"/>
      <selection pane="bottomRight" activeCell="J39" sqref="J39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8" width="11.42578125" style="1" customWidth="1"/>
    <col min="9" max="9" width="13.140625" style="1" customWidth="1"/>
    <col min="10" max="10" width="11.5703125" style="1" customWidth="1"/>
    <col min="11" max="11" width="9.140625" style="1"/>
    <col min="12" max="12" width="28.42578125" style="1" customWidth="1"/>
    <col min="13" max="16384" width="9.140625" style="1"/>
  </cols>
  <sheetData>
    <row r="1" spans="1:12">
      <c r="B1" s="2"/>
      <c r="C1" s="3" t="s">
        <v>120</v>
      </c>
      <c r="D1" s="2"/>
      <c r="E1" s="2"/>
      <c r="F1" s="2"/>
      <c r="G1" s="2"/>
      <c r="H1" s="2"/>
      <c r="I1" s="2"/>
      <c r="J1" s="2"/>
      <c r="K1" s="2"/>
      <c r="L1" s="2"/>
    </row>
    <row r="2" spans="1:12">
      <c r="B2" s="2"/>
      <c r="C2" s="3" t="s">
        <v>176</v>
      </c>
      <c r="D2" s="2"/>
      <c r="E2" s="2"/>
      <c r="F2" s="2"/>
      <c r="G2" s="2"/>
      <c r="H2" s="2"/>
      <c r="I2" s="2"/>
      <c r="J2" s="2"/>
      <c r="K2" s="2"/>
      <c r="L2" s="25" t="s">
        <v>122</v>
      </c>
    </row>
    <row r="3" spans="1:12">
      <c r="B3" s="2"/>
      <c r="C3" s="3" t="str">
        <f>SCI!C3</f>
        <v>Bulan Februari 2026</v>
      </c>
      <c r="D3" s="2"/>
      <c r="E3" s="2"/>
      <c r="F3" s="2"/>
      <c r="G3" s="2"/>
      <c r="H3" s="2"/>
      <c r="I3" s="2"/>
      <c r="J3" s="2"/>
      <c r="K3" s="2"/>
      <c r="L3" s="2"/>
    </row>
    <row r="4" spans="1:12">
      <c r="B4" s="4"/>
      <c r="C4" s="76">
        <f>'Summary sales'!A4</f>
        <v>46054</v>
      </c>
      <c r="D4" s="2"/>
      <c r="E4" s="2"/>
      <c r="F4" s="2"/>
      <c r="G4" s="2"/>
      <c r="H4" s="2"/>
      <c r="I4" s="2"/>
      <c r="J4" s="2" t="s">
        <v>123</v>
      </c>
      <c r="K4" s="26">
        <f>MAX(K7:K38)</f>
        <v>42.274583333331975</v>
      </c>
      <c r="L4" s="2"/>
    </row>
    <row r="5" spans="1:12">
      <c r="A5" s="695" t="s">
        <v>100</v>
      </c>
      <c r="B5" s="694" t="s">
        <v>101</v>
      </c>
      <c r="C5" s="694" t="s">
        <v>124</v>
      </c>
      <c r="D5" s="694"/>
      <c r="E5" s="694" t="s">
        <v>125</v>
      </c>
      <c r="F5" s="694"/>
      <c r="G5" s="698" t="s">
        <v>126</v>
      </c>
      <c r="H5" s="694" t="s">
        <v>127</v>
      </c>
      <c r="I5" s="694"/>
      <c r="J5" s="694" t="s">
        <v>128</v>
      </c>
      <c r="K5" s="698" t="s">
        <v>129</v>
      </c>
      <c r="L5" s="692" t="s">
        <v>130</v>
      </c>
    </row>
    <row r="6" spans="1:12">
      <c r="A6" s="696"/>
      <c r="B6" s="697"/>
      <c r="C6" s="5" t="s">
        <v>101</v>
      </c>
      <c r="D6" s="5" t="s">
        <v>131</v>
      </c>
      <c r="E6" s="5" t="s">
        <v>101</v>
      </c>
      <c r="F6" s="5" t="s">
        <v>131</v>
      </c>
      <c r="G6" s="699"/>
      <c r="H6" s="5" t="s">
        <v>124</v>
      </c>
      <c r="I6" s="5" t="s">
        <v>125</v>
      </c>
      <c r="J6" s="697"/>
      <c r="K6" s="699"/>
      <c r="L6" s="693"/>
    </row>
    <row r="7" spans="1:12">
      <c r="A7" s="6">
        <v>1</v>
      </c>
      <c r="B7" s="7">
        <f>C4</f>
        <v>46054</v>
      </c>
      <c r="C7" s="8">
        <f>B7</f>
        <v>46054</v>
      </c>
      <c r="D7" s="9">
        <v>0.375</v>
      </c>
      <c r="E7" s="8">
        <f>C7+1</f>
        <v>46055</v>
      </c>
      <c r="F7" s="9">
        <v>0.375</v>
      </c>
      <c r="G7" s="10">
        <f>IFERROR(((E7-C7)+(F7-D7)),"")</f>
        <v>1</v>
      </c>
      <c r="H7" s="11">
        <v>710836.31</v>
      </c>
      <c r="I7" s="11">
        <v>711563.42</v>
      </c>
      <c r="J7" s="11">
        <f t="shared" ref="J7" si="0">I7-H7</f>
        <v>727.10999999998603</v>
      </c>
      <c r="K7" s="27">
        <f t="shared" ref="K7" si="1">J7/24</f>
        <v>30.296249999999418</v>
      </c>
      <c r="L7" s="253"/>
    </row>
    <row r="8" spans="1:12">
      <c r="A8" s="12">
        <f>A7+1</f>
        <v>2</v>
      </c>
      <c r="B8" s="8">
        <f>B7+1</f>
        <v>46055</v>
      </c>
      <c r="C8" s="8">
        <f>B8</f>
        <v>46055</v>
      </c>
      <c r="D8" s="9">
        <v>0.375</v>
      </c>
      <c r="E8" s="8">
        <f>C8+1</f>
        <v>46056</v>
      </c>
      <c r="F8" s="9">
        <v>0.375</v>
      </c>
      <c r="G8" s="10">
        <f>IFERROR(((E8-C8)+(F8-D8)),"")</f>
        <v>1</v>
      </c>
      <c r="H8" s="11">
        <f t="shared" ref="H8:H34" si="2">I7</f>
        <v>711563.42</v>
      </c>
      <c r="I8" s="11">
        <v>712454.33</v>
      </c>
      <c r="J8" s="11">
        <f t="shared" ref="J8:J34" si="3">I8-H8</f>
        <v>890.90999999991618</v>
      </c>
      <c r="K8" s="27">
        <f t="shared" ref="K8:K34" si="4">J8/24</f>
        <v>37.121249999996508</v>
      </c>
      <c r="L8" s="105"/>
    </row>
    <row r="9" spans="1:12">
      <c r="A9" s="12">
        <f t="shared" ref="A9:B24" si="5">A8+1</f>
        <v>3</v>
      </c>
      <c r="B9" s="8">
        <f t="shared" si="5"/>
        <v>46056</v>
      </c>
      <c r="C9" s="8">
        <f t="shared" ref="C9:C34" si="6">B9</f>
        <v>46056</v>
      </c>
      <c r="D9" s="9">
        <v>0.375</v>
      </c>
      <c r="E9" s="8">
        <f t="shared" ref="E9:E34" si="7">C9+1</f>
        <v>46057</v>
      </c>
      <c r="F9" s="9">
        <v>0.375</v>
      </c>
      <c r="G9" s="10">
        <f t="shared" ref="G9:G34" si="8">IFERROR(((E9-C9)+(F9-D9)),"")</f>
        <v>1</v>
      </c>
      <c r="H9" s="11">
        <f t="shared" si="2"/>
        <v>712454.33</v>
      </c>
      <c r="I9" s="11">
        <v>713253.81</v>
      </c>
      <c r="J9" s="11">
        <f t="shared" si="3"/>
        <v>799.48000000009779</v>
      </c>
      <c r="K9" s="27">
        <f t="shared" si="4"/>
        <v>33.311666666670739</v>
      </c>
      <c r="L9" s="28"/>
    </row>
    <row r="10" spans="1:12">
      <c r="A10" s="12">
        <f t="shared" si="5"/>
        <v>4</v>
      </c>
      <c r="B10" s="8">
        <f t="shared" si="5"/>
        <v>46057</v>
      </c>
      <c r="C10" s="8">
        <f t="shared" si="6"/>
        <v>46057</v>
      </c>
      <c r="D10" s="9">
        <v>0.375</v>
      </c>
      <c r="E10" s="8">
        <f t="shared" si="7"/>
        <v>46058</v>
      </c>
      <c r="F10" s="9">
        <v>0.375</v>
      </c>
      <c r="G10" s="10">
        <f t="shared" si="8"/>
        <v>1</v>
      </c>
      <c r="H10" s="11">
        <f t="shared" si="2"/>
        <v>713253.81</v>
      </c>
      <c r="I10" s="11">
        <v>714134.5</v>
      </c>
      <c r="J10" s="11">
        <f t="shared" si="3"/>
        <v>880.68999999994412</v>
      </c>
      <c r="K10" s="27">
        <f t="shared" si="4"/>
        <v>36.695416666664336</v>
      </c>
      <c r="L10" s="28"/>
    </row>
    <row r="11" spans="1:12">
      <c r="A11" s="12">
        <f t="shared" si="5"/>
        <v>5</v>
      </c>
      <c r="B11" s="8">
        <f t="shared" si="5"/>
        <v>46058</v>
      </c>
      <c r="C11" s="8">
        <f t="shared" si="6"/>
        <v>46058</v>
      </c>
      <c r="D11" s="9">
        <v>0.375</v>
      </c>
      <c r="E11" s="8">
        <f t="shared" si="7"/>
        <v>46059</v>
      </c>
      <c r="F11" s="9">
        <v>0.375</v>
      </c>
      <c r="G11" s="10">
        <f t="shared" si="8"/>
        <v>1</v>
      </c>
      <c r="H11" s="11">
        <f t="shared" si="2"/>
        <v>714134.5</v>
      </c>
      <c r="I11" s="11">
        <v>714972.92</v>
      </c>
      <c r="J11" s="11">
        <f t="shared" si="3"/>
        <v>838.42000000004191</v>
      </c>
      <c r="K11" s="27">
        <f t="shared" si="4"/>
        <v>34.934166666668411</v>
      </c>
      <c r="L11" s="28"/>
    </row>
    <row r="12" spans="1:12">
      <c r="A12" s="12">
        <f t="shared" si="5"/>
        <v>6</v>
      </c>
      <c r="B12" s="8">
        <f t="shared" si="5"/>
        <v>46059</v>
      </c>
      <c r="C12" s="8">
        <f t="shared" si="6"/>
        <v>46059</v>
      </c>
      <c r="D12" s="9">
        <v>0.375</v>
      </c>
      <c r="E12" s="8">
        <f t="shared" si="7"/>
        <v>46060</v>
      </c>
      <c r="F12" s="9">
        <v>0.375</v>
      </c>
      <c r="G12" s="10">
        <f t="shared" si="8"/>
        <v>1</v>
      </c>
      <c r="H12" s="11">
        <f t="shared" si="2"/>
        <v>714972.92</v>
      </c>
      <c r="I12" s="11">
        <v>715855.95</v>
      </c>
      <c r="J12" s="11">
        <f t="shared" si="3"/>
        <v>883.02999999991152</v>
      </c>
      <c r="K12" s="27">
        <f t="shared" si="4"/>
        <v>36.792916666662983</v>
      </c>
      <c r="L12" s="28"/>
    </row>
    <row r="13" spans="1:12">
      <c r="A13" s="12">
        <f t="shared" si="5"/>
        <v>7</v>
      </c>
      <c r="B13" s="8">
        <f t="shared" si="5"/>
        <v>46060</v>
      </c>
      <c r="C13" s="8">
        <f t="shared" si="6"/>
        <v>46060</v>
      </c>
      <c r="D13" s="9">
        <v>0.375</v>
      </c>
      <c r="E13" s="8">
        <f t="shared" si="7"/>
        <v>46061</v>
      </c>
      <c r="F13" s="9">
        <v>0.375</v>
      </c>
      <c r="G13" s="10">
        <f t="shared" si="8"/>
        <v>1</v>
      </c>
      <c r="H13" s="11">
        <f t="shared" si="2"/>
        <v>715855.95</v>
      </c>
      <c r="I13" s="11">
        <v>716349.01</v>
      </c>
      <c r="J13" s="11">
        <f t="shared" ref="J13:J24" si="9">I13-H13</f>
        <v>493.06000000005588</v>
      </c>
      <c r="K13" s="27">
        <f t="shared" ref="K13:K24" si="10">J13/24</f>
        <v>20.544166666668996</v>
      </c>
      <c r="L13" s="28"/>
    </row>
    <row r="14" spans="1:12">
      <c r="A14" s="12">
        <f t="shared" si="5"/>
        <v>8</v>
      </c>
      <c r="B14" s="8">
        <f t="shared" si="5"/>
        <v>46061</v>
      </c>
      <c r="C14" s="8">
        <f t="shared" si="6"/>
        <v>46061</v>
      </c>
      <c r="D14" s="9">
        <v>0.375</v>
      </c>
      <c r="E14" s="8">
        <f t="shared" si="7"/>
        <v>46062</v>
      </c>
      <c r="F14" s="9">
        <v>0.375</v>
      </c>
      <c r="G14" s="10">
        <f t="shared" si="8"/>
        <v>1</v>
      </c>
      <c r="H14" s="11">
        <f t="shared" si="2"/>
        <v>716349.01</v>
      </c>
      <c r="I14" s="11">
        <v>716777.34</v>
      </c>
      <c r="J14" s="11">
        <f t="shared" si="9"/>
        <v>428.32999999995809</v>
      </c>
      <c r="K14" s="27">
        <f t="shared" si="10"/>
        <v>17.847083333331586</v>
      </c>
      <c r="L14" s="28"/>
    </row>
    <row r="15" spans="1:12">
      <c r="A15" s="12">
        <f t="shared" si="5"/>
        <v>9</v>
      </c>
      <c r="B15" s="8">
        <f t="shared" si="5"/>
        <v>46062</v>
      </c>
      <c r="C15" s="8">
        <f t="shared" si="6"/>
        <v>46062</v>
      </c>
      <c r="D15" s="9">
        <v>0.375</v>
      </c>
      <c r="E15" s="8">
        <f t="shared" si="7"/>
        <v>46063</v>
      </c>
      <c r="F15" s="9">
        <v>0.375</v>
      </c>
      <c r="G15" s="10">
        <f t="shared" si="8"/>
        <v>1</v>
      </c>
      <c r="H15" s="11">
        <f t="shared" si="2"/>
        <v>716777.34</v>
      </c>
      <c r="I15" s="11">
        <v>717677.82</v>
      </c>
      <c r="J15" s="11">
        <f t="shared" si="9"/>
        <v>900.47999999998137</v>
      </c>
      <c r="K15" s="27">
        <f t="shared" si="10"/>
        <v>37.519999999999222</v>
      </c>
      <c r="L15" s="105"/>
    </row>
    <row r="16" spans="1:12">
      <c r="A16" s="12">
        <f t="shared" si="5"/>
        <v>10</v>
      </c>
      <c r="B16" s="8">
        <f t="shared" si="5"/>
        <v>46063</v>
      </c>
      <c r="C16" s="8">
        <f t="shared" si="6"/>
        <v>46063</v>
      </c>
      <c r="D16" s="9">
        <v>0.375</v>
      </c>
      <c r="E16" s="8">
        <f t="shared" si="7"/>
        <v>46064</v>
      </c>
      <c r="F16" s="9">
        <v>0.375</v>
      </c>
      <c r="G16" s="10">
        <f t="shared" si="8"/>
        <v>1</v>
      </c>
      <c r="H16" s="11">
        <f t="shared" si="2"/>
        <v>717677.82</v>
      </c>
      <c r="I16" s="11">
        <v>718571.01</v>
      </c>
      <c r="J16" s="11">
        <f t="shared" si="9"/>
        <v>893.19000000006054</v>
      </c>
      <c r="K16" s="27">
        <f t="shared" si="10"/>
        <v>37.216250000002525</v>
      </c>
      <c r="L16" s="105"/>
    </row>
    <row r="17" spans="1:14">
      <c r="A17" s="12">
        <f t="shared" si="5"/>
        <v>11</v>
      </c>
      <c r="B17" s="8">
        <f t="shared" si="5"/>
        <v>46064</v>
      </c>
      <c r="C17" s="8">
        <f t="shared" si="6"/>
        <v>46064</v>
      </c>
      <c r="D17" s="9">
        <v>0.375</v>
      </c>
      <c r="E17" s="8">
        <f t="shared" si="7"/>
        <v>46065</v>
      </c>
      <c r="F17" s="9">
        <v>0.375</v>
      </c>
      <c r="G17" s="10">
        <f t="shared" si="8"/>
        <v>1</v>
      </c>
      <c r="H17" s="11">
        <f t="shared" si="2"/>
        <v>718571.01</v>
      </c>
      <c r="I17" s="11">
        <v>719449.63</v>
      </c>
      <c r="J17" s="11">
        <f t="shared" si="9"/>
        <v>878.61999999999534</v>
      </c>
      <c r="K17" s="27">
        <f t="shared" si="10"/>
        <v>36.609166666666475</v>
      </c>
      <c r="L17" s="28"/>
    </row>
    <row r="18" spans="1:14">
      <c r="A18" s="12">
        <f t="shared" si="5"/>
        <v>12</v>
      </c>
      <c r="B18" s="8">
        <f t="shared" si="5"/>
        <v>46065</v>
      </c>
      <c r="C18" s="8">
        <f t="shared" si="6"/>
        <v>46065</v>
      </c>
      <c r="D18" s="9">
        <v>0.375</v>
      </c>
      <c r="E18" s="8">
        <f t="shared" si="7"/>
        <v>46066</v>
      </c>
      <c r="F18" s="9">
        <v>0.375</v>
      </c>
      <c r="G18" s="10">
        <f t="shared" si="8"/>
        <v>1</v>
      </c>
      <c r="H18" s="11">
        <f t="shared" si="2"/>
        <v>719449.63</v>
      </c>
      <c r="I18" s="11">
        <v>720383.74</v>
      </c>
      <c r="J18" s="11">
        <f t="shared" ref="J18" si="11">I18-H18</f>
        <v>934.10999999998603</v>
      </c>
      <c r="K18" s="27">
        <f t="shared" ref="K18" si="12">J18/24</f>
        <v>38.921249999999418</v>
      </c>
      <c r="L18" s="28"/>
      <c r="N18" s="29"/>
    </row>
    <row r="19" spans="1:14">
      <c r="A19" s="12">
        <f t="shared" si="5"/>
        <v>13</v>
      </c>
      <c r="B19" s="8">
        <f t="shared" si="5"/>
        <v>46066</v>
      </c>
      <c r="C19" s="8">
        <f t="shared" si="6"/>
        <v>46066</v>
      </c>
      <c r="D19" s="9">
        <v>0.375</v>
      </c>
      <c r="E19" s="8">
        <f t="shared" si="7"/>
        <v>46067</v>
      </c>
      <c r="F19" s="9">
        <v>0.375</v>
      </c>
      <c r="G19" s="10">
        <f t="shared" si="8"/>
        <v>1</v>
      </c>
      <c r="H19" s="11">
        <f t="shared" si="2"/>
        <v>720383.74</v>
      </c>
      <c r="I19" s="11">
        <v>721203.07</v>
      </c>
      <c r="J19" s="11">
        <f t="shared" ref="J19" si="13">I19-H19</f>
        <v>819.32999999995809</v>
      </c>
      <c r="K19" s="27">
        <f t="shared" ref="K19" si="14">J19/24</f>
        <v>34.138749999998254</v>
      </c>
      <c r="L19" s="28"/>
    </row>
    <row r="20" spans="1:14">
      <c r="A20" s="12">
        <f t="shared" si="5"/>
        <v>14</v>
      </c>
      <c r="B20" s="8">
        <f t="shared" si="5"/>
        <v>46067</v>
      </c>
      <c r="C20" s="8">
        <f t="shared" si="6"/>
        <v>46067</v>
      </c>
      <c r="D20" s="9">
        <v>0.375</v>
      </c>
      <c r="E20" s="8">
        <f t="shared" si="7"/>
        <v>46068</v>
      </c>
      <c r="F20" s="9">
        <v>0.375</v>
      </c>
      <c r="G20" s="10">
        <f t="shared" si="8"/>
        <v>1</v>
      </c>
      <c r="H20" s="11">
        <f t="shared" si="2"/>
        <v>721203.07</v>
      </c>
      <c r="I20" s="11">
        <v>721966.64</v>
      </c>
      <c r="J20" s="11">
        <f t="shared" si="9"/>
        <v>763.57000000006519</v>
      </c>
      <c r="K20" s="27">
        <f t="shared" si="10"/>
        <v>31.815416666669382</v>
      </c>
      <c r="L20" s="105"/>
    </row>
    <row r="21" spans="1:14">
      <c r="A21" s="12">
        <f t="shared" si="5"/>
        <v>15</v>
      </c>
      <c r="B21" s="8">
        <f t="shared" si="5"/>
        <v>46068</v>
      </c>
      <c r="C21" s="8">
        <f t="shared" si="6"/>
        <v>46068</v>
      </c>
      <c r="D21" s="9">
        <v>0.375</v>
      </c>
      <c r="E21" s="8">
        <f t="shared" si="7"/>
        <v>46069</v>
      </c>
      <c r="F21" s="9">
        <v>0.375</v>
      </c>
      <c r="G21" s="10">
        <f t="shared" si="8"/>
        <v>1</v>
      </c>
      <c r="H21" s="11">
        <f t="shared" si="2"/>
        <v>721966.64</v>
      </c>
      <c r="I21" s="11">
        <v>722768.59</v>
      </c>
      <c r="J21" s="11">
        <f t="shared" si="9"/>
        <v>801.94999999995343</v>
      </c>
      <c r="K21" s="27">
        <f t="shared" si="10"/>
        <v>33.414583333331393</v>
      </c>
      <c r="L21" s="105"/>
    </row>
    <row r="22" spans="1:14">
      <c r="A22" s="12">
        <f t="shared" si="5"/>
        <v>16</v>
      </c>
      <c r="B22" s="8">
        <f t="shared" si="5"/>
        <v>46069</v>
      </c>
      <c r="C22" s="8">
        <f t="shared" si="6"/>
        <v>46069</v>
      </c>
      <c r="D22" s="9">
        <v>0.375</v>
      </c>
      <c r="E22" s="8">
        <f t="shared" si="7"/>
        <v>46070</v>
      </c>
      <c r="F22" s="9">
        <v>0.375</v>
      </c>
      <c r="G22" s="10">
        <f t="shared" si="8"/>
        <v>1</v>
      </c>
      <c r="H22" s="11">
        <f t="shared" si="2"/>
        <v>722768.59</v>
      </c>
      <c r="I22" s="11">
        <v>723595.58</v>
      </c>
      <c r="J22" s="11">
        <f t="shared" si="9"/>
        <v>826.98999999999069</v>
      </c>
      <c r="K22" s="27">
        <f t="shared" si="10"/>
        <v>34.457916666666279</v>
      </c>
      <c r="L22" s="28"/>
    </row>
    <row r="23" spans="1:14">
      <c r="A23" s="12">
        <f t="shared" si="5"/>
        <v>17</v>
      </c>
      <c r="B23" s="8">
        <f t="shared" si="5"/>
        <v>46070</v>
      </c>
      <c r="C23" s="8">
        <f t="shared" si="6"/>
        <v>46070</v>
      </c>
      <c r="D23" s="9">
        <v>0.375</v>
      </c>
      <c r="E23" s="8">
        <f t="shared" si="7"/>
        <v>46071</v>
      </c>
      <c r="F23" s="9">
        <v>0.375</v>
      </c>
      <c r="G23" s="10">
        <f t="shared" si="8"/>
        <v>1</v>
      </c>
      <c r="H23" s="11">
        <f t="shared" si="2"/>
        <v>723595.58</v>
      </c>
      <c r="I23" s="11">
        <v>724055.84</v>
      </c>
      <c r="J23" s="11">
        <f t="shared" si="9"/>
        <v>460.26000000000931</v>
      </c>
      <c r="K23" s="27">
        <f t="shared" si="10"/>
        <v>19.177500000000389</v>
      </c>
      <c r="L23" s="105"/>
    </row>
    <row r="24" spans="1:14">
      <c r="A24" s="12">
        <f t="shared" si="5"/>
        <v>18</v>
      </c>
      <c r="B24" s="8">
        <f t="shared" si="5"/>
        <v>46071</v>
      </c>
      <c r="C24" s="8">
        <f t="shared" si="6"/>
        <v>46071</v>
      </c>
      <c r="D24" s="9">
        <v>0.375</v>
      </c>
      <c r="E24" s="8">
        <f t="shared" si="7"/>
        <v>46072</v>
      </c>
      <c r="F24" s="9">
        <v>0.375</v>
      </c>
      <c r="G24" s="10">
        <f t="shared" si="8"/>
        <v>1</v>
      </c>
      <c r="H24" s="11">
        <f t="shared" si="2"/>
        <v>724055.84</v>
      </c>
      <c r="I24" s="11">
        <v>724917.28</v>
      </c>
      <c r="J24" s="11">
        <f t="shared" si="9"/>
        <v>861.44000000006054</v>
      </c>
      <c r="K24" s="27">
        <f t="shared" si="10"/>
        <v>35.893333333335853</v>
      </c>
      <c r="L24" s="28"/>
    </row>
    <row r="25" spans="1:14">
      <c r="A25" s="12">
        <f t="shared" ref="A25:B34" si="15">A24+1</f>
        <v>19</v>
      </c>
      <c r="B25" s="8">
        <f>B24+1</f>
        <v>46072</v>
      </c>
      <c r="C25" s="8">
        <f t="shared" si="6"/>
        <v>46072</v>
      </c>
      <c r="D25" s="9">
        <v>0.375</v>
      </c>
      <c r="E25" s="8">
        <f t="shared" si="7"/>
        <v>46073</v>
      </c>
      <c r="F25" s="9">
        <v>0.375</v>
      </c>
      <c r="G25" s="10">
        <f t="shared" si="8"/>
        <v>1</v>
      </c>
      <c r="H25" s="11">
        <f t="shared" si="2"/>
        <v>724917.28</v>
      </c>
      <c r="I25" s="11">
        <v>725714.24</v>
      </c>
      <c r="J25" s="11">
        <f t="shared" si="3"/>
        <v>796.95999999996275</v>
      </c>
      <c r="K25" s="27">
        <f t="shared" si="4"/>
        <v>33.206666666665114</v>
      </c>
      <c r="L25" s="28"/>
    </row>
    <row r="26" spans="1:14">
      <c r="A26" s="12">
        <f t="shared" si="15"/>
        <v>20</v>
      </c>
      <c r="B26" s="8">
        <f>B25+1</f>
        <v>46073</v>
      </c>
      <c r="C26" s="8">
        <f t="shared" si="6"/>
        <v>46073</v>
      </c>
      <c r="D26" s="9">
        <v>0.375</v>
      </c>
      <c r="E26" s="8">
        <f t="shared" si="7"/>
        <v>46074</v>
      </c>
      <c r="F26" s="9">
        <v>0.375</v>
      </c>
      <c r="G26" s="10">
        <f t="shared" si="8"/>
        <v>1</v>
      </c>
      <c r="H26" s="11">
        <f t="shared" si="2"/>
        <v>725714.24</v>
      </c>
      <c r="I26" s="11">
        <v>726407.67</v>
      </c>
      <c r="J26" s="11">
        <f t="shared" si="3"/>
        <v>693.43000000005122</v>
      </c>
      <c r="K26" s="27">
        <f t="shared" si="4"/>
        <v>28.8929166666688</v>
      </c>
      <c r="L26" s="28"/>
    </row>
    <row r="27" spans="1:14">
      <c r="A27" s="12">
        <f t="shared" si="15"/>
        <v>21</v>
      </c>
      <c r="B27" s="8">
        <f>B26+1</f>
        <v>46074</v>
      </c>
      <c r="C27" s="8">
        <f t="shared" si="6"/>
        <v>46074</v>
      </c>
      <c r="D27" s="9">
        <v>0.375</v>
      </c>
      <c r="E27" s="8">
        <f t="shared" si="7"/>
        <v>46075</v>
      </c>
      <c r="F27" s="9">
        <v>0.375</v>
      </c>
      <c r="G27" s="10">
        <f t="shared" si="8"/>
        <v>1</v>
      </c>
      <c r="H27" s="11">
        <f t="shared" si="2"/>
        <v>726407.67</v>
      </c>
      <c r="I27" s="11">
        <v>726842.15</v>
      </c>
      <c r="J27" s="11">
        <f t="shared" si="3"/>
        <v>434.47999999998137</v>
      </c>
      <c r="K27" s="27">
        <f t="shared" si="4"/>
        <v>18.103333333332557</v>
      </c>
      <c r="L27" s="28"/>
    </row>
    <row r="28" spans="1:14">
      <c r="A28" s="12">
        <f t="shared" si="15"/>
        <v>22</v>
      </c>
      <c r="B28" s="8">
        <f t="shared" si="15"/>
        <v>46075</v>
      </c>
      <c r="C28" s="8">
        <f t="shared" si="6"/>
        <v>46075</v>
      </c>
      <c r="D28" s="9">
        <v>0.375</v>
      </c>
      <c r="E28" s="8">
        <f t="shared" si="7"/>
        <v>46076</v>
      </c>
      <c r="F28" s="9">
        <v>0.375</v>
      </c>
      <c r="G28" s="10">
        <f t="shared" si="8"/>
        <v>1</v>
      </c>
      <c r="H28" s="11">
        <f t="shared" si="2"/>
        <v>726842.15</v>
      </c>
      <c r="I28" s="11">
        <v>727271.45</v>
      </c>
      <c r="J28" s="11">
        <f t="shared" si="3"/>
        <v>429.29999999993015</v>
      </c>
      <c r="K28" s="27">
        <f t="shared" si="4"/>
        <v>17.88749999999709</v>
      </c>
      <c r="L28" s="28"/>
    </row>
    <row r="29" spans="1:14">
      <c r="A29" s="12">
        <f t="shared" si="15"/>
        <v>23</v>
      </c>
      <c r="B29" s="8">
        <f t="shared" si="15"/>
        <v>46076</v>
      </c>
      <c r="C29" s="8">
        <f t="shared" si="6"/>
        <v>46076</v>
      </c>
      <c r="D29" s="9">
        <v>0.375</v>
      </c>
      <c r="E29" s="8">
        <f t="shared" si="7"/>
        <v>46077</v>
      </c>
      <c r="F29" s="9">
        <v>0.375</v>
      </c>
      <c r="G29" s="10">
        <f t="shared" si="8"/>
        <v>1</v>
      </c>
      <c r="H29" s="11">
        <f t="shared" si="2"/>
        <v>727271.45</v>
      </c>
      <c r="I29" s="11">
        <v>728284.99</v>
      </c>
      <c r="J29" s="11">
        <f t="shared" si="3"/>
        <v>1013.5400000000373</v>
      </c>
      <c r="K29" s="27">
        <f t="shared" si="4"/>
        <v>42.230833333334886</v>
      </c>
      <c r="L29" s="28"/>
    </row>
    <row r="30" spans="1:14">
      <c r="A30" s="12">
        <f t="shared" si="15"/>
        <v>24</v>
      </c>
      <c r="B30" s="8">
        <f t="shared" si="15"/>
        <v>46077</v>
      </c>
      <c r="C30" s="8">
        <f t="shared" si="6"/>
        <v>46077</v>
      </c>
      <c r="D30" s="9">
        <v>0.375</v>
      </c>
      <c r="E30" s="8">
        <f t="shared" si="7"/>
        <v>46078</v>
      </c>
      <c r="F30" s="9">
        <v>0.375</v>
      </c>
      <c r="G30" s="10">
        <f t="shared" si="8"/>
        <v>1</v>
      </c>
      <c r="H30" s="11">
        <f t="shared" si="2"/>
        <v>728284.99</v>
      </c>
      <c r="I30" s="11">
        <v>729235.06</v>
      </c>
      <c r="J30" s="11">
        <f t="shared" si="3"/>
        <v>950.07000000006519</v>
      </c>
      <c r="K30" s="27">
        <f t="shared" si="4"/>
        <v>39.586250000002714</v>
      </c>
      <c r="L30" s="28"/>
    </row>
    <row r="31" spans="1:14">
      <c r="A31" s="12">
        <f t="shared" si="15"/>
        <v>25</v>
      </c>
      <c r="B31" s="8">
        <f t="shared" si="15"/>
        <v>46078</v>
      </c>
      <c r="C31" s="8">
        <f t="shared" si="6"/>
        <v>46078</v>
      </c>
      <c r="D31" s="9">
        <v>0.375</v>
      </c>
      <c r="E31" s="8">
        <f t="shared" si="7"/>
        <v>46079</v>
      </c>
      <c r="F31" s="9">
        <v>0.375</v>
      </c>
      <c r="G31" s="10">
        <f t="shared" si="8"/>
        <v>1</v>
      </c>
      <c r="H31" s="11">
        <f t="shared" si="2"/>
        <v>729235.06</v>
      </c>
      <c r="I31" s="11">
        <v>730249.65</v>
      </c>
      <c r="J31" s="11">
        <f t="shared" si="3"/>
        <v>1014.5899999999674</v>
      </c>
      <c r="K31" s="27">
        <f t="shared" si="4"/>
        <v>42.274583333331975</v>
      </c>
      <c r="L31" s="28"/>
    </row>
    <row r="32" spans="1:14">
      <c r="A32" s="12">
        <f t="shared" si="15"/>
        <v>26</v>
      </c>
      <c r="B32" s="8">
        <f t="shared" si="15"/>
        <v>46079</v>
      </c>
      <c r="C32" s="8">
        <f t="shared" si="6"/>
        <v>46079</v>
      </c>
      <c r="D32" s="9">
        <v>0.375</v>
      </c>
      <c r="E32" s="8">
        <f t="shared" si="7"/>
        <v>46080</v>
      </c>
      <c r="F32" s="9">
        <v>0.375</v>
      </c>
      <c r="G32" s="10">
        <f t="shared" si="8"/>
        <v>1</v>
      </c>
      <c r="H32" s="11">
        <f t="shared" si="2"/>
        <v>730249.65</v>
      </c>
      <c r="I32" s="11">
        <v>731253.28</v>
      </c>
      <c r="J32" s="11">
        <f t="shared" si="3"/>
        <v>1003.6300000000047</v>
      </c>
      <c r="K32" s="27">
        <f t="shared" si="4"/>
        <v>41.817916666666861</v>
      </c>
      <c r="L32" s="28"/>
    </row>
    <row r="33" spans="1:12">
      <c r="A33" s="12">
        <f t="shared" si="15"/>
        <v>27</v>
      </c>
      <c r="B33" s="8">
        <f t="shared" si="15"/>
        <v>46080</v>
      </c>
      <c r="C33" s="8">
        <f t="shared" si="6"/>
        <v>46080</v>
      </c>
      <c r="D33" s="9">
        <v>0.375</v>
      </c>
      <c r="E33" s="8">
        <f t="shared" si="7"/>
        <v>46081</v>
      </c>
      <c r="F33" s="9">
        <v>0.375</v>
      </c>
      <c r="G33" s="10">
        <f t="shared" si="8"/>
        <v>1</v>
      </c>
      <c r="H33" s="11">
        <f t="shared" si="2"/>
        <v>731253.28</v>
      </c>
      <c r="I33" s="11">
        <v>732216.85</v>
      </c>
      <c r="J33" s="11">
        <f t="shared" si="3"/>
        <v>963.56999999994878</v>
      </c>
      <c r="K33" s="27">
        <f t="shared" si="4"/>
        <v>40.148749999997868</v>
      </c>
      <c r="L33" s="28"/>
    </row>
    <row r="34" spans="1:12">
      <c r="A34" s="12">
        <f t="shared" si="15"/>
        <v>28</v>
      </c>
      <c r="B34" s="8">
        <f t="shared" si="15"/>
        <v>46081</v>
      </c>
      <c r="C34" s="8">
        <f t="shared" si="6"/>
        <v>46081</v>
      </c>
      <c r="D34" s="9">
        <v>0.375</v>
      </c>
      <c r="E34" s="8">
        <f t="shared" si="7"/>
        <v>46082</v>
      </c>
      <c r="F34" s="9">
        <v>0.375</v>
      </c>
      <c r="G34" s="10">
        <f t="shared" si="8"/>
        <v>1</v>
      </c>
      <c r="H34" s="11">
        <f t="shared" si="2"/>
        <v>732216.85</v>
      </c>
      <c r="I34" s="11">
        <v>732658.82</v>
      </c>
      <c r="J34" s="11">
        <f t="shared" si="3"/>
        <v>441.96999999997206</v>
      </c>
      <c r="K34" s="27">
        <f t="shared" si="4"/>
        <v>18.415416666665504</v>
      </c>
      <c r="L34" s="105"/>
    </row>
    <row r="35" spans="1:12">
      <c r="A35" s="12"/>
      <c r="B35" s="8"/>
      <c r="C35" s="8"/>
      <c r="D35" s="9"/>
      <c r="E35" s="8"/>
      <c r="F35" s="9"/>
      <c r="G35" s="10"/>
      <c r="H35" s="11"/>
      <c r="I35" s="11"/>
      <c r="J35" s="11"/>
      <c r="K35" s="27"/>
      <c r="L35" s="105"/>
    </row>
    <row r="36" spans="1:12">
      <c r="A36" s="12"/>
      <c r="B36" s="8"/>
      <c r="C36" s="8"/>
      <c r="D36" s="9"/>
      <c r="E36" s="8"/>
      <c r="F36" s="9"/>
      <c r="G36" s="10"/>
      <c r="H36" s="11"/>
      <c r="I36" s="11"/>
      <c r="J36" s="11"/>
      <c r="K36" s="27"/>
      <c r="L36" s="105"/>
    </row>
    <row r="37" spans="1:12">
      <c r="A37" s="12"/>
      <c r="B37" s="8"/>
      <c r="C37" s="8"/>
      <c r="D37" s="9"/>
      <c r="E37" s="8"/>
      <c r="F37" s="9"/>
      <c r="G37" s="10"/>
      <c r="H37" s="11"/>
      <c r="I37" s="11"/>
      <c r="J37" s="11"/>
      <c r="K37" s="27"/>
      <c r="L37" s="105"/>
    </row>
    <row r="38" spans="1:12">
      <c r="A38" s="12"/>
      <c r="B38" s="8"/>
      <c r="C38" s="8"/>
      <c r="D38" s="9"/>
      <c r="E38" s="8"/>
      <c r="F38" s="9"/>
      <c r="G38" s="10"/>
      <c r="H38" s="11"/>
      <c r="I38" s="11"/>
      <c r="J38" s="11"/>
      <c r="K38" s="27"/>
      <c r="L38" s="105"/>
    </row>
    <row r="39" spans="1:12">
      <c r="A39" s="17" t="s">
        <v>3</v>
      </c>
      <c r="B39" s="18"/>
      <c r="C39" s="18"/>
      <c r="D39" s="18"/>
      <c r="E39" s="18"/>
      <c r="F39" s="18"/>
      <c r="G39" s="19">
        <f>SUM(G7:G38)</f>
        <v>28</v>
      </c>
      <c r="H39" s="20"/>
      <c r="I39" s="20"/>
      <c r="J39" s="32">
        <f>SUM(J7:J38)</f>
        <v>21822.509999999893</v>
      </c>
      <c r="K39" s="32">
        <f>AVERAGE(K7:K38)</f>
        <v>32.47397321428555</v>
      </c>
      <c r="L39" s="33"/>
    </row>
    <row r="40" spans="1:12">
      <c r="A40" s="21" t="s">
        <v>106</v>
      </c>
      <c r="B40" s="22"/>
      <c r="C40" s="22"/>
      <c r="D40" s="22"/>
      <c r="E40" s="22"/>
      <c r="F40" s="22"/>
      <c r="G40" s="23">
        <f>G39/SUMPRODUCT((G7:G38&gt;0)*1)</f>
        <v>1</v>
      </c>
      <c r="H40" s="24"/>
      <c r="I40" s="24"/>
      <c r="J40" s="24"/>
      <c r="K40" s="24">
        <f>K39/SUMPRODUCT((K7:K38&gt;0)*1)</f>
        <v>1.1597847576530553</v>
      </c>
      <c r="L40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pageSetup orientation="portrait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zoomScale="80" zoomScaleNormal="80" workbookViewId="0">
      <pane ySplit="6" topLeftCell="A19" activePane="bottomLeft" state="frozen"/>
      <selection pane="bottomLeft" activeCell="K39" sqref="K39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8" width="12.42578125" style="1" customWidth="1"/>
    <col min="9" max="9" width="12.5703125" style="1" customWidth="1"/>
    <col min="10" max="10" width="11.5703125" style="1" customWidth="1"/>
    <col min="11" max="11" width="9.140625" style="1"/>
    <col min="12" max="12" width="35.7109375" style="1" customWidth="1"/>
    <col min="13" max="16384" width="9.140625" style="1"/>
  </cols>
  <sheetData>
    <row r="1" spans="1:12">
      <c r="B1" s="2"/>
      <c r="C1" s="3" t="s">
        <v>120</v>
      </c>
      <c r="D1" s="2"/>
      <c r="E1" s="2"/>
      <c r="F1" s="2"/>
      <c r="G1" s="2"/>
      <c r="H1" s="2"/>
      <c r="I1" s="2"/>
      <c r="J1" s="2"/>
      <c r="K1" s="2"/>
      <c r="L1" s="2"/>
    </row>
    <row r="2" spans="1:12">
      <c r="B2" s="2"/>
      <c r="C2" s="3" t="s">
        <v>177</v>
      </c>
      <c r="D2" s="2"/>
      <c r="E2" s="2"/>
      <c r="F2" s="2"/>
      <c r="G2" s="2"/>
      <c r="H2" s="2"/>
      <c r="I2" s="2"/>
      <c r="J2" s="2"/>
      <c r="K2" s="2"/>
      <c r="L2" s="25" t="s">
        <v>122</v>
      </c>
    </row>
    <row r="3" spans="1:12">
      <c r="B3" s="2"/>
      <c r="C3" s="3" t="str">
        <f>SCI!C3</f>
        <v>Bulan Februari 2026</v>
      </c>
      <c r="D3" s="2"/>
      <c r="E3" s="2"/>
      <c r="F3" s="2"/>
      <c r="G3" s="2"/>
      <c r="H3" s="2"/>
      <c r="I3" s="2"/>
      <c r="J3" s="2"/>
      <c r="K3" s="2"/>
      <c r="L3" s="2"/>
    </row>
    <row r="4" spans="1:12">
      <c r="B4" s="4"/>
      <c r="C4" s="76">
        <f>'Summary sales'!A4</f>
        <v>46054</v>
      </c>
      <c r="D4" s="2"/>
      <c r="E4" s="2"/>
      <c r="F4" s="2"/>
      <c r="G4" s="2"/>
      <c r="H4" s="2"/>
      <c r="I4" s="2"/>
      <c r="J4" s="2" t="s">
        <v>123</v>
      </c>
      <c r="K4" s="26">
        <f>MAX(K7:K36)</f>
        <v>30.01708333332984</v>
      </c>
      <c r="L4" s="2"/>
    </row>
    <row r="5" spans="1:12" ht="15" customHeight="1">
      <c r="A5" s="695" t="s">
        <v>100</v>
      </c>
      <c r="B5" s="694" t="s">
        <v>101</v>
      </c>
      <c r="C5" s="694" t="s">
        <v>124</v>
      </c>
      <c r="D5" s="694"/>
      <c r="E5" s="694" t="s">
        <v>125</v>
      </c>
      <c r="F5" s="694"/>
      <c r="G5" s="698" t="s">
        <v>126</v>
      </c>
      <c r="H5" s="694" t="s">
        <v>127</v>
      </c>
      <c r="I5" s="694"/>
      <c r="J5" s="694" t="s">
        <v>128</v>
      </c>
      <c r="K5" s="698" t="s">
        <v>129</v>
      </c>
      <c r="L5" s="692" t="s">
        <v>130</v>
      </c>
    </row>
    <row r="6" spans="1:12" ht="33.75" customHeight="1">
      <c r="A6" s="696"/>
      <c r="B6" s="697"/>
      <c r="C6" s="5" t="s">
        <v>101</v>
      </c>
      <c r="D6" s="5" t="s">
        <v>131</v>
      </c>
      <c r="E6" s="5" t="s">
        <v>101</v>
      </c>
      <c r="F6" s="5" t="s">
        <v>131</v>
      </c>
      <c r="G6" s="699"/>
      <c r="H6" s="5" t="s">
        <v>124</v>
      </c>
      <c r="I6" s="5" t="s">
        <v>125</v>
      </c>
      <c r="J6" s="697"/>
      <c r="K6" s="699"/>
      <c r="L6" s="693"/>
    </row>
    <row r="7" spans="1:12">
      <c r="A7" s="6">
        <v>1</v>
      </c>
      <c r="B7" s="7">
        <f>C4</f>
        <v>46054</v>
      </c>
      <c r="C7" s="8">
        <f>B7</f>
        <v>46054</v>
      </c>
      <c r="D7" s="9">
        <v>0.375</v>
      </c>
      <c r="E7" s="8">
        <f>C7+1</f>
        <v>46055</v>
      </c>
      <c r="F7" s="9">
        <v>0.375</v>
      </c>
      <c r="G7" s="10">
        <f>IFERROR(((E7-C7)+(F7-D7)),"")</f>
        <v>1</v>
      </c>
      <c r="H7" s="11">
        <v>637029.15</v>
      </c>
      <c r="I7" s="11">
        <v>637352.69999999995</v>
      </c>
      <c r="J7" s="11">
        <f>I7-H7</f>
        <v>323.54999999993015</v>
      </c>
      <c r="K7" s="27">
        <f>J7/24</f>
        <v>13.48124999999709</v>
      </c>
      <c r="L7" s="253"/>
    </row>
    <row r="8" spans="1:12">
      <c r="A8" s="12">
        <f>A7+1</f>
        <v>2</v>
      </c>
      <c r="B8" s="8">
        <f>B7+1</f>
        <v>46055</v>
      </c>
      <c r="C8" s="8">
        <f>B8</f>
        <v>46055</v>
      </c>
      <c r="D8" s="9">
        <v>0.375</v>
      </c>
      <c r="E8" s="8">
        <f>C8+1</f>
        <v>46056</v>
      </c>
      <c r="F8" s="9">
        <v>0.375</v>
      </c>
      <c r="G8" s="10">
        <f>IFERROR(((E8-C8)+(F8-D8)),"")</f>
        <v>1</v>
      </c>
      <c r="H8" s="11">
        <f t="shared" ref="H8:H34" si="0">I7</f>
        <v>637352.69999999995</v>
      </c>
      <c r="I8" s="242">
        <v>637934.81999999995</v>
      </c>
      <c r="J8" s="11">
        <f t="shared" ref="J8:J34" si="1">I8-H8</f>
        <v>582.11999999999534</v>
      </c>
      <c r="K8" s="27">
        <f t="shared" ref="K8:K34" si="2">J8/24</f>
        <v>24.254999999999807</v>
      </c>
      <c r="L8" s="105"/>
    </row>
    <row r="9" spans="1:12">
      <c r="A9" s="12">
        <f t="shared" ref="A9:B24" si="3">A8+1</f>
        <v>3</v>
      </c>
      <c r="B9" s="8">
        <f t="shared" si="3"/>
        <v>46056</v>
      </c>
      <c r="C9" s="8">
        <f t="shared" ref="C9:C34" si="4">B9</f>
        <v>46056</v>
      </c>
      <c r="D9" s="9">
        <v>0.375</v>
      </c>
      <c r="E9" s="8">
        <f t="shared" ref="E9:E34" si="5">C9+1</f>
        <v>46057</v>
      </c>
      <c r="F9" s="9">
        <v>0.375</v>
      </c>
      <c r="G9" s="10">
        <f t="shared" ref="G9:G34" si="6">IFERROR(((E9-C9)+(F9-D9)),"")</f>
        <v>1</v>
      </c>
      <c r="H9" s="11">
        <f t="shared" si="0"/>
        <v>637934.81999999995</v>
      </c>
      <c r="I9" s="11">
        <v>638360.16</v>
      </c>
      <c r="J9" s="11">
        <f t="shared" si="1"/>
        <v>425.34000000008382</v>
      </c>
      <c r="K9" s="27">
        <f t="shared" si="2"/>
        <v>17.722500000003492</v>
      </c>
      <c r="L9" s="28"/>
    </row>
    <row r="10" spans="1:12">
      <c r="A10" s="12">
        <f t="shared" si="3"/>
        <v>4</v>
      </c>
      <c r="B10" s="8">
        <f t="shared" si="3"/>
        <v>46057</v>
      </c>
      <c r="C10" s="8">
        <f t="shared" si="4"/>
        <v>46057</v>
      </c>
      <c r="D10" s="9">
        <v>0.375</v>
      </c>
      <c r="E10" s="8">
        <f t="shared" si="5"/>
        <v>46058</v>
      </c>
      <c r="F10" s="9">
        <v>0.375</v>
      </c>
      <c r="G10" s="10">
        <f t="shared" si="6"/>
        <v>1</v>
      </c>
      <c r="H10" s="11">
        <f t="shared" si="0"/>
        <v>638360.16</v>
      </c>
      <c r="I10" s="11">
        <v>638761.03</v>
      </c>
      <c r="J10" s="11">
        <f t="shared" si="1"/>
        <v>400.86999999999534</v>
      </c>
      <c r="K10" s="27">
        <f t="shared" si="2"/>
        <v>16.702916666666471</v>
      </c>
      <c r="L10" s="28"/>
    </row>
    <row r="11" spans="1:12">
      <c r="A11" s="12">
        <f t="shared" si="3"/>
        <v>5</v>
      </c>
      <c r="B11" s="8">
        <f t="shared" si="3"/>
        <v>46058</v>
      </c>
      <c r="C11" s="8">
        <f t="shared" si="4"/>
        <v>46058</v>
      </c>
      <c r="D11" s="9">
        <v>0.375</v>
      </c>
      <c r="E11" s="8">
        <f t="shared" si="5"/>
        <v>46059</v>
      </c>
      <c r="F11" s="9">
        <v>0.375</v>
      </c>
      <c r="G11" s="10">
        <f t="shared" si="6"/>
        <v>1</v>
      </c>
      <c r="H11" s="11">
        <f t="shared" si="0"/>
        <v>638761.03</v>
      </c>
      <c r="I11" s="242">
        <v>639266.93999999994</v>
      </c>
      <c r="J11" s="11">
        <f t="shared" si="1"/>
        <v>505.90999999991618</v>
      </c>
      <c r="K11" s="27">
        <f t="shared" si="2"/>
        <v>21.07958333332984</v>
      </c>
      <c r="L11" s="105"/>
    </row>
    <row r="12" spans="1:12">
      <c r="A12" s="12">
        <f t="shared" si="3"/>
        <v>6</v>
      </c>
      <c r="B12" s="8">
        <f t="shared" si="3"/>
        <v>46059</v>
      </c>
      <c r="C12" s="8">
        <f t="shared" si="4"/>
        <v>46059</v>
      </c>
      <c r="D12" s="9">
        <v>0.375</v>
      </c>
      <c r="E12" s="8">
        <f t="shared" si="5"/>
        <v>46060</v>
      </c>
      <c r="F12" s="9">
        <v>0.375</v>
      </c>
      <c r="G12" s="10">
        <f t="shared" si="6"/>
        <v>1</v>
      </c>
      <c r="H12" s="11">
        <f t="shared" si="0"/>
        <v>639266.93999999994</v>
      </c>
      <c r="I12" s="242">
        <v>639748.31000000006</v>
      </c>
      <c r="J12" s="11">
        <f t="shared" si="1"/>
        <v>481.37000000011176</v>
      </c>
      <c r="K12" s="27">
        <f t="shared" si="2"/>
        <v>20.057083333337989</v>
      </c>
      <c r="L12" s="105"/>
    </row>
    <row r="13" spans="1:12">
      <c r="A13" s="12">
        <f t="shared" si="3"/>
        <v>7</v>
      </c>
      <c r="B13" s="8">
        <f t="shared" si="3"/>
        <v>46060</v>
      </c>
      <c r="C13" s="8">
        <f t="shared" si="4"/>
        <v>46060</v>
      </c>
      <c r="D13" s="9">
        <v>0.375</v>
      </c>
      <c r="E13" s="8">
        <f t="shared" si="5"/>
        <v>46061</v>
      </c>
      <c r="F13" s="9">
        <v>0.375</v>
      </c>
      <c r="G13" s="10">
        <f t="shared" si="6"/>
        <v>1</v>
      </c>
      <c r="H13" s="11">
        <f t="shared" si="0"/>
        <v>639748.31000000006</v>
      </c>
      <c r="I13" s="11">
        <v>640233.56000000006</v>
      </c>
      <c r="J13" s="11">
        <f t="shared" si="1"/>
        <v>485.25</v>
      </c>
      <c r="K13" s="27">
        <f t="shared" si="2"/>
        <v>20.21875</v>
      </c>
      <c r="L13" s="105"/>
    </row>
    <row r="14" spans="1:12">
      <c r="A14" s="12">
        <f t="shared" si="3"/>
        <v>8</v>
      </c>
      <c r="B14" s="8">
        <f t="shared" si="3"/>
        <v>46061</v>
      </c>
      <c r="C14" s="8">
        <f t="shared" si="4"/>
        <v>46061</v>
      </c>
      <c r="D14" s="9">
        <v>0.375</v>
      </c>
      <c r="E14" s="8">
        <f t="shared" si="5"/>
        <v>46062</v>
      </c>
      <c r="F14" s="9">
        <v>0.375</v>
      </c>
      <c r="G14" s="10">
        <f t="shared" si="6"/>
        <v>1</v>
      </c>
      <c r="H14" s="11">
        <f t="shared" si="0"/>
        <v>640233.56000000006</v>
      </c>
      <c r="I14" s="11">
        <v>640547.14</v>
      </c>
      <c r="J14" s="11">
        <f t="shared" ref="J14" si="7">I14-H14</f>
        <v>313.57999999995809</v>
      </c>
      <c r="K14" s="27">
        <f t="shared" ref="K14" si="8">J14/24</f>
        <v>13.065833333331588</v>
      </c>
      <c r="L14" s="105"/>
    </row>
    <row r="15" spans="1:12">
      <c r="A15" s="12">
        <f t="shared" si="3"/>
        <v>9</v>
      </c>
      <c r="B15" s="8">
        <f t="shared" si="3"/>
        <v>46062</v>
      </c>
      <c r="C15" s="8">
        <f t="shared" si="4"/>
        <v>46062</v>
      </c>
      <c r="D15" s="9">
        <v>0.375</v>
      </c>
      <c r="E15" s="8">
        <f t="shared" si="5"/>
        <v>46063</v>
      </c>
      <c r="F15" s="9">
        <v>0.375</v>
      </c>
      <c r="G15" s="10">
        <f t="shared" si="6"/>
        <v>1</v>
      </c>
      <c r="H15" s="11">
        <f t="shared" si="0"/>
        <v>640547.14</v>
      </c>
      <c r="I15" s="11">
        <v>640976.82999999996</v>
      </c>
      <c r="J15" s="11">
        <f t="shared" si="1"/>
        <v>429.68999999994412</v>
      </c>
      <c r="K15" s="27">
        <f t="shared" si="2"/>
        <v>17.903749999997672</v>
      </c>
      <c r="L15" s="105"/>
    </row>
    <row r="16" spans="1:12">
      <c r="A16" s="12">
        <f t="shared" si="3"/>
        <v>10</v>
      </c>
      <c r="B16" s="8">
        <f t="shared" si="3"/>
        <v>46063</v>
      </c>
      <c r="C16" s="8">
        <f t="shared" si="4"/>
        <v>46063</v>
      </c>
      <c r="D16" s="9">
        <v>0.375</v>
      </c>
      <c r="E16" s="8">
        <f t="shared" si="5"/>
        <v>46064</v>
      </c>
      <c r="F16" s="9">
        <v>0.375</v>
      </c>
      <c r="G16" s="10">
        <f t="shared" si="6"/>
        <v>1</v>
      </c>
      <c r="H16" s="11">
        <f t="shared" si="0"/>
        <v>640976.82999999996</v>
      </c>
      <c r="I16" s="11">
        <v>641503.15</v>
      </c>
      <c r="J16" s="11">
        <f t="shared" si="1"/>
        <v>526.32000000006519</v>
      </c>
      <c r="K16" s="27">
        <f t="shared" si="2"/>
        <v>21.930000000002718</v>
      </c>
      <c r="L16" s="105"/>
    </row>
    <row r="17" spans="1:14">
      <c r="A17" s="12">
        <f t="shared" si="3"/>
        <v>11</v>
      </c>
      <c r="B17" s="8">
        <f t="shared" si="3"/>
        <v>46064</v>
      </c>
      <c r="C17" s="8">
        <f t="shared" si="4"/>
        <v>46064</v>
      </c>
      <c r="D17" s="9">
        <v>0.375</v>
      </c>
      <c r="E17" s="8">
        <f t="shared" si="5"/>
        <v>46065</v>
      </c>
      <c r="F17" s="9">
        <v>0.375</v>
      </c>
      <c r="G17" s="10">
        <f t="shared" si="6"/>
        <v>1</v>
      </c>
      <c r="H17" s="11">
        <f t="shared" si="0"/>
        <v>641503.15</v>
      </c>
      <c r="I17" s="11">
        <v>641931.77</v>
      </c>
      <c r="J17" s="11">
        <f t="shared" si="1"/>
        <v>428.61999999999534</v>
      </c>
      <c r="K17" s="27">
        <f t="shared" si="2"/>
        <v>17.859166666666471</v>
      </c>
      <c r="L17" s="105"/>
    </row>
    <row r="18" spans="1:14">
      <c r="A18" s="12">
        <f t="shared" si="3"/>
        <v>12</v>
      </c>
      <c r="B18" s="8">
        <f t="shared" si="3"/>
        <v>46065</v>
      </c>
      <c r="C18" s="8">
        <f t="shared" si="4"/>
        <v>46065</v>
      </c>
      <c r="D18" s="9">
        <v>0.375</v>
      </c>
      <c r="E18" s="8">
        <f t="shared" si="5"/>
        <v>46066</v>
      </c>
      <c r="F18" s="9">
        <v>0.375</v>
      </c>
      <c r="G18" s="10">
        <f t="shared" si="6"/>
        <v>1</v>
      </c>
      <c r="H18" s="11">
        <f t="shared" si="0"/>
        <v>641931.77</v>
      </c>
      <c r="I18" s="11">
        <v>642461.21</v>
      </c>
      <c r="J18" s="11">
        <f t="shared" si="1"/>
        <v>529.43999999994412</v>
      </c>
      <c r="K18" s="27">
        <f t="shared" si="2"/>
        <v>22.059999999997672</v>
      </c>
      <c r="L18" s="28"/>
      <c r="N18" s="29"/>
    </row>
    <row r="19" spans="1:14">
      <c r="A19" s="12">
        <f t="shared" si="3"/>
        <v>13</v>
      </c>
      <c r="B19" s="8">
        <f t="shared" si="3"/>
        <v>46066</v>
      </c>
      <c r="C19" s="8">
        <f t="shared" si="4"/>
        <v>46066</v>
      </c>
      <c r="D19" s="9">
        <v>0.375</v>
      </c>
      <c r="E19" s="8">
        <f t="shared" si="5"/>
        <v>46067</v>
      </c>
      <c r="F19" s="9">
        <v>0.375</v>
      </c>
      <c r="G19" s="10">
        <f t="shared" si="6"/>
        <v>1</v>
      </c>
      <c r="H19" s="11">
        <f t="shared" si="0"/>
        <v>642461.21</v>
      </c>
      <c r="I19" s="11">
        <v>643045.68000000005</v>
      </c>
      <c r="J19" s="11">
        <f t="shared" si="1"/>
        <v>584.47000000008848</v>
      </c>
      <c r="K19" s="27">
        <f t="shared" si="2"/>
        <v>24.352916666670353</v>
      </c>
      <c r="L19" s="28"/>
    </row>
    <row r="20" spans="1:14">
      <c r="A20" s="12">
        <f t="shared" si="3"/>
        <v>14</v>
      </c>
      <c r="B20" s="8">
        <f t="shared" si="3"/>
        <v>46067</v>
      </c>
      <c r="C20" s="8">
        <f t="shared" si="4"/>
        <v>46067</v>
      </c>
      <c r="D20" s="9">
        <v>0.375</v>
      </c>
      <c r="E20" s="8">
        <f t="shared" si="5"/>
        <v>46068</v>
      </c>
      <c r="F20" s="9">
        <v>0.375</v>
      </c>
      <c r="G20" s="10">
        <f t="shared" si="6"/>
        <v>1</v>
      </c>
      <c r="H20" s="11">
        <f t="shared" si="0"/>
        <v>643045.68000000005</v>
      </c>
      <c r="I20" s="11">
        <v>643579.56000000006</v>
      </c>
      <c r="J20" s="11">
        <f t="shared" si="1"/>
        <v>533.88000000000466</v>
      </c>
      <c r="K20" s="27">
        <f t="shared" si="2"/>
        <v>22.245000000000193</v>
      </c>
      <c r="L20" s="28"/>
    </row>
    <row r="21" spans="1:14">
      <c r="A21" s="12">
        <f t="shared" si="3"/>
        <v>15</v>
      </c>
      <c r="B21" s="8">
        <f t="shared" si="3"/>
        <v>46068</v>
      </c>
      <c r="C21" s="8">
        <f t="shared" si="4"/>
        <v>46068</v>
      </c>
      <c r="D21" s="9">
        <v>0.375</v>
      </c>
      <c r="E21" s="8">
        <f t="shared" si="5"/>
        <v>46069</v>
      </c>
      <c r="F21" s="9">
        <v>0.375</v>
      </c>
      <c r="G21" s="10">
        <f t="shared" si="6"/>
        <v>1</v>
      </c>
      <c r="H21" s="11">
        <f t="shared" si="0"/>
        <v>643579.56000000006</v>
      </c>
      <c r="I21" s="11">
        <v>643913.31000000006</v>
      </c>
      <c r="J21" s="11">
        <f t="shared" si="1"/>
        <v>333.75</v>
      </c>
      <c r="K21" s="27">
        <f t="shared" si="2"/>
        <v>13.90625</v>
      </c>
      <c r="L21" s="28"/>
    </row>
    <row r="22" spans="1:14">
      <c r="A22" s="12">
        <f t="shared" si="3"/>
        <v>16</v>
      </c>
      <c r="B22" s="8">
        <f t="shared" si="3"/>
        <v>46069</v>
      </c>
      <c r="C22" s="8">
        <f t="shared" si="4"/>
        <v>46069</v>
      </c>
      <c r="D22" s="9">
        <v>0.375</v>
      </c>
      <c r="E22" s="8">
        <f t="shared" si="5"/>
        <v>46070</v>
      </c>
      <c r="F22" s="9">
        <v>0.375</v>
      </c>
      <c r="G22" s="10">
        <f t="shared" si="6"/>
        <v>1</v>
      </c>
      <c r="H22" s="11">
        <f t="shared" si="0"/>
        <v>643913.31000000006</v>
      </c>
      <c r="I22" s="11">
        <v>644633.72</v>
      </c>
      <c r="J22" s="11">
        <f t="shared" si="1"/>
        <v>720.40999999991618</v>
      </c>
      <c r="K22" s="27">
        <f t="shared" si="2"/>
        <v>30.01708333332984</v>
      </c>
      <c r="L22" s="28"/>
    </row>
    <row r="23" spans="1:14">
      <c r="A23" s="12">
        <f t="shared" si="3"/>
        <v>17</v>
      </c>
      <c r="B23" s="8">
        <f t="shared" si="3"/>
        <v>46070</v>
      </c>
      <c r="C23" s="8">
        <f t="shared" si="4"/>
        <v>46070</v>
      </c>
      <c r="D23" s="9">
        <v>0.375</v>
      </c>
      <c r="E23" s="8">
        <f t="shared" si="5"/>
        <v>46071</v>
      </c>
      <c r="F23" s="9">
        <v>0.375</v>
      </c>
      <c r="G23" s="10">
        <f t="shared" si="6"/>
        <v>1</v>
      </c>
      <c r="H23" s="11">
        <f t="shared" si="0"/>
        <v>644633.72</v>
      </c>
      <c r="I23" s="11">
        <v>645063.28</v>
      </c>
      <c r="J23" s="11">
        <f t="shared" si="1"/>
        <v>429.56000000005588</v>
      </c>
      <c r="K23" s="27">
        <f t="shared" si="2"/>
        <v>17.89833333333566</v>
      </c>
      <c r="L23" s="28"/>
    </row>
    <row r="24" spans="1:14">
      <c r="A24" s="12">
        <f t="shared" si="3"/>
        <v>18</v>
      </c>
      <c r="B24" s="8">
        <f t="shared" si="3"/>
        <v>46071</v>
      </c>
      <c r="C24" s="8">
        <f t="shared" si="4"/>
        <v>46071</v>
      </c>
      <c r="D24" s="9">
        <v>0.375</v>
      </c>
      <c r="E24" s="8">
        <f t="shared" si="5"/>
        <v>46072</v>
      </c>
      <c r="F24" s="9">
        <v>0.375</v>
      </c>
      <c r="G24" s="10">
        <f t="shared" si="6"/>
        <v>1</v>
      </c>
      <c r="H24" s="11">
        <f t="shared" si="0"/>
        <v>645063.28</v>
      </c>
      <c r="I24" s="11">
        <v>645605.15</v>
      </c>
      <c r="J24" s="11">
        <f t="shared" si="1"/>
        <v>541.86999999999534</v>
      </c>
      <c r="K24" s="27">
        <f t="shared" si="2"/>
        <v>22.577916666666471</v>
      </c>
      <c r="L24" s="28"/>
    </row>
    <row r="25" spans="1:14">
      <c r="A25" s="12">
        <f t="shared" ref="A25:B34" si="9">A24+1</f>
        <v>19</v>
      </c>
      <c r="B25" s="8">
        <f>B24+1</f>
        <v>46072</v>
      </c>
      <c r="C25" s="8">
        <f t="shared" si="4"/>
        <v>46072</v>
      </c>
      <c r="D25" s="9">
        <v>0.375</v>
      </c>
      <c r="E25" s="8">
        <f t="shared" si="5"/>
        <v>46073</v>
      </c>
      <c r="F25" s="9">
        <v>0.375</v>
      </c>
      <c r="G25" s="10">
        <f t="shared" si="6"/>
        <v>1</v>
      </c>
      <c r="H25" s="11">
        <f t="shared" si="0"/>
        <v>645605.15</v>
      </c>
      <c r="I25" s="11">
        <v>646120.31999999995</v>
      </c>
      <c r="J25" s="11">
        <f t="shared" si="1"/>
        <v>515.16999999992549</v>
      </c>
      <c r="K25" s="27">
        <f t="shared" si="2"/>
        <v>21.465416666663561</v>
      </c>
      <c r="L25" s="28"/>
    </row>
    <row r="26" spans="1:14">
      <c r="A26" s="12">
        <f t="shared" si="9"/>
        <v>20</v>
      </c>
      <c r="B26" s="8">
        <f>B25+1</f>
        <v>46073</v>
      </c>
      <c r="C26" s="8">
        <f t="shared" si="4"/>
        <v>46073</v>
      </c>
      <c r="D26" s="9">
        <v>0.375</v>
      </c>
      <c r="E26" s="8">
        <f t="shared" si="5"/>
        <v>46074</v>
      </c>
      <c r="F26" s="9">
        <v>0.375</v>
      </c>
      <c r="G26" s="10">
        <f t="shared" si="6"/>
        <v>1</v>
      </c>
      <c r="H26" s="11">
        <f t="shared" si="0"/>
        <v>646120.31999999995</v>
      </c>
      <c r="I26" s="11">
        <v>646695.02</v>
      </c>
      <c r="J26" s="11">
        <f t="shared" si="1"/>
        <v>574.70000000006985</v>
      </c>
      <c r="K26" s="27">
        <f t="shared" si="2"/>
        <v>23.945833333336243</v>
      </c>
      <c r="L26" s="28"/>
    </row>
    <row r="27" spans="1:14">
      <c r="A27" s="12">
        <f t="shared" si="9"/>
        <v>21</v>
      </c>
      <c r="B27" s="8">
        <f>B26+1</f>
        <v>46074</v>
      </c>
      <c r="C27" s="8">
        <f t="shared" si="4"/>
        <v>46074</v>
      </c>
      <c r="D27" s="9">
        <v>0.375</v>
      </c>
      <c r="E27" s="8">
        <f t="shared" si="5"/>
        <v>46075</v>
      </c>
      <c r="F27" s="9">
        <v>0.375</v>
      </c>
      <c r="G27" s="10">
        <f t="shared" si="6"/>
        <v>1</v>
      </c>
      <c r="H27" s="11">
        <f t="shared" si="0"/>
        <v>646695.02</v>
      </c>
      <c r="I27" s="11">
        <v>647204.93999999994</v>
      </c>
      <c r="J27" s="11">
        <f t="shared" si="1"/>
        <v>509.91999999992549</v>
      </c>
      <c r="K27" s="27">
        <f t="shared" si="2"/>
        <v>21.246666666663561</v>
      </c>
      <c r="L27" s="28"/>
    </row>
    <row r="28" spans="1:14">
      <c r="A28" s="12">
        <f t="shared" si="9"/>
        <v>22</v>
      </c>
      <c r="B28" s="8">
        <f t="shared" si="9"/>
        <v>46075</v>
      </c>
      <c r="C28" s="8">
        <f t="shared" si="4"/>
        <v>46075</v>
      </c>
      <c r="D28" s="9">
        <v>0.375</v>
      </c>
      <c r="E28" s="8">
        <f t="shared" si="5"/>
        <v>46076</v>
      </c>
      <c r="F28" s="9">
        <v>0.375</v>
      </c>
      <c r="G28" s="10">
        <f t="shared" si="6"/>
        <v>1</v>
      </c>
      <c r="H28" s="11">
        <f t="shared" si="0"/>
        <v>647204.93999999994</v>
      </c>
      <c r="I28" s="11">
        <v>647548.18999999994</v>
      </c>
      <c r="J28" s="11">
        <f t="shared" si="1"/>
        <v>343.25</v>
      </c>
      <c r="K28" s="27">
        <f t="shared" si="2"/>
        <v>14.302083333333334</v>
      </c>
      <c r="L28" s="28"/>
    </row>
    <row r="29" spans="1:14">
      <c r="A29" s="12">
        <f t="shared" si="9"/>
        <v>23</v>
      </c>
      <c r="B29" s="8">
        <f t="shared" si="9"/>
        <v>46076</v>
      </c>
      <c r="C29" s="8">
        <f t="shared" si="4"/>
        <v>46076</v>
      </c>
      <c r="D29" s="9">
        <v>0.375</v>
      </c>
      <c r="E29" s="8">
        <f t="shared" si="5"/>
        <v>46077</v>
      </c>
      <c r="F29" s="9">
        <v>0.375</v>
      </c>
      <c r="G29" s="10">
        <f t="shared" si="6"/>
        <v>1</v>
      </c>
      <c r="H29" s="11">
        <f t="shared" si="0"/>
        <v>647548.18999999994</v>
      </c>
      <c r="I29" s="11">
        <v>648106.32999999996</v>
      </c>
      <c r="J29" s="11">
        <f t="shared" si="1"/>
        <v>558.14000000001397</v>
      </c>
      <c r="K29" s="27">
        <f t="shared" si="2"/>
        <v>23.255833333333914</v>
      </c>
      <c r="L29" s="28"/>
    </row>
    <row r="30" spans="1:14">
      <c r="A30" s="12">
        <f t="shared" si="9"/>
        <v>24</v>
      </c>
      <c r="B30" s="8">
        <f t="shared" si="9"/>
        <v>46077</v>
      </c>
      <c r="C30" s="8">
        <f t="shared" si="4"/>
        <v>46077</v>
      </c>
      <c r="D30" s="9">
        <v>0.375</v>
      </c>
      <c r="E30" s="8">
        <f t="shared" si="5"/>
        <v>46078</v>
      </c>
      <c r="F30" s="9">
        <v>0.375</v>
      </c>
      <c r="G30" s="10">
        <f t="shared" si="6"/>
        <v>1</v>
      </c>
      <c r="H30" s="11">
        <f t="shared" si="0"/>
        <v>648106.32999999996</v>
      </c>
      <c r="I30" s="11">
        <v>648641.56999999995</v>
      </c>
      <c r="J30" s="11">
        <f t="shared" si="1"/>
        <v>535.23999999999069</v>
      </c>
      <c r="K30" s="27">
        <f t="shared" si="2"/>
        <v>22.301666666666279</v>
      </c>
      <c r="L30" s="28"/>
    </row>
    <row r="31" spans="1:14">
      <c r="A31" s="12">
        <f t="shared" si="9"/>
        <v>25</v>
      </c>
      <c r="B31" s="8">
        <f t="shared" si="9"/>
        <v>46078</v>
      </c>
      <c r="C31" s="8">
        <f t="shared" si="4"/>
        <v>46078</v>
      </c>
      <c r="D31" s="9">
        <v>0.375</v>
      </c>
      <c r="E31" s="8">
        <f t="shared" si="5"/>
        <v>46079</v>
      </c>
      <c r="F31" s="9">
        <v>0.375</v>
      </c>
      <c r="G31" s="10">
        <f t="shared" si="6"/>
        <v>1</v>
      </c>
      <c r="H31" s="11">
        <f t="shared" si="0"/>
        <v>648641.56999999995</v>
      </c>
      <c r="I31" s="11">
        <v>649262.59</v>
      </c>
      <c r="J31" s="11">
        <f t="shared" si="1"/>
        <v>621.02000000001863</v>
      </c>
      <c r="K31" s="27">
        <f t="shared" si="2"/>
        <v>25.875833333334111</v>
      </c>
      <c r="L31" s="28"/>
    </row>
    <row r="32" spans="1:14">
      <c r="A32" s="12">
        <f t="shared" si="9"/>
        <v>26</v>
      </c>
      <c r="B32" s="8">
        <f t="shared" si="9"/>
        <v>46079</v>
      </c>
      <c r="C32" s="8">
        <f t="shared" si="4"/>
        <v>46079</v>
      </c>
      <c r="D32" s="9">
        <v>0.375</v>
      </c>
      <c r="E32" s="8">
        <f t="shared" si="5"/>
        <v>46080</v>
      </c>
      <c r="F32" s="9">
        <v>0.375</v>
      </c>
      <c r="G32" s="10">
        <f t="shared" si="6"/>
        <v>1</v>
      </c>
      <c r="H32" s="11">
        <f t="shared" si="0"/>
        <v>649262.59</v>
      </c>
      <c r="I32" s="11">
        <v>649949.02</v>
      </c>
      <c r="J32" s="11">
        <f t="shared" si="1"/>
        <v>686.43000000005122</v>
      </c>
      <c r="K32" s="27">
        <f t="shared" si="2"/>
        <v>28.601250000002135</v>
      </c>
      <c r="L32" s="105"/>
    </row>
    <row r="33" spans="1:12">
      <c r="A33" s="12">
        <f t="shared" si="9"/>
        <v>27</v>
      </c>
      <c r="B33" s="8">
        <f t="shared" si="9"/>
        <v>46080</v>
      </c>
      <c r="C33" s="8">
        <f t="shared" si="4"/>
        <v>46080</v>
      </c>
      <c r="D33" s="9">
        <v>0.375</v>
      </c>
      <c r="E33" s="8">
        <f t="shared" si="5"/>
        <v>46081</v>
      </c>
      <c r="F33" s="9">
        <v>0.375</v>
      </c>
      <c r="G33" s="10">
        <f t="shared" si="6"/>
        <v>1</v>
      </c>
      <c r="H33" s="11">
        <f t="shared" si="0"/>
        <v>649949.02</v>
      </c>
      <c r="I33" s="11">
        <v>650602.57999999996</v>
      </c>
      <c r="J33" s="11">
        <f t="shared" si="1"/>
        <v>653.55999999993946</v>
      </c>
      <c r="K33" s="27">
        <f t="shared" si="2"/>
        <v>27.231666666664143</v>
      </c>
      <c r="L33" s="28"/>
    </row>
    <row r="34" spans="1:12">
      <c r="A34" s="12">
        <f t="shared" si="9"/>
        <v>28</v>
      </c>
      <c r="B34" s="8">
        <f t="shared" si="9"/>
        <v>46081</v>
      </c>
      <c r="C34" s="8">
        <f t="shared" si="4"/>
        <v>46081</v>
      </c>
      <c r="D34" s="9">
        <v>0.375</v>
      </c>
      <c r="E34" s="8">
        <f t="shared" si="5"/>
        <v>46082</v>
      </c>
      <c r="F34" s="9">
        <v>0.375</v>
      </c>
      <c r="G34" s="10">
        <f t="shared" si="6"/>
        <v>1</v>
      </c>
      <c r="H34" s="11">
        <f t="shared" si="0"/>
        <v>650602.57999999996</v>
      </c>
      <c r="I34" s="11">
        <v>651137.01</v>
      </c>
      <c r="J34" s="11">
        <f t="shared" si="1"/>
        <v>534.43000000005122</v>
      </c>
      <c r="K34" s="27">
        <f t="shared" si="2"/>
        <v>22.2679166666688</v>
      </c>
      <c r="L34" s="105"/>
    </row>
    <row r="35" spans="1:12">
      <c r="A35" s="12"/>
      <c r="B35" s="8"/>
      <c r="C35" s="8"/>
      <c r="D35" s="9"/>
      <c r="E35" s="8"/>
      <c r="F35" s="9"/>
      <c r="G35" s="10"/>
      <c r="H35" s="11"/>
      <c r="I35" s="11"/>
      <c r="J35" s="11"/>
      <c r="K35" s="27"/>
      <c r="L35" s="105"/>
    </row>
    <row r="36" spans="1:12">
      <c r="A36" s="12"/>
      <c r="B36" s="8"/>
      <c r="C36" s="8"/>
      <c r="D36" s="9"/>
      <c r="E36" s="8"/>
      <c r="F36" s="9"/>
      <c r="G36" s="10"/>
      <c r="H36" s="11"/>
      <c r="I36" s="11"/>
      <c r="J36" s="11"/>
      <c r="K36" s="27"/>
      <c r="L36" s="105"/>
    </row>
    <row r="37" spans="1:12">
      <c r="A37" s="12"/>
      <c r="B37" s="8"/>
      <c r="C37" s="8"/>
      <c r="D37" s="9"/>
      <c r="E37" s="8"/>
      <c r="F37" s="9"/>
      <c r="G37" s="10"/>
      <c r="H37" s="11"/>
      <c r="I37" s="11"/>
      <c r="J37" s="11"/>
      <c r="K37" s="27"/>
      <c r="L37" s="105"/>
    </row>
    <row r="38" spans="1:12">
      <c r="A38" s="12"/>
      <c r="B38" s="8"/>
      <c r="C38" s="8"/>
      <c r="D38" s="9"/>
      <c r="E38" s="8"/>
      <c r="F38" s="9"/>
      <c r="G38" s="10"/>
      <c r="H38" s="11"/>
      <c r="I38" s="11"/>
      <c r="J38" s="11"/>
      <c r="K38" s="27"/>
      <c r="L38" s="105"/>
    </row>
    <row r="39" spans="1:12">
      <c r="A39" s="17" t="s">
        <v>3</v>
      </c>
      <c r="B39" s="18"/>
      <c r="C39" s="18"/>
      <c r="D39" s="18"/>
      <c r="E39" s="18"/>
      <c r="F39" s="18"/>
      <c r="G39" s="19">
        <f>SUM(G7:G38)</f>
        <v>28</v>
      </c>
      <c r="H39" s="20"/>
      <c r="I39" s="20"/>
      <c r="J39" s="32">
        <f>SUM(J7:J38)</f>
        <v>14107.859999999986</v>
      </c>
      <c r="K39" s="32">
        <f>AVERAGE(K7:K38)</f>
        <v>20.993839285714262</v>
      </c>
      <c r="L39" s="33"/>
    </row>
    <row r="40" spans="1:12">
      <c r="A40" s="21" t="s">
        <v>106</v>
      </c>
      <c r="B40" s="22"/>
      <c r="C40" s="22"/>
      <c r="D40" s="22"/>
      <c r="E40" s="22"/>
      <c r="F40" s="22"/>
      <c r="G40" s="23">
        <f>G39/SUMPRODUCT((G7:G38&gt;0)*1)</f>
        <v>1</v>
      </c>
      <c r="H40" s="24"/>
      <c r="I40" s="24"/>
      <c r="J40" s="24"/>
      <c r="K40" s="24">
        <f>K39/SUMPRODUCT((K7:K38&gt;0)*1)</f>
        <v>0.74977997448979505</v>
      </c>
      <c r="L40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pageSetup orientation="portrait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zoomScale="80" zoomScaleNormal="80" workbookViewId="0">
      <pane xSplit="3" ySplit="6" topLeftCell="D25" activePane="bottomRight" state="frozen"/>
      <selection pane="topRight"/>
      <selection pane="bottomLeft"/>
      <selection pane="bottomRight" activeCell="K39" sqref="K39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8" width="11.140625" style="1" customWidth="1"/>
    <col min="9" max="9" width="12" style="1" customWidth="1"/>
    <col min="10" max="10" width="13.42578125" style="1" customWidth="1"/>
    <col min="11" max="11" width="12.5703125" style="1" customWidth="1"/>
    <col min="12" max="12" width="34.7109375" style="1" customWidth="1"/>
    <col min="13" max="16384" width="9.140625" style="1"/>
  </cols>
  <sheetData>
    <row r="1" spans="1:14">
      <c r="B1" s="2"/>
      <c r="C1" s="3" t="s">
        <v>120</v>
      </c>
      <c r="D1" s="2"/>
      <c r="E1" s="2"/>
      <c r="F1" s="2"/>
      <c r="G1" s="2"/>
      <c r="H1" s="2"/>
      <c r="I1" s="2"/>
      <c r="J1" s="2"/>
      <c r="K1" s="2"/>
      <c r="L1" s="2"/>
    </row>
    <row r="2" spans="1:14">
      <c r="B2" s="2"/>
      <c r="C2" s="3" t="s">
        <v>178</v>
      </c>
      <c r="D2" s="2"/>
      <c r="E2" s="2"/>
      <c r="F2" s="2"/>
      <c r="G2" s="2"/>
      <c r="H2" s="2"/>
      <c r="I2" s="2"/>
      <c r="J2" s="2"/>
      <c r="K2" s="2"/>
      <c r="L2" s="25" t="s">
        <v>122</v>
      </c>
    </row>
    <row r="3" spans="1:14">
      <c r="B3" s="2"/>
      <c r="C3" s="3" t="str">
        <f>SCI!C3</f>
        <v>Bulan Februari 2026</v>
      </c>
      <c r="D3" s="2"/>
      <c r="E3" s="2"/>
      <c r="F3" s="2"/>
      <c r="G3" s="2"/>
      <c r="H3" s="2"/>
      <c r="I3" s="2"/>
      <c r="J3" s="2"/>
      <c r="K3" s="2"/>
      <c r="L3" s="2"/>
    </row>
    <row r="4" spans="1:14">
      <c r="B4" s="4"/>
      <c r="C4" s="76">
        <f>'Summary sales'!A4</f>
        <v>46054</v>
      </c>
      <c r="D4" s="2"/>
      <c r="E4" s="2"/>
      <c r="F4" s="2"/>
      <c r="G4" s="2"/>
      <c r="H4" s="2"/>
      <c r="I4" s="2"/>
      <c r="J4" s="2" t="s">
        <v>123</v>
      </c>
      <c r="K4" s="26">
        <f>MAX(K7:K36)</f>
        <v>35.926249999999222</v>
      </c>
      <c r="L4" s="2"/>
    </row>
    <row r="5" spans="1:14" ht="15.75" customHeight="1">
      <c r="A5" s="695" t="s">
        <v>100</v>
      </c>
      <c r="B5" s="694" t="s">
        <v>101</v>
      </c>
      <c r="C5" s="694" t="s">
        <v>124</v>
      </c>
      <c r="D5" s="694"/>
      <c r="E5" s="694" t="s">
        <v>125</v>
      </c>
      <c r="F5" s="694"/>
      <c r="G5" s="698" t="s">
        <v>126</v>
      </c>
      <c r="H5" s="694" t="s">
        <v>127</v>
      </c>
      <c r="I5" s="694"/>
      <c r="J5" s="694" t="s">
        <v>128</v>
      </c>
      <c r="K5" s="698" t="s">
        <v>129</v>
      </c>
      <c r="L5" s="692" t="s">
        <v>130</v>
      </c>
    </row>
    <row r="6" spans="1:14">
      <c r="A6" s="696"/>
      <c r="B6" s="697"/>
      <c r="C6" s="5" t="s">
        <v>101</v>
      </c>
      <c r="D6" s="5" t="s">
        <v>131</v>
      </c>
      <c r="E6" s="5" t="s">
        <v>101</v>
      </c>
      <c r="F6" s="5" t="s">
        <v>131</v>
      </c>
      <c r="G6" s="699"/>
      <c r="H6" s="5" t="s">
        <v>124</v>
      </c>
      <c r="I6" s="5" t="s">
        <v>125</v>
      </c>
      <c r="J6" s="697"/>
      <c r="K6" s="699"/>
      <c r="L6" s="693"/>
    </row>
    <row r="7" spans="1:14">
      <c r="A7" s="6">
        <v>1</v>
      </c>
      <c r="B7" s="7">
        <f>C4</f>
        <v>46054</v>
      </c>
      <c r="C7" s="8">
        <f>B7</f>
        <v>46054</v>
      </c>
      <c r="D7" s="9">
        <v>0.375</v>
      </c>
      <c r="E7" s="8">
        <f>C7+1</f>
        <v>46055</v>
      </c>
      <c r="F7" s="9">
        <v>0.375</v>
      </c>
      <c r="G7" s="10">
        <f>IFERROR(((E7-C7)+(F7-D7)),"")</f>
        <v>1</v>
      </c>
      <c r="H7" s="11">
        <v>831670.06</v>
      </c>
      <c r="I7" s="11">
        <v>832406.05</v>
      </c>
      <c r="J7" s="11">
        <f>I7-H7</f>
        <v>735.98999999999069</v>
      </c>
      <c r="K7" s="27">
        <f>J7/24</f>
        <v>30.666249999999611</v>
      </c>
      <c r="L7" s="253"/>
    </row>
    <row r="8" spans="1:14">
      <c r="A8" s="12">
        <f>A7+1</f>
        <v>2</v>
      </c>
      <c r="B8" s="8">
        <f>B7+1</f>
        <v>46055</v>
      </c>
      <c r="C8" s="8">
        <f>B8</f>
        <v>46055</v>
      </c>
      <c r="D8" s="9">
        <v>0.375</v>
      </c>
      <c r="E8" s="8">
        <f>C8+1</f>
        <v>46056</v>
      </c>
      <c r="F8" s="9">
        <v>0.375</v>
      </c>
      <c r="G8" s="10">
        <f>IFERROR(((E8-C8)+(F8-D8)),"")</f>
        <v>1</v>
      </c>
      <c r="H8" s="11">
        <f t="shared" ref="H8:H34" si="0">I7</f>
        <v>832406.05</v>
      </c>
      <c r="I8" s="11">
        <v>833192.32</v>
      </c>
      <c r="J8" s="11">
        <f t="shared" ref="J8:J34" si="1">I8-H8</f>
        <v>786.26999999990221</v>
      </c>
      <c r="K8" s="27">
        <f t="shared" ref="K8:K34" si="2">J8/24</f>
        <v>32.761249999995925</v>
      </c>
      <c r="L8" s="28"/>
      <c r="N8" s="104"/>
    </row>
    <row r="9" spans="1:14">
      <c r="A9" s="12">
        <f t="shared" ref="A9:B24" si="3">A8+1</f>
        <v>3</v>
      </c>
      <c r="B9" s="8">
        <f t="shared" si="3"/>
        <v>46056</v>
      </c>
      <c r="C9" s="8">
        <f t="shared" ref="C9:C34" si="4">B9</f>
        <v>46056</v>
      </c>
      <c r="D9" s="9">
        <v>0.375</v>
      </c>
      <c r="E9" s="8">
        <f t="shared" ref="E9:E34" si="5">C9+1</f>
        <v>46057</v>
      </c>
      <c r="F9" s="9">
        <v>0.375</v>
      </c>
      <c r="G9" s="10">
        <f t="shared" ref="G9:G34" si="6">IFERROR(((E9-C9)+(F9-D9)),"")</f>
        <v>1</v>
      </c>
      <c r="H9" s="11">
        <f t="shared" si="0"/>
        <v>833192.32</v>
      </c>
      <c r="I9" s="11">
        <v>833979.34</v>
      </c>
      <c r="J9" s="11">
        <f t="shared" ref="J9" si="7">I9-H9</f>
        <v>787.02000000001863</v>
      </c>
      <c r="K9" s="27">
        <f t="shared" ref="K9" si="8">J9/24</f>
        <v>32.792500000000778</v>
      </c>
      <c r="L9" s="28"/>
    </row>
    <row r="10" spans="1:14">
      <c r="A10" s="12">
        <f t="shared" si="3"/>
        <v>4</v>
      </c>
      <c r="B10" s="8">
        <f t="shared" si="3"/>
        <v>46057</v>
      </c>
      <c r="C10" s="8">
        <f t="shared" si="4"/>
        <v>46057</v>
      </c>
      <c r="D10" s="9">
        <v>0.375</v>
      </c>
      <c r="E10" s="8">
        <f t="shared" si="5"/>
        <v>46058</v>
      </c>
      <c r="F10" s="9">
        <v>0.375</v>
      </c>
      <c r="G10" s="10">
        <f t="shared" si="6"/>
        <v>1</v>
      </c>
      <c r="H10" s="11">
        <f t="shared" si="0"/>
        <v>833979.34</v>
      </c>
      <c r="I10" s="11">
        <v>834769.01</v>
      </c>
      <c r="J10" s="11">
        <f t="shared" ref="J10" si="9">I10-H10</f>
        <v>789.67000000004191</v>
      </c>
      <c r="K10" s="27">
        <f t="shared" ref="K10" si="10">J10/24</f>
        <v>32.902916666668411</v>
      </c>
      <c r="L10" s="28"/>
    </row>
    <row r="11" spans="1:14">
      <c r="A11" s="12">
        <f t="shared" si="3"/>
        <v>5</v>
      </c>
      <c r="B11" s="8">
        <f t="shared" si="3"/>
        <v>46058</v>
      </c>
      <c r="C11" s="8">
        <f t="shared" si="4"/>
        <v>46058</v>
      </c>
      <c r="D11" s="9">
        <v>0.375</v>
      </c>
      <c r="E11" s="8">
        <f t="shared" si="5"/>
        <v>46059</v>
      </c>
      <c r="F11" s="9">
        <v>0.375</v>
      </c>
      <c r="G11" s="10">
        <f t="shared" si="6"/>
        <v>1</v>
      </c>
      <c r="H11" s="11">
        <f t="shared" si="0"/>
        <v>834769.01</v>
      </c>
      <c r="I11" s="11">
        <v>835563.99</v>
      </c>
      <c r="J11" s="11">
        <f t="shared" ref="J11" si="11">I11-H11</f>
        <v>794.97999999998137</v>
      </c>
      <c r="K11" s="27">
        <f t="shared" ref="K11" si="12">J11/24</f>
        <v>33.124166666665893</v>
      </c>
      <c r="L11" s="28"/>
    </row>
    <row r="12" spans="1:14">
      <c r="A12" s="12">
        <f t="shared" si="3"/>
        <v>6</v>
      </c>
      <c r="B12" s="8">
        <f t="shared" si="3"/>
        <v>46059</v>
      </c>
      <c r="C12" s="8">
        <f t="shared" si="4"/>
        <v>46059</v>
      </c>
      <c r="D12" s="9">
        <v>0.375</v>
      </c>
      <c r="E12" s="8">
        <f t="shared" si="5"/>
        <v>46060</v>
      </c>
      <c r="F12" s="9">
        <v>0.375</v>
      </c>
      <c r="G12" s="10">
        <f t="shared" si="6"/>
        <v>1</v>
      </c>
      <c r="H12" s="11">
        <f t="shared" si="0"/>
        <v>835563.99</v>
      </c>
      <c r="I12" s="11">
        <v>836377.01</v>
      </c>
      <c r="J12" s="11">
        <f t="shared" si="1"/>
        <v>813.02000000001863</v>
      </c>
      <c r="K12" s="27">
        <f t="shared" si="2"/>
        <v>33.875833333334107</v>
      </c>
      <c r="L12" s="105"/>
    </row>
    <row r="13" spans="1:14">
      <c r="A13" s="12">
        <f t="shared" si="3"/>
        <v>7</v>
      </c>
      <c r="B13" s="8">
        <f t="shared" si="3"/>
        <v>46060</v>
      </c>
      <c r="C13" s="8">
        <f t="shared" si="4"/>
        <v>46060</v>
      </c>
      <c r="D13" s="9">
        <v>0.375</v>
      </c>
      <c r="E13" s="8">
        <f t="shared" si="5"/>
        <v>46061</v>
      </c>
      <c r="F13" s="9">
        <v>0.375</v>
      </c>
      <c r="G13" s="10">
        <f t="shared" si="6"/>
        <v>1</v>
      </c>
      <c r="H13" s="11">
        <f t="shared" si="0"/>
        <v>836377.01</v>
      </c>
      <c r="I13" s="11">
        <v>837139.23</v>
      </c>
      <c r="J13" s="11">
        <f t="shared" ref="J13" si="13">I13-H13</f>
        <v>762.21999999997206</v>
      </c>
      <c r="K13" s="27">
        <f t="shared" ref="K13" si="14">J13/24</f>
        <v>31.759166666665504</v>
      </c>
      <c r="L13" s="28"/>
    </row>
    <row r="14" spans="1:14">
      <c r="A14" s="12">
        <f t="shared" si="3"/>
        <v>8</v>
      </c>
      <c r="B14" s="8">
        <f t="shared" si="3"/>
        <v>46061</v>
      </c>
      <c r="C14" s="8">
        <f t="shared" si="4"/>
        <v>46061</v>
      </c>
      <c r="D14" s="9">
        <v>0.375</v>
      </c>
      <c r="E14" s="8">
        <f t="shared" si="5"/>
        <v>46062</v>
      </c>
      <c r="F14" s="9">
        <v>0.375</v>
      </c>
      <c r="G14" s="10">
        <f t="shared" si="6"/>
        <v>1</v>
      </c>
      <c r="H14" s="11">
        <f t="shared" si="0"/>
        <v>837139.23</v>
      </c>
      <c r="I14" s="11">
        <v>837828.9</v>
      </c>
      <c r="J14" s="11">
        <f t="shared" ref="J14" si="15">I14-H14</f>
        <v>689.67000000004191</v>
      </c>
      <c r="K14" s="27">
        <f t="shared" ref="K14" si="16">J14/24</f>
        <v>28.736250000001746</v>
      </c>
      <c r="L14" s="28"/>
    </row>
    <row r="15" spans="1:14">
      <c r="A15" s="12">
        <f t="shared" si="3"/>
        <v>9</v>
      </c>
      <c r="B15" s="8">
        <f t="shared" si="3"/>
        <v>46062</v>
      </c>
      <c r="C15" s="8">
        <f t="shared" si="4"/>
        <v>46062</v>
      </c>
      <c r="D15" s="9">
        <v>0.375</v>
      </c>
      <c r="E15" s="8">
        <f t="shared" si="5"/>
        <v>46063</v>
      </c>
      <c r="F15" s="9">
        <v>0.375</v>
      </c>
      <c r="G15" s="10">
        <f t="shared" si="6"/>
        <v>1</v>
      </c>
      <c r="H15" s="11">
        <f t="shared" si="0"/>
        <v>837828.9</v>
      </c>
      <c r="I15" s="242">
        <v>838663.21</v>
      </c>
      <c r="J15" s="11">
        <f t="shared" ref="J15" si="17">I15-H15</f>
        <v>834.30999999993946</v>
      </c>
      <c r="K15" s="27">
        <f t="shared" ref="K15" si="18">J15/24</f>
        <v>34.762916666664147</v>
      </c>
      <c r="L15" s="28"/>
    </row>
    <row r="16" spans="1:14">
      <c r="A16" s="12">
        <f t="shared" si="3"/>
        <v>10</v>
      </c>
      <c r="B16" s="8">
        <f t="shared" si="3"/>
        <v>46063</v>
      </c>
      <c r="C16" s="8">
        <f t="shared" si="4"/>
        <v>46063</v>
      </c>
      <c r="D16" s="9">
        <v>0.375</v>
      </c>
      <c r="E16" s="8">
        <f t="shared" si="5"/>
        <v>46064</v>
      </c>
      <c r="F16" s="9">
        <v>0.375</v>
      </c>
      <c r="G16" s="10">
        <f t="shared" si="6"/>
        <v>1</v>
      </c>
      <c r="H16" s="11">
        <f t="shared" si="0"/>
        <v>838663.21</v>
      </c>
      <c r="I16" s="11">
        <v>839485.84</v>
      </c>
      <c r="J16" s="11">
        <f t="shared" ref="J16:J19" si="19">I16-H16</f>
        <v>822.63000000000466</v>
      </c>
      <c r="K16" s="27">
        <f t="shared" ref="K16:K19" si="20">J16/24</f>
        <v>34.276250000000196</v>
      </c>
      <c r="L16" s="28"/>
    </row>
    <row r="17" spans="1:14">
      <c r="A17" s="12">
        <f t="shared" si="3"/>
        <v>11</v>
      </c>
      <c r="B17" s="8">
        <f t="shared" si="3"/>
        <v>46064</v>
      </c>
      <c r="C17" s="8">
        <f t="shared" si="4"/>
        <v>46064</v>
      </c>
      <c r="D17" s="9">
        <v>0.375</v>
      </c>
      <c r="E17" s="8">
        <f t="shared" si="5"/>
        <v>46065</v>
      </c>
      <c r="F17" s="9">
        <v>0.375</v>
      </c>
      <c r="G17" s="10">
        <f t="shared" si="6"/>
        <v>1</v>
      </c>
      <c r="H17" s="11">
        <f t="shared" si="0"/>
        <v>839485.84</v>
      </c>
      <c r="I17" s="11">
        <v>840271.76</v>
      </c>
      <c r="J17" s="11">
        <f t="shared" si="19"/>
        <v>785.92000000004191</v>
      </c>
      <c r="K17" s="27">
        <f t="shared" si="20"/>
        <v>32.746666666668411</v>
      </c>
      <c r="L17" s="28"/>
    </row>
    <row r="18" spans="1:14">
      <c r="A18" s="12">
        <f t="shared" si="3"/>
        <v>12</v>
      </c>
      <c r="B18" s="8">
        <f t="shared" si="3"/>
        <v>46065</v>
      </c>
      <c r="C18" s="8">
        <f t="shared" si="4"/>
        <v>46065</v>
      </c>
      <c r="D18" s="9">
        <v>0.375</v>
      </c>
      <c r="E18" s="8">
        <f t="shared" si="5"/>
        <v>46066</v>
      </c>
      <c r="F18" s="9">
        <v>0.375</v>
      </c>
      <c r="G18" s="10">
        <f t="shared" si="6"/>
        <v>1</v>
      </c>
      <c r="H18" s="11">
        <f t="shared" si="0"/>
        <v>840271.76</v>
      </c>
      <c r="I18" s="11">
        <v>841070.69</v>
      </c>
      <c r="J18" s="11">
        <f t="shared" si="19"/>
        <v>798.92999999993481</v>
      </c>
      <c r="K18" s="27">
        <f t="shared" si="20"/>
        <v>33.288749999997286</v>
      </c>
      <c r="L18" s="28"/>
      <c r="N18" s="29"/>
    </row>
    <row r="19" spans="1:14">
      <c r="A19" s="12">
        <f t="shared" si="3"/>
        <v>13</v>
      </c>
      <c r="B19" s="8">
        <f t="shared" si="3"/>
        <v>46066</v>
      </c>
      <c r="C19" s="8">
        <f t="shared" si="4"/>
        <v>46066</v>
      </c>
      <c r="D19" s="9">
        <v>0.375</v>
      </c>
      <c r="E19" s="8">
        <f t="shared" si="5"/>
        <v>46067</v>
      </c>
      <c r="F19" s="9">
        <v>0.375</v>
      </c>
      <c r="G19" s="10">
        <f t="shared" si="6"/>
        <v>1</v>
      </c>
      <c r="H19" s="11">
        <f t="shared" si="0"/>
        <v>841070.69</v>
      </c>
      <c r="I19" s="11">
        <v>841812.1</v>
      </c>
      <c r="J19" s="11">
        <f t="shared" si="19"/>
        <v>741.4100000000326</v>
      </c>
      <c r="K19" s="27">
        <f t="shared" si="20"/>
        <v>30.892083333334693</v>
      </c>
      <c r="L19" s="28"/>
    </row>
    <row r="20" spans="1:14">
      <c r="A20" s="12">
        <f t="shared" si="3"/>
        <v>14</v>
      </c>
      <c r="B20" s="8">
        <f t="shared" si="3"/>
        <v>46067</v>
      </c>
      <c r="C20" s="8">
        <f t="shared" si="4"/>
        <v>46067</v>
      </c>
      <c r="D20" s="9">
        <v>0.375</v>
      </c>
      <c r="E20" s="8">
        <f t="shared" si="5"/>
        <v>46068</v>
      </c>
      <c r="F20" s="9">
        <v>0.375</v>
      </c>
      <c r="G20" s="10">
        <f t="shared" si="6"/>
        <v>1</v>
      </c>
      <c r="H20" s="11">
        <f t="shared" si="0"/>
        <v>841812.1</v>
      </c>
      <c r="I20" s="11">
        <v>842586.71</v>
      </c>
      <c r="J20" s="11">
        <f t="shared" ref="J20" si="21">I20-H20</f>
        <v>774.60999999998603</v>
      </c>
      <c r="K20" s="27">
        <f t="shared" ref="K20" si="22">J20/24</f>
        <v>32.275416666666082</v>
      </c>
      <c r="L20" s="28"/>
    </row>
    <row r="21" spans="1:14">
      <c r="A21" s="12">
        <f t="shared" si="3"/>
        <v>15</v>
      </c>
      <c r="B21" s="8">
        <f t="shared" si="3"/>
        <v>46068</v>
      </c>
      <c r="C21" s="8">
        <f t="shared" si="4"/>
        <v>46068</v>
      </c>
      <c r="D21" s="9">
        <v>0.375</v>
      </c>
      <c r="E21" s="8">
        <f t="shared" si="5"/>
        <v>46069</v>
      </c>
      <c r="F21" s="9">
        <v>0.375</v>
      </c>
      <c r="G21" s="10">
        <f t="shared" si="6"/>
        <v>1</v>
      </c>
      <c r="H21" s="11">
        <f t="shared" si="0"/>
        <v>842586.71</v>
      </c>
      <c r="I21" s="242">
        <v>843349.29</v>
      </c>
      <c r="J21" s="11">
        <f t="shared" ref="J21" si="23">I21-H21</f>
        <v>762.58000000007451</v>
      </c>
      <c r="K21" s="27">
        <f t="shared" ref="K21" si="24">J21/24</f>
        <v>31.774166666669771</v>
      </c>
      <c r="L21" s="28"/>
    </row>
    <row r="22" spans="1:14">
      <c r="A22" s="12">
        <f t="shared" si="3"/>
        <v>16</v>
      </c>
      <c r="B22" s="8">
        <f t="shared" si="3"/>
        <v>46069</v>
      </c>
      <c r="C22" s="8">
        <f t="shared" si="4"/>
        <v>46069</v>
      </c>
      <c r="D22" s="9">
        <v>0.375</v>
      </c>
      <c r="E22" s="8">
        <f t="shared" si="5"/>
        <v>46070</v>
      </c>
      <c r="F22" s="9">
        <v>0.375</v>
      </c>
      <c r="G22" s="10">
        <f t="shared" si="6"/>
        <v>1</v>
      </c>
      <c r="H22" s="11">
        <f t="shared" si="0"/>
        <v>843349.29</v>
      </c>
      <c r="I22" s="11">
        <v>844142.68</v>
      </c>
      <c r="J22" s="11">
        <f t="shared" ref="J22" si="25">I22-H22</f>
        <v>793.39000000001397</v>
      </c>
      <c r="K22" s="27">
        <f t="shared" ref="K22" si="26">J22/24</f>
        <v>33.057916666667246</v>
      </c>
      <c r="L22" s="28"/>
    </row>
    <row r="23" spans="1:14">
      <c r="A23" s="12">
        <f t="shared" si="3"/>
        <v>17</v>
      </c>
      <c r="B23" s="8">
        <f t="shared" si="3"/>
        <v>46070</v>
      </c>
      <c r="C23" s="8">
        <f t="shared" si="4"/>
        <v>46070</v>
      </c>
      <c r="D23" s="9">
        <v>0.375</v>
      </c>
      <c r="E23" s="8">
        <f t="shared" si="5"/>
        <v>46071</v>
      </c>
      <c r="F23" s="9">
        <v>0.375</v>
      </c>
      <c r="G23" s="10">
        <f t="shared" si="6"/>
        <v>1</v>
      </c>
      <c r="H23" s="11">
        <f t="shared" si="0"/>
        <v>844142.68</v>
      </c>
      <c r="I23" s="11">
        <v>844915.31</v>
      </c>
      <c r="J23" s="11">
        <f t="shared" ref="J23" si="27">I23-H23</f>
        <v>772.63000000000466</v>
      </c>
      <c r="K23" s="27">
        <f t="shared" ref="K23" si="28">J23/24</f>
        <v>32.192916666666861</v>
      </c>
      <c r="L23" s="28"/>
    </row>
    <row r="24" spans="1:14">
      <c r="A24" s="12">
        <f t="shared" si="3"/>
        <v>18</v>
      </c>
      <c r="B24" s="8">
        <f t="shared" si="3"/>
        <v>46071</v>
      </c>
      <c r="C24" s="8">
        <f t="shared" si="4"/>
        <v>46071</v>
      </c>
      <c r="D24" s="9">
        <v>0.375</v>
      </c>
      <c r="E24" s="8">
        <f t="shared" si="5"/>
        <v>46072</v>
      </c>
      <c r="F24" s="9">
        <v>0.375</v>
      </c>
      <c r="G24" s="10">
        <f t="shared" si="6"/>
        <v>1</v>
      </c>
      <c r="H24" s="11">
        <f t="shared" si="0"/>
        <v>844915.31</v>
      </c>
      <c r="I24" s="11">
        <v>845716.24</v>
      </c>
      <c r="J24" s="11">
        <f t="shared" ref="J24:J31" si="29">I24-H24</f>
        <v>800.92999999993481</v>
      </c>
      <c r="K24" s="27">
        <f t="shared" ref="K24:K31" si="30">J24/24</f>
        <v>33.372083333330615</v>
      </c>
      <c r="L24" s="28"/>
    </row>
    <row r="25" spans="1:14">
      <c r="A25" s="12">
        <f t="shared" ref="A25:B34" si="31">A24+1</f>
        <v>19</v>
      </c>
      <c r="B25" s="8">
        <f>B24+1</f>
        <v>46072</v>
      </c>
      <c r="C25" s="8">
        <f t="shared" si="4"/>
        <v>46072</v>
      </c>
      <c r="D25" s="9">
        <v>0.375</v>
      </c>
      <c r="E25" s="8">
        <f t="shared" si="5"/>
        <v>46073</v>
      </c>
      <c r="F25" s="9">
        <v>0.375</v>
      </c>
      <c r="G25" s="10">
        <f t="shared" si="6"/>
        <v>1</v>
      </c>
      <c r="H25" s="11">
        <f t="shared" si="0"/>
        <v>845716.24</v>
      </c>
      <c r="I25" s="11">
        <v>846523.72</v>
      </c>
      <c r="J25" s="11">
        <f t="shared" si="29"/>
        <v>807.47999999998137</v>
      </c>
      <c r="K25" s="27">
        <f t="shared" si="30"/>
        <v>33.644999999999222</v>
      </c>
      <c r="L25" s="28"/>
    </row>
    <row r="26" spans="1:14">
      <c r="A26" s="12">
        <f t="shared" si="31"/>
        <v>20</v>
      </c>
      <c r="B26" s="8">
        <f>B25+1</f>
        <v>46073</v>
      </c>
      <c r="C26" s="8">
        <f t="shared" si="4"/>
        <v>46073</v>
      </c>
      <c r="D26" s="9">
        <v>0.375</v>
      </c>
      <c r="E26" s="8">
        <f t="shared" si="5"/>
        <v>46074</v>
      </c>
      <c r="F26" s="9">
        <v>0.375</v>
      </c>
      <c r="G26" s="10">
        <f t="shared" si="6"/>
        <v>1</v>
      </c>
      <c r="H26" s="11">
        <f t="shared" si="0"/>
        <v>846523.72</v>
      </c>
      <c r="I26" s="11">
        <v>847351.27</v>
      </c>
      <c r="J26" s="11">
        <f t="shared" si="29"/>
        <v>827.55000000004657</v>
      </c>
      <c r="K26" s="27">
        <f t="shared" si="30"/>
        <v>34.481250000001943</v>
      </c>
      <c r="L26" s="28"/>
    </row>
    <row r="27" spans="1:14">
      <c r="A27" s="12">
        <f t="shared" si="31"/>
        <v>21</v>
      </c>
      <c r="B27" s="8">
        <f>B26+1</f>
        <v>46074</v>
      </c>
      <c r="C27" s="8">
        <f t="shared" si="4"/>
        <v>46074</v>
      </c>
      <c r="D27" s="9">
        <v>0.375</v>
      </c>
      <c r="E27" s="8">
        <f t="shared" si="5"/>
        <v>46075</v>
      </c>
      <c r="F27" s="9">
        <v>0.375</v>
      </c>
      <c r="G27" s="10">
        <f t="shared" si="6"/>
        <v>1</v>
      </c>
      <c r="H27" s="11">
        <f t="shared" si="0"/>
        <v>847351.27</v>
      </c>
      <c r="I27" s="11">
        <v>848210.56</v>
      </c>
      <c r="J27" s="11">
        <f t="shared" si="29"/>
        <v>859.29000000003725</v>
      </c>
      <c r="K27" s="27">
        <f t="shared" si="30"/>
        <v>35.80375000000155</v>
      </c>
      <c r="L27" s="28"/>
    </row>
    <row r="28" spans="1:14">
      <c r="A28" s="12">
        <f t="shared" si="31"/>
        <v>22</v>
      </c>
      <c r="B28" s="8">
        <f t="shared" si="31"/>
        <v>46075</v>
      </c>
      <c r="C28" s="8">
        <f t="shared" si="4"/>
        <v>46075</v>
      </c>
      <c r="D28" s="9">
        <v>0.375</v>
      </c>
      <c r="E28" s="8">
        <f t="shared" si="5"/>
        <v>46076</v>
      </c>
      <c r="F28" s="9">
        <v>0.375</v>
      </c>
      <c r="G28" s="10">
        <f t="shared" si="6"/>
        <v>1</v>
      </c>
      <c r="H28" s="11">
        <f t="shared" si="0"/>
        <v>848210.56</v>
      </c>
      <c r="I28" s="11">
        <v>848980.7</v>
      </c>
      <c r="J28" s="11">
        <f t="shared" si="29"/>
        <v>770.13999999989755</v>
      </c>
      <c r="K28" s="27">
        <f t="shared" si="30"/>
        <v>32.0891666666624</v>
      </c>
      <c r="L28" s="28"/>
    </row>
    <row r="29" spans="1:14">
      <c r="A29" s="12">
        <f t="shared" si="31"/>
        <v>23</v>
      </c>
      <c r="B29" s="8">
        <f t="shared" si="31"/>
        <v>46076</v>
      </c>
      <c r="C29" s="8">
        <f t="shared" si="4"/>
        <v>46076</v>
      </c>
      <c r="D29" s="9">
        <v>0.375</v>
      </c>
      <c r="E29" s="8">
        <f t="shared" si="5"/>
        <v>46077</v>
      </c>
      <c r="F29" s="9">
        <v>0.375</v>
      </c>
      <c r="G29" s="10">
        <f t="shared" si="6"/>
        <v>1</v>
      </c>
      <c r="H29" s="11">
        <f t="shared" si="0"/>
        <v>848980.7</v>
      </c>
      <c r="I29" s="11">
        <v>849785.2</v>
      </c>
      <c r="J29" s="11">
        <f t="shared" si="29"/>
        <v>804.5</v>
      </c>
      <c r="K29" s="27">
        <f t="shared" si="30"/>
        <v>33.520833333333336</v>
      </c>
      <c r="L29" s="28"/>
    </row>
    <row r="30" spans="1:14">
      <c r="A30" s="12">
        <f t="shared" si="31"/>
        <v>24</v>
      </c>
      <c r="B30" s="8">
        <f t="shared" si="31"/>
        <v>46077</v>
      </c>
      <c r="C30" s="8">
        <f t="shared" si="4"/>
        <v>46077</v>
      </c>
      <c r="D30" s="9">
        <v>0.375</v>
      </c>
      <c r="E30" s="8">
        <f t="shared" si="5"/>
        <v>46078</v>
      </c>
      <c r="F30" s="9">
        <v>0.375</v>
      </c>
      <c r="G30" s="10">
        <f t="shared" si="6"/>
        <v>1</v>
      </c>
      <c r="H30" s="11">
        <f t="shared" si="0"/>
        <v>849785.2</v>
      </c>
      <c r="I30" s="11">
        <v>850591.91</v>
      </c>
      <c r="J30" s="11">
        <f t="shared" ref="J30" si="32">I30-H30</f>
        <v>806.71000000007916</v>
      </c>
      <c r="K30" s="27">
        <f t="shared" ref="K30" si="33">J30/24</f>
        <v>33.612916666669967</v>
      </c>
      <c r="L30" s="28"/>
    </row>
    <row r="31" spans="1:14">
      <c r="A31" s="12">
        <f t="shared" si="31"/>
        <v>25</v>
      </c>
      <c r="B31" s="8">
        <f t="shared" si="31"/>
        <v>46078</v>
      </c>
      <c r="C31" s="8">
        <f t="shared" si="4"/>
        <v>46078</v>
      </c>
      <c r="D31" s="9">
        <v>0.375</v>
      </c>
      <c r="E31" s="8">
        <f t="shared" si="5"/>
        <v>46079</v>
      </c>
      <c r="F31" s="9">
        <v>0.375</v>
      </c>
      <c r="G31" s="10">
        <f t="shared" si="6"/>
        <v>1</v>
      </c>
      <c r="H31" s="11">
        <f t="shared" si="0"/>
        <v>850591.91</v>
      </c>
      <c r="I31" s="11">
        <v>851432.19</v>
      </c>
      <c r="J31" s="11">
        <f t="shared" si="29"/>
        <v>840.27999999991152</v>
      </c>
      <c r="K31" s="27">
        <f t="shared" si="30"/>
        <v>35.011666666662983</v>
      </c>
      <c r="L31" s="28"/>
    </row>
    <row r="32" spans="1:14">
      <c r="A32" s="12">
        <f t="shared" si="31"/>
        <v>26</v>
      </c>
      <c r="B32" s="8">
        <f t="shared" si="31"/>
        <v>46079</v>
      </c>
      <c r="C32" s="8">
        <f t="shared" si="4"/>
        <v>46079</v>
      </c>
      <c r="D32" s="9">
        <v>0.375</v>
      </c>
      <c r="E32" s="8">
        <f t="shared" si="5"/>
        <v>46080</v>
      </c>
      <c r="F32" s="9">
        <v>0.375</v>
      </c>
      <c r="G32" s="10">
        <f t="shared" si="6"/>
        <v>1</v>
      </c>
      <c r="H32" s="11">
        <f t="shared" si="0"/>
        <v>851432.19</v>
      </c>
      <c r="I32" s="11">
        <v>852245.35</v>
      </c>
      <c r="J32" s="11">
        <f t="shared" ref="J32" si="34">I32-H32</f>
        <v>813.1600000000326</v>
      </c>
      <c r="K32" s="27">
        <f t="shared" ref="K32" si="35">J32/24</f>
        <v>33.881666666668025</v>
      </c>
      <c r="L32" s="28"/>
    </row>
    <row r="33" spans="1:12">
      <c r="A33" s="12">
        <f t="shared" si="31"/>
        <v>27</v>
      </c>
      <c r="B33" s="8">
        <f t="shared" si="31"/>
        <v>46080</v>
      </c>
      <c r="C33" s="8">
        <f t="shared" si="4"/>
        <v>46080</v>
      </c>
      <c r="D33" s="9">
        <v>0.375</v>
      </c>
      <c r="E33" s="8">
        <f t="shared" si="5"/>
        <v>46081</v>
      </c>
      <c r="F33" s="9">
        <v>0.375</v>
      </c>
      <c r="G33" s="10">
        <f t="shared" si="6"/>
        <v>1</v>
      </c>
      <c r="H33" s="11">
        <f t="shared" si="0"/>
        <v>852245.35</v>
      </c>
      <c r="I33" s="11">
        <v>853107.58</v>
      </c>
      <c r="J33" s="11">
        <f t="shared" si="1"/>
        <v>862.22999999998137</v>
      </c>
      <c r="K33" s="27">
        <f t="shared" si="2"/>
        <v>35.926249999999222</v>
      </c>
      <c r="L33" s="28"/>
    </row>
    <row r="34" spans="1:12">
      <c r="A34" s="12">
        <f t="shared" si="31"/>
        <v>28</v>
      </c>
      <c r="B34" s="8">
        <f t="shared" si="31"/>
        <v>46081</v>
      </c>
      <c r="C34" s="8">
        <f t="shared" si="4"/>
        <v>46081</v>
      </c>
      <c r="D34" s="9">
        <v>0.375</v>
      </c>
      <c r="E34" s="8">
        <f t="shared" si="5"/>
        <v>46082</v>
      </c>
      <c r="F34" s="9">
        <v>0.375</v>
      </c>
      <c r="G34" s="10">
        <f t="shared" si="6"/>
        <v>1</v>
      </c>
      <c r="H34" s="11">
        <f t="shared" si="0"/>
        <v>853107.58</v>
      </c>
      <c r="I34" s="11">
        <v>853900.5</v>
      </c>
      <c r="J34" s="11">
        <f t="shared" si="1"/>
        <v>792.92000000004191</v>
      </c>
      <c r="K34" s="27">
        <f t="shared" si="2"/>
        <v>33.038333333335082</v>
      </c>
      <c r="L34" s="28"/>
    </row>
    <row r="35" spans="1:12">
      <c r="A35" s="12"/>
      <c r="B35" s="8"/>
      <c r="C35" s="8"/>
      <c r="D35" s="9"/>
      <c r="E35" s="8"/>
      <c r="F35" s="9"/>
      <c r="G35" s="10"/>
      <c r="H35" s="11"/>
      <c r="I35" s="11"/>
      <c r="J35" s="11"/>
      <c r="K35" s="27"/>
      <c r="L35" s="28"/>
    </row>
    <row r="36" spans="1:12">
      <c r="A36" s="12"/>
      <c r="B36" s="8"/>
      <c r="C36" s="8"/>
      <c r="D36" s="9"/>
      <c r="E36" s="8"/>
      <c r="F36" s="9"/>
      <c r="G36" s="10"/>
      <c r="H36" s="11"/>
      <c r="I36" s="11"/>
      <c r="J36" s="11"/>
      <c r="K36" s="27"/>
      <c r="L36" s="28"/>
    </row>
    <row r="37" spans="1:12">
      <c r="A37" s="12"/>
      <c r="B37" s="8"/>
      <c r="C37" s="8"/>
      <c r="D37" s="9"/>
      <c r="E37" s="8"/>
      <c r="F37" s="9"/>
      <c r="G37" s="10"/>
      <c r="H37" s="11"/>
      <c r="I37" s="11"/>
      <c r="J37" s="11"/>
      <c r="K37" s="27"/>
      <c r="L37" s="28"/>
    </row>
    <row r="38" spans="1:12">
      <c r="A38" s="12"/>
      <c r="B38" s="8"/>
      <c r="C38" s="8"/>
      <c r="D38" s="9"/>
      <c r="E38" s="8"/>
      <c r="F38" s="9"/>
      <c r="G38" s="10"/>
      <c r="H38" s="11"/>
      <c r="I38" s="11"/>
      <c r="J38" s="11"/>
      <c r="K38" s="27"/>
      <c r="L38" s="28"/>
    </row>
    <row r="39" spans="1:12">
      <c r="A39" s="17" t="s">
        <v>3</v>
      </c>
      <c r="B39" s="18"/>
      <c r="C39" s="18"/>
      <c r="D39" s="18"/>
      <c r="E39" s="18"/>
      <c r="F39" s="18"/>
      <c r="G39" s="19">
        <f>SUM(G7:G38)</f>
        <v>28</v>
      </c>
      <c r="H39" s="20"/>
      <c r="I39" s="20"/>
      <c r="J39" s="32">
        <f>SUM(J7:J38)</f>
        <v>22230.439999999944</v>
      </c>
      <c r="K39" s="32">
        <f>AVERAGE(K7:K38)</f>
        <v>33.081011904761823</v>
      </c>
      <c r="L39" s="33"/>
    </row>
    <row r="40" spans="1:12">
      <c r="A40" s="21" t="s">
        <v>106</v>
      </c>
      <c r="B40" s="22"/>
      <c r="C40" s="22"/>
      <c r="D40" s="22"/>
      <c r="E40" s="22"/>
      <c r="F40" s="22"/>
      <c r="G40" s="23">
        <f>G39/SUMPRODUCT((G7:G38&gt;0)*1)</f>
        <v>1</v>
      </c>
      <c r="H40" s="24"/>
      <c r="I40" s="24"/>
      <c r="J40" s="24"/>
      <c r="K40" s="24">
        <f>K39/SUMPRODUCT((K7:K38&gt;0)*1)</f>
        <v>1.1814647108843508</v>
      </c>
      <c r="L40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pageSetup paperSize="9" orientation="portrait" horizontalDpi="360" verticalDpi="360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zoomScale="85" zoomScaleNormal="85" workbookViewId="0">
      <pane xSplit="3" ySplit="6" topLeftCell="D25" activePane="bottomRight" state="frozen"/>
      <selection pane="topRight"/>
      <selection pane="bottomLeft"/>
      <selection pane="bottomRight" activeCell="A38" sqref="A38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8" width="12.42578125" style="1" customWidth="1"/>
    <col min="9" max="9" width="13.85546875" style="1" customWidth="1"/>
    <col min="10" max="10" width="13" style="1" customWidth="1"/>
    <col min="11" max="11" width="9.140625" style="1"/>
    <col min="12" max="12" width="28.42578125" style="1" customWidth="1"/>
    <col min="13" max="16384" width="9.140625" style="1"/>
  </cols>
  <sheetData>
    <row r="1" spans="1:12">
      <c r="B1" s="2"/>
      <c r="C1" s="3" t="s">
        <v>120</v>
      </c>
      <c r="D1" s="2"/>
      <c r="E1" s="2"/>
      <c r="F1" s="2"/>
      <c r="G1" s="2"/>
      <c r="H1" s="2"/>
      <c r="I1" s="2"/>
      <c r="J1" s="2"/>
      <c r="K1" s="2"/>
      <c r="L1" s="2"/>
    </row>
    <row r="2" spans="1:12">
      <c r="B2" s="2"/>
      <c r="C2" s="3" t="s">
        <v>182</v>
      </c>
      <c r="D2" s="2"/>
      <c r="E2" s="2"/>
      <c r="F2" s="2"/>
      <c r="G2" s="2"/>
      <c r="H2" s="2"/>
      <c r="I2" s="2"/>
      <c r="J2" s="2"/>
      <c r="K2" s="2"/>
      <c r="L2" s="25" t="s">
        <v>122</v>
      </c>
    </row>
    <row r="3" spans="1:12">
      <c r="B3" s="2"/>
      <c r="C3" s="3" t="str">
        <f>SCI!C3</f>
        <v>Bulan Februari 2026</v>
      </c>
      <c r="D3" s="2"/>
      <c r="E3" s="2"/>
      <c r="F3" s="2"/>
      <c r="G3" s="2"/>
      <c r="H3" s="2"/>
      <c r="I3" s="2"/>
      <c r="J3" s="2"/>
      <c r="K3" s="2"/>
      <c r="L3" s="2"/>
    </row>
    <row r="4" spans="1:12">
      <c r="B4" s="4"/>
      <c r="C4" s="4">
        <f>SCI!C4</f>
        <v>46054</v>
      </c>
      <c r="D4" s="2"/>
      <c r="E4" s="2"/>
      <c r="F4" s="2"/>
      <c r="G4" s="2"/>
      <c r="H4" s="2"/>
      <c r="I4" s="2"/>
      <c r="J4" s="2" t="s">
        <v>123</v>
      </c>
      <c r="K4" s="26">
        <f>MAX(K7:K36)</f>
        <v>0</v>
      </c>
      <c r="L4" s="2"/>
    </row>
    <row r="5" spans="1:12">
      <c r="A5" s="695" t="s">
        <v>100</v>
      </c>
      <c r="B5" s="694" t="s">
        <v>101</v>
      </c>
      <c r="C5" s="694" t="s">
        <v>124</v>
      </c>
      <c r="D5" s="694"/>
      <c r="E5" s="694" t="s">
        <v>125</v>
      </c>
      <c r="F5" s="694"/>
      <c r="G5" s="698" t="s">
        <v>126</v>
      </c>
      <c r="H5" s="694" t="s">
        <v>127</v>
      </c>
      <c r="I5" s="694"/>
      <c r="J5" s="694" t="s">
        <v>128</v>
      </c>
      <c r="K5" s="698" t="s">
        <v>129</v>
      </c>
      <c r="L5" s="692" t="s">
        <v>130</v>
      </c>
    </row>
    <row r="6" spans="1:12">
      <c r="A6" s="696"/>
      <c r="B6" s="697"/>
      <c r="C6" s="5" t="s">
        <v>101</v>
      </c>
      <c r="D6" s="5" t="s">
        <v>131</v>
      </c>
      <c r="E6" s="5" t="s">
        <v>101</v>
      </c>
      <c r="F6" s="5" t="s">
        <v>131</v>
      </c>
      <c r="G6" s="699"/>
      <c r="H6" s="5" t="s">
        <v>124</v>
      </c>
      <c r="I6" s="5" t="s">
        <v>125</v>
      </c>
      <c r="J6" s="697"/>
      <c r="K6" s="699"/>
      <c r="L6" s="693"/>
    </row>
    <row r="7" spans="1:12">
      <c r="A7" s="6">
        <v>1</v>
      </c>
      <c r="B7" s="7">
        <f>C4</f>
        <v>46054</v>
      </c>
      <c r="C7" s="8">
        <f>B7</f>
        <v>46054</v>
      </c>
      <c r="D7" s="9">
        <v>0.25</v>
      </c>
      <c r="E7" s="8">
        <f>C7+1</f>
        <v>46055</v>
      </c>
      <c r="F7" s="9">
        <v>0.33333333333333298</v>
      </c>
      <c r="G7" s="10">
        <f>IFERROR(((E7-C7)+(F7-D7)),"")</f>
        <v>1.083333333333333</v>
      </c>
      <c r="H7" s="11">
        <v>0</v>
      </c>
      <c r="I7" s="11">
        <v>0</v>
      </c>
      <c r="J7" s="11">
        <f t="shared" ref="J7:J10" si="0">I7-H7</f>
        <v>0</v>
      </c>
      <c r="K7" s="27">
        <v>0</v>
      </c>
      <c r="L7" s="253" t="s">
        <v>133</v>
      </c>
    </row>
    <row r="8" spans="1:12">
      <c r="A8" s="12">
        <f>A7+1</f>
        <v>2</v>
      </c>
      <c r="B8" s="8">
        <f>B7+1</f>
        <v>46055</v>
      </c>
      <c r="C8" s="8">
        <f>B8</f>
        <v>46055</v>
      </c>
      <c r="D8" s="9">
        <f>F7</f>
        <v>0.33333333333333298</v>
      </c>
      <c r="E8" s="8">
        <f>C8+1</f>
        <v>46056</v>
      </c>
      <c r="F8" s="9">
        <v>0.33333333333333298</v>
      </c>
      <c r="G8" s="10">
        <f>IFERROR(((E8-C8)+(F8-D8)),"")</f>
        <v>1</v>
      </c>
      <c r="H8" s="11">
        <f>I7</f>
        <v>0</v>
      </c>
      <c r="I8" s="11">
        <v>0</v>
      </c>
      <c r="J8" s="11">
        <f t="shared" si="0"/>
        <v>0</v>
      </c>
      <c r="K8" s="27">
        <f t="shared" ref="K8:K10" si="1">J8/24</f>
        <v>0</v>
      </c>
      <c r="L8" s="105" t="s">
        <v>133</v>
      </c>
    </row>
    <row r="9" spans="1:12">
      <c r="A9" s="12">
        <f t="shared" ref="A9:B24" si="2">A8+1</f>
        <v>3</v>
      </c>
      <c r="B9" s="8">
        <f t="shared" si="2"/>
        <v>46056</v>
      </c>
      <c r="C9" s="8">
        <f t="shared" ref="C9:C34" si="3">B9</f>
        <v>46056</v>
      </c>
      <c r="D9" s="9">
        <f t="shared" ref="D9:D34" si="4">F8</f>
        <v>0.33333333333333298</v>
      </c>
      <c r="E9" s="8">
        <f t="shared" ref="E9:E34" si="5">C9+1</f>
        <v>46057</v>
      </c>
      <c r="F9" s="9">
        <v>0.33333333333333298</v>
      </c>
      <c r="G9" s="10">
        <f t="shared" ref="G9:G34" si="6">IFERROR(((E9-C9)+(F9-D9)),"")</f>
        <v>1</v>
      </c>
      <c r="H9" s="11">
        <f>I8</f>
        <v>0</v>
      </c>
      <c r="I9" s="11">
        <v>0</v>
      </c>
      <c r="J9" s="11">
        <f t="shared" si="0"/>
        <v>0</v>
      </c>
      <c r="K9" s="27">
        <f t="shared" si="1"/>
        <v>0</v>
      </c>
      <c r="L9" s="28" t="s">
        <v>133</v>
      </c>
    </row>
    <row r="10" spans="1:12">
      <c r="A10" s="12">
        <f t="shared" si="2"/>
        <v>4</v>
      </c>
      <c r="B10" s="8">
        <f t="shared" si="2"/>
        <v>46057</v>
      </c>
      <c r="C10" s="8">
        <f t="shared" si="3"/>
        <v>46057</v>
      </c>
      <c r="D10" s="9">
        <f t="shared" si="4"/>
        <v>0.33333333333333298</v>
      </c>
      <c r="E10" s="8">
        <f t="shared" si="5"/>
        <v>46058</v>
      </c>
      <c r="F10" s="9">
        <v>0.33333333333333298</v>
      </c>
      <c r="G10" s="10">
        <f t="shared" si="6"/>
        <v>1</v>
      </c>
      <c r="H10" s="11">
        <f>I9</f>
        <v>0</v>
      </c>
      <c r="I10" s="11">
        <v>0</v>
      </c>
      <c r="J10" s="11">
        <f t="shared" si="0"/>
        <v>0</v>
      </c>
      <c r="K10" s="27">
        <f t="shared" si="1"/>
        <v>0</v>
      </c>
      <c r="L10" s="28" t="s">
        <v>133</v>
      </c>
    </row>
    <row r="11" spans="1:12">
      <c r="A11" s="12">
        <f t="shared" si="2"/>
        <v>5</v>
      </c>
      <c r="B11" s="8">
        <f t="shared" si="2"/>
        <v>46058</v>
      </c>
      <c r="C11" s="8">
        <f t="shared" si="3"/>
        <v>46058</v>
      </c>
      <c r="D11" s="9">
        <f t="shared" si="4"/>
        <v>0.33333333333333298</v>
      </c>
      <c r="E11" s="8">
        <f t="shared" si="5"/>
        <v>46059</v>
      </c>
      <c r="F11" s="9">
        <v>0.33333333333333298</v>
      </c>
      <c r="G11" s="10">
        <f t="shared" si="6"/>
        <v>1</v>
      </c>
      <c r="H11" s="11">
        <f>I10</f>
        <v>0</v>
      </c>
      <c r="I11" s="11">
        <v>0</v>
      </c>
      <c r="J11" s="11">
        <f t="shared" ref="J11" si="7">I11-H11</f>
        <v>0</v>
      </c>
      <c r="K11" s="27">
        <f t="shared" ref="K11" si="8">J11/24</f>
        <v>0</v>
      </c>
      <c r="L11" s="28" t="s">
        <v>133</v>
      </c>
    </row>
    <row r="12" spans="1:12">
      <c r="A12" s="12">
        <f t="shared" si="2"/>
        <v>6</v>
      </c>
      <c r="B12" s="8">
        <f t="shared" si="2"/>
        <v>46059</v>
      </c>
      <c r="C12" s="8">
        <f t="shared" si="3"/>
        <v>46059</v>
      </c>
      <c r="D12" s="9">
        <f t="shared" si="4"/>
        <v>0.33333333333333298</v>
      </c>
      <c r="E12" s="8">
        <f t="shared" si="5"/>
        <v>46060</v>
      </c>
      <c r="F12" s="9">
        <v>0.33333333333333298</v>
      </c>
      <c r="G12" s="10">
        <f t="shared" si="6"/>
        <v>1</v>
      </c>
      <c r="H12" s="11">
        <f t="shared" ref="H12" si="9">I11</f>
        <v>0</v>
      </c>
      <c r="I12" s="11">
        <v>0</v>
      </c>
      <c r="J12" s="11">
        <f t="shared" ref="J12" si="10">I12-H12</f>
        <v>0</v>
      </c>
      <c r="K12" s="27">
        <f t="shared" ref="K12" si="11">J12/24</f>
        <v>0</v>
      </c>
      <c r="L12" s="28" t="s">
        <v>133</v>
      </c>
    </row>
    <row r="13" spans="1:12">
      <c r="A13" s="12">
        <f t="shared" si="2"/>
        <v>7</v>
      </c>
      <c r="B13" s="8">
        <f t="shared" si="2"/>
        <v>46060</v>
      </c>
      <c r="C13" s="8">
        <f t="shared" si="3"/>
        <v>46060</v>
      </c>
      <c r="D13" s="9">
        <f t="shared" si="4"/>
        <v>0.33333333333333298</v>
      </c>
      <c r="E13" s="8">
        <f t="shared" si="5"/>
        <v>46061</v>
      </c>
      <c r="F13" s="9">
        <v>0.33333333333333298</v>
      </c>
      <c r="G13" s="10">
        <f t="shared" si="6"/>
        <v>1</v>
      </c>
      <c r="H13" s="11">
        <f t="shared" ref="H13" si="12">I12</f>
        <v>0</v>
      </c>
      <c r="I13" s="11">
        <v>0</v>
      </c>
      <c r="J13" s="11">
        <f t="shared" ref="J13" si="13">I13-H13</f>
        <v>0</v>
      </c>
      <c r="K13" s="27">
        <f t="shared" ref="K13" si="14">J13/24</f>
        <v>0</v>
      </c>
      <c r="L13" s="28" t="s">
        <v>133</v>
      </c>
    </row>
    <row r="14" spans="1:12">
      <c r="A14" s="12">
        <f t="shared" si="2"/>
        <v>8</v>
      </c>
      <c r="B14" s="8">
        <f t="shared" si="2"/>
        <v>46061</v>
      </c>
      <c r="C14" s="8">
        <f t="shared" si="3"/>
        <v>46061</v>
      </c>
      <c r="D14" s="9">
        <f t="shared" si="4"/>
        <v>0.33333333333333298</v>
      </c>
      <c r="E14" s="8">
        <f t="shared" si="5"/>
        <v>46062</v>
      </c>
      <c r="F14" s="9">
        <v>0.33333333333333298</v>
      </c>
      <c r="G14" s="10">
        <f t="shared" si="6"/>
        <v>1</v>
      </c>
      <c r="H14" s="11">
        <f t="shared" ref="H14:H18" si="15">I13</f>
        <v>0</v>
      </c>
      <c r="I14" s="11">
        <v>0</v>
      </c>
      <c r="J14" s="11">
        <f t="shared" ref="J14:J18" si="16">I14-H14</f>
        <v>0</v>
      </c>
      <c r="K14" s="27">
        <f t="shared" ref="K14:K18" si="17">J14/24</f>
        <v>0</v>
      </c>
      <c r="L14" s="28" t="s">
        <v>133</v>
      </c>
    </row>
    <row r="15" spans="1:12">
      <c r="A15" s="12">
        <f t="shared" si="2"/>
        <v>9</v>
      </c>
      <c r="B15" s="8">
        <f t="shared" si="2"/>
        <v>46062</v>
      </c>
      <c r="C15" s="8">
        <f t="shared" si="3"/>
        <v>46062</v>
      </c>
      <c r="D15" s="9">
        <f t="shared" si="4"/>
        <v>0.33333333333333298</v>
      </c>
      <c r="E15" s="8">
        <f t="shared" si="5"/>
        <v>46063</v>
      </c>
      <c r="F15" s="9">
        <v>0.33333333333333298</v>
      </c>
      <c r="G15" s="10">
        <f t="shared" si="6"/>
        <v>1</v>
      </c>
      <c r="H15" s="11">
        <f t="shared" si="15"/>
        <v>0</v>
      </c>
      <c r="I15" s="11">
        <v>0</v>
      </c>
      <c r="J15" s="11">
        <f t="shared" si="16"/>
        <v>0</v>
      </c>
      <c r="K15" s="27">
        <f t="shared" si="17"/>
        <v>0</v>
      </c>
      <c r="L15" s="28" t="s">
        <v>133</v>
      </c>
    </row>
    <row r="16" spans="1:12">
      <c r="A16" s="12">
        <f t="shared" si="2"/>
        <v>10</v>
      </c>
      <c r="B16" s="8">
        <f t="shared" si="2"/>
        <v>46063</v>
      </c>
      <c r="C16" s="8">
        <f t="shared" si="3"/>
        <v>46063</v>
      </c>
      <c r="D16" s="9">
        <f t="shared" si="4"/>
        <v>0.33333333333333298</v>
      </c>
      <c r="E16" s="8">
        <f t="shared" si="5"/>
        <v>46064</v>
      </c>
      <c r="F16" s="9">
        <v>0.33333333333333298</v>
      </c>
      <c r="G16" s="10">
        <f t="shared" si="6"/>
        <v>1</v>
      </c>
      <c r="H16" s="11">
        <f t="shared" si="15"/>
        <v>0</v>
      </c>
      <c r="I16" s="11">
        <v>0</v>
      </c>
      <c r="J16" s="11">
        <f t="shared" si="16"/>
        <v>0</v>
      </c>
      <c r="K16" s="27">
        <f t="shared" si="17"/>
        <v>0</v>
      </c>
      <c r="L16" s="28" t="s">
        <v>133</v>
      </c>
    </row>
    <row r="17" spans="1:14">
      <c r="A17" s="12">
        <f t="shared" si="2"/>
        <v>11</v>
      </c>
      <c r="B17" s="8">
        <f t="shared" si="2"/>
        <v>46064</v>
      </c>
      <c r="C17" s="8">
        <f t="shared" si="3"/>
        <v>46064</v>
      </c>
      <c r="D17" s="9">
        <f t="shared" si="4"/>
        <v>0.33333333333333298</v>
      </c>
      <c r="E17" s="8">
        <f t="shared" si="5"/>
        <v>46065</v>
      </c>
      <c r="F17" s="9">
        <v>0.33333333333333298</v>
      </c>
      <c r="G17" s="10">
        <f t="shared" si="6"/>
        <v>1</v>
      </c>
      <c r="H17" s="11">
        <f t="shared" si="15"/>
        <v>0</v>
      </c>
      <c r="I17" s="11">
        <v>0</v>
      </c>
      <c r="J17" s="11">
        <f t="shared" si="16"/>
        <v>0</v>
      </c>
      <c r="K17" s="27">
        <f t="shared" si="17"/>
        <v>0</v>
      </c>
      <c r="L17" s="28" t="s">
        <v>133</v>
      </c>
    </row>
    <row r="18" spans="1:14">
      <c r="A18" s="12">
        <f t="shared" si="2"/>
        <v>12</v>
      </c>
      <c r="B18" s="8">
        <f t="shared" si="2"/>
        <v>46065</v>
      </c>
      <c r="C18" s="8">
        <f t="shared" si="3"/>
        <v>46065</v>
      </c>
      <c r="D18" s="9">
        <f t="shared" si="4"/>
        <v>0.33333333333333298</v>
      </c>
      <c r="E18" s="8">
        <f t="shared" si="5"/>
        <v>46066</v>
      </c>
      <c r="F18" s="9">
        <v>0.33333333333333298</v>
      </c>
      <c r="G18" s="10">
        <f t="shared" si="6"/>
        <v>1</v>
      </c>
      <c r="H18" s="11">
        <f t="shared" si="15"/>
        <v>0</v>
      </c>
      <c r="I18" s="11">
        <v>0</v>
      </c>
      <c r="J18" s="11">
        <f t="shared" si="16"/>
        <v>0</v>
      </c>
      <c r="K18" s="27">
        <f t="shared" si="17"/>
        <v>0</v>
      </c>
      <c r="L18" s="28" t="s">
        <v>133</v>
      </c>
      <c r="N18" s="29"/>
    </row>
    <row r="19" spans="1:14">
      <c r="A19" s="12">
        <f t="shared" si="2"/>
        <v>13</v>
      </c>
      <c r="B19" s="8">
        <f t="shared" si="2"/>
        <v>46066</v>
      </c>
      <c r="C19" s="8">
        <f t="shared" si="3"/>
        <v>46066</v>
      </c>
      <c r="D19" s="9">
        <f t="shared" si="4"/>
        <v>0.33333333333333298</v>
      </c>
      <c r="E19" s="8">
        <f t="shared" si="5"/>
        <v>46067</v>
      </c>
      <c r="F19" s="9">
        <v>0.33333333333333298</v>
      </c>
      <c r="G19" s="10">
        <f t="shared" si="6"/>
        <v>1</v>
      </c>
      <c r="H19" s="11">
        <f t="shared" ref="H19" si="18">I18</f>
        <v>0</v>
      </c>
      <c r="I19" s="11">
        <v>0</v>
      </c>
      <c r="J19" s="11">
        <f t="shared" ref="J19" si="19">I19-H19</f>
        <v>0</v>
      </c>
      <c r="K19" s="27">
        <f t="shared" ref="K19" si="20">J19/24</f>
        <v>0</v>
      </c>
      <c r="L19" s="28" t="s">
        <v>133</v>
      </c>
    </row>
    <row r="20" spans="1:14">
      <c r="A20" s="12">
        <f t="shared" si="2"/>
        <v>14</v>
      </c>
      <c r="B20" s="8">
        <f t="shared" si="2"/>
        <v>46067</v>
      </c>
      <c r="C20" s="8">
        <f t="shared" si="3"/>
        <v>46067</v>
      </c>
      <c r="D20" s="9">
        <f t="shared" si="4"/>
        <v>0.33333333333333298</v>
      </c>
      <c r="E20" s="8">
        <f t="shared" si="5"/>
        <v>46068</v>
      </c>
      <c r="F20" s="9">
        <v>0.33333333333333298</v>
      </c>
      <c r="G20" s="10">
        <f t="shared" si="6"/>
        <v>1</v>
      </c>
      <c r="H20" s="11">
        <f t="shared" ref="H20" si="21">I19</f>
        <v>0</v>
      </c>
      <c r="I20" s="11">
        <v>0</v>
      </c>
      <c r="J20" s="11">
        <f t="shared" ref="J20" si="22">I20-H20</f>
        <v>0</v>
      </c>
      <c r="K20" s="27">
        <f t="shared" ref="K20" si="23">J20/24</f>
        <v>0</v>
      </c>
      <c r="L20" s="28" t="s">
        <v>133</v>
      </c>
    </row>
    <row r="21" spans="1:14">
      <c r="A21" s="12">
        <f t="shared" si="2"/>
        <v>15</v>
      </c>
      <c r="B21" s="8">
        <f t="shared" si="2"/>
        <v>46068</v>
      </c>
      <c r="C21" s="8">
        <f t="shared" si="3"/>
        <v>46068</v>
      </c>
      <c r="D21" s="9">
        <f t="shared" si="4"/>
        <v>0.33333333333333298</v>
      </c>
      <c r="E21" s="8">
        <f t="shared" si="5"/>
        <v>46069</v>
      </c>
      <c r="F21" s="9">
        <v>0.33333333333333298</v>
      </c>
      <c r="G21" s="10">
        <f t="shared" si="6"/>
        <v>1</v>
      </c>
      <c r="H21" s="11">
        <f t="shared" ref="H21:H34" si="24">I20</f>
        <v>0</v>
      </c>
      <c r="I21" s="11">
        <v>0</v>
      </c>
      <c r="J21" s="11">
        <f t="shared" ref="J21:J34" si="25">I21-H21</f>
        <v>0</v>
      </c>
      <c r="K21" s="27">
        <f t="shared" ref="K21:K34" si="26">J21/24</f>
        <v>0</v>
      </c>
      <c r="L21" s="28" t="s">
        <v>133</v>
      </c>
    </row>
    <row r="22" spans="1:14">
      <c r="A22" s="12">
        <f t="shared" si="2"/>
        <v>16</v>
      </c>
      <c r="B22" s="8">
        <f t="shared" si="2"/>
        <v>46069</v>
      </c>
      <c r="C22" s="8">
        <f t="shared" si="3"/>
        <v>46069</v>
      </c>
      <c r="D22" s="9">
        <f t="shared" si="4"/>
        <v>0.33333333333333298</v>
      </c>
      <c r="E22" s="8">
        <f t="shared" si="5"/>
        <v>46070</v>
      </c>
      <c r="F22" s="9">
        <v>0.33333333333333298</v>
      </c>
      <c r="G22" s="10">
        <f t="shared" si="6"/>
        <v>1</v>
      </c>
      <c r="H22" s="11">
        <f t="shared" si="24"/>
        <v>0</v>
      </c>
      <c r="I22" s="11">
        <v>0</v>
      </c>
      <c r="J22" s="11">
        <f t="shared" si="25"/>
        <v>0</v>
      </c>
      <c r="K22" s="27">
        <f t="shared" si="26"/>
        <v>0</v>
      </c>
      <c r="L22" s="28" t="s">
        <v>133</v>
      </c>
    </row>
    <row r="23" spans="1:14">
      <c r="A23" s="12">
        <f t="shared" si="2"/>
        <v>17</v>
      </c>
      <c r="B23" s="8">
        <f t="shared" si="2"/>
        <v>46070</v>
      </c>
      <c r="C23" s="8">
        <f t="shared" si="3"/>
        <v>46070</v>
      </c>
      <c r="D23" s="9">
        <f t="shared" si="4"/>
        <v>0.33333333333333298</v>
      </c>
      <c r="E23" s="8">
        <f t="shared" si="5"/>
        <v>46071</v>
      </c>
      <c r="F23" s="9">
        <v>0.33333333333333298</v>
      </c>
      <c r="G23" s="10">
        <f t="shared" si="6"/>
        <v>1</v>
      </c>
      <c r="H23" s="11">
        <f t="shared" si="24"/>
        <v>0</v>
      </c>
      <c r="I23" s="11">
        <v>0</v>
      </c>
      <c r="J23" s="11">
        <f t="shared" si="25"/>
        <v>0</v>
      </c>
      <c r="K23" s="27">
        <f t="shared" si="26"/>
        <v>0</v>
      </c>
      <c r="L23" s="28" t="s">
        <v>133</v>
      </c>
    </row>
    <row r="24" spans="1:14">
      <c r="A24" s="12">
        <f t="shared" si="2"/>
        <v>18</v>
      </c>
      <c r="B24" s="8">
        <f t="shared" si="2"/>
        <v>46071</v>
      </c>
      <c r="C24" s="8">
        <f t="shared" si="3"/>
        <v>46071</v>
      </c>
      <c r="D24" s="9">
        <f t="shared" si="4"/>
        <v>0.33333333333333298</v>
      </c>
      <c r="E24" s="8">
        <f t="shared" si="5"/>
        <v>46072</v>
      </c>
      <c r="F24" s="9">
        <v>0.33333333333333298</v>
      </c>
      <c r="G24" s="10">
        <f t="shared" si="6"/>
        <v>1</v>
      </c>
      <c r="H24" s="11">
        <f t="shared" si="24"/>
        <v>0</v>
      </c>
      <c r="I24" s="11">
        <v>0</v>
      </c>
      <c r="J24" s="11">
        <f t="shared" si="25"/>
        <v>0</v>
      </c>
      <c r="K24" s="27">
        <f t="shared" si="26"/>
        <v>0</v>
      </c>
      <c r="L24" s="28" t="s">
        <v>133</v>
      </c>
    </row>
    <row r="25" spans="1:14">
      <c r="A25" s="12">
        <f t="shared" ref="A25:B34" si="27">A24+1</f>
        <v>19</v>
      </c>
      <c r="B25" s="8">
        <f>B24+1</f>
        <v>46072</v>
      </c>
      <c r="C25" s="8">
        <f t="shared" si="3"/>
        <v>46072</v>
      </c>
      <c r="D25" s="9">
        <f t="shared" si="4"/>
        <v>0.33333333333333298</v>
      </c>
      <c r="E25" s="8">
        <f t="shared" si="5"/>
        <v>46073</v>
      </c>
      <c r="F25" s="9">
        <v>0.33333333333333298</v>
      </c>
      <c r="G25" s="10">
        <f t="shared" si="6"/>
        <v>1</v>
      </c>
      <c r="H25" s="11">
        <f t="shared" si="24"/>
        <v>0</v>
      </c>
      <c r="I25" s="11">
        <v>0</v>
      </c>
      <c r="J25" s="11">
        <f t="shared" si="25"/>
        <v>0</v>
      </c>
      <c r="K25" s="27">
        <f t="shared" si="26"/>
        <v>0</v>
      </c>
      <c r="L25" s="28" t="s">
        <v>133</v>
      </c>
    </row>
    <row r="26" spans="1:14">
      <c r="A26" s="12">
        <f t="shared" si="27"/>
        <v>20</v>
      </c>
      <c r="B26" s="8">
        <f>B25+1</f>
        <v>46073</v>
      </c>
      <c r="C26" s="8">
        <f t="shared" si="3"/>
        <v>46073</v>
      </c>
      <c r="D26" s="9">
        <f t="shared" si="4"/>
        <v>0.33333333333333298</v>
      </c>
      <c r="E26" s="8">
        <f t="shared" si="5"/>
        <v>46074</v>
      </c>
      <c r="F26" s="9">
        <v>0.33333333333333298</v>
      </c>
      <c r="G26" s="10">
        <f t="shared" si="6"/>
        <v>1</v>
      </c>
      <c r="H26" s="11">
        <f t="shared" si="24"/>
        <v>0</v>
      </c>
      <c r="I26" s="11">
        <v>0</v>
      </c>
      <c r="J26" s="11">
        <f t="shared" si="25"/>
        <v>0</v>
      </c>
      <c r="K26" s="27">
        <f t="shared" si="26"/>
        <v>0</v>
      </c>
      <c r="L26" s="28" t="s">
        <v>133</v>
      </c>
    </row>
    <row r="27" spans="1:14">
      <c r="A27" s="12">
        <f t="shared" si="27"/>
        <v>21</v>
      </c>
      <c r="B27" s="8">
        <f>B26+1</f>
        <v>46074</v>
      </c>
      <c r="C27" s="8">
        <f t="shared" si="3"/>
        <v>46074</v>
      </c>
      <c r="D27" s="9">
        <f t="shared" si="4"/>
        <v>0.33333333333333298</v>
      </c>
      <c r="E27" s="8">
        <f t="shared" si="5"/>
        <v>46075</v>
      </c>
      <c r="F27" s="9">
        <v>0.33333333333333298</v>
      </c>
      <c r="G27" s="10">
        <f t="shared" si="6"/>
        <v>1</v>
      </c>
      <c r="H27" s="11">
        <f t="shared" si="24"/>
        <v>0</v>
      </c>
      <c r="I27" s="11">
        <v>0</v>
      </c>
      <c r="J27" s="11">
        <f t="shared" si="25"/>
        <v>0</v>
      </c>
      <c r="K27" s="27">
        <f t="shared" si="26"/>
        <v>0</v>
      </c>
      <c r="L27" s="28" t="s">
        <v>133</v>
      </c>
    </row>
    <row r="28" spans="1:14">
      <c r="A28" s="12">
        <f t="shared" si="27"/>
        <v>22</v>
      </c>
      <c r="B28" s="8">
        <f t="shared" si="27"/>
        <v>46075</v>
      </c>
      <c r="C28" s="8">
        <f t="shared" si="3"/>
        <v>46075</v>
      </c>
      <c r="D28" s="9">
        <f t="shared" si="4"/>
        <v>0.33333333333333298</v>
      </c>
      <c r="E28" s="8">
        <f t="shared" si="5"/>
        <v>46076</v>
      </c>
      <c r="F28" s="9">
        <v>0.33333333333333298</v>
      </c>
      <c r="G28" s="10">
        <f t="shared" si="6"/>
        <v>1</v>
      </c>
      <c r="H28" s="11">
        <f t="shared" si="24"/>
        <v>0</v>
      </c>
      <c r="I28" s="11">
        <v>0</v>
      </c>
      <c r="J28" s="11">
        <f t="shared" si="25"/>
        <v>0</v>
      </c>
      <c r="K28" s="27">
        <f t="shared" si="26"/>
        <v>0</v>
      </c>
      <c r="L28" s="28" t="s">
        <v>133</v>
      </c>
    </row>
    <row r="29" spans="1:14">
      <c r="A29" s="12">
        <f t="shared" si="27"/>
        <v>23</v>
      </c>
      <c r="B29" s="8">
        <f t="shared" si="27"/>
        <v>46076</v>
      </c>
      <c r="C29" s="8">
        <f t="shared" si="3"/>
        <v>46076</v>
      </c>
      <c r="D29" s="9">
        <f t="shared" si="4"/>
        <v>0.33333333333333298</v>
      </c>
      <c r="E29" s="8">
        <f t="shared" si="5"/>
        <v>46077</v>
      </c>
      <c r="F29" s="9">
        <v>0.33333333333333298</v>
      </c>
      <c r="G29" s="10">
        <f t="shared" si="6"/>
        <v>1</v>
      </c>
      <c r="H29" s="11">
        <f t="shared" si="24"/>
        <v>0</v>
      </c>
      <c r="I29" s="11">
        <v>0</v>
      </c>
      <c r="J29" s="11">
        <f t="shared" si="25"/>
        <v>0</v>
      </c>
      <c r="K29" s="27">
        <f t="shared" si="26"/>
        <v>0</v>
      </c>
      <c r="L29" s="28" t="s">
        <v>133</v>
      </c>
    </row>
    <row r="30" spans="1:14">
      <c r="A30" s="12">
        <f t="shared" si="27"/>
        <v>24</v>
      </c>
      <c r="B30" s="8">
        <f t="shared" si="27"/>
        <v>46077</v>
      </c>
      <c r="C30" s="8">
        <f t="shared" si="3"/>
        <v>46077</v>
      </c>
      <c r="D30" s="9">
        <f t="shared" si="4"/>
        <v>0.33333333333333298</v>
      </c>
      <c r="E30" s="8">
        <f t="shared" si="5"/>
        <v>46078</v>
      </c>
      <c r="F30" s="9">
        <v>0.33333333333333298</v>
      </c>
      <c r="G30" s="10">
        <f t="shared" si="6"/>
        <v>1</v>
      </c>
      <c r="H30" s="11">
        <f t="shared" si="24"/>
        <v>0</v>
      </c>
      <c r="I30" s="11">
        <v>0</v>
      </c>
      <c r="J30" s="11">
        <f t="shared" si="25"/>
        <v>0</v>
      </c>
      <c r="K30" s="27">
        <f t="shared" si="26"/>
        <v>0</v>
      </c>
      <c r="L30" s="28" t="s">
        <v>133</v>
      </c>
    </row>
    <row r="31" spans="1:14">
      <c r="A31" s="12">
        <f t="shared" si="27"/>
        <v>25</v>
      </c>
      <c r="B31" s="8">
        <f t="shared" si="27"/>
        <v>46078</v>
      </c>
      <c r="C31" s="8">
        <f t="shared" si="3"/>
        <v>46078</v>
      </c>
      <c r="D31" s="9">
        <f t="shared" si="4"/>
        <v>0.33333333333333298</v>
      </c>
      <c r="E31" s="8">
        <f t="shared" si="5"/>
        <v>46079</v>
      </c>
      <c r="F31" s="9">
        <v>0.33333333333333298</v>
      </c>
      <c r="G31" s="10">
        <f t="shared" si="6"/>
        <v>1</v>
      </c>
      <c r="H31" s="11">
        <f t="shared" si="24"/>
        <v>0</v>
      </c>
      <c r="I31" s="11">
        <v>0</v>
      </c>
      <c r="J31" s="11">
        <f t="shared" si="25"/>
        <v>0</v>
      </c>
      <c r="K31" s="27">
        <f t="shared" si="26"/>
        <v>0</v>
      </c>
      <c r="L31" s="28" t="s">
        <v>133</v>
      </c>
    </row>
    <row r="32" spans="1:14">
      <c r="A32" s="12">
        <f t="shared" si="27"/>
        <v>26</v>
      </c>
      <c r="B32" s="8">
        <f t="shared" si="27"/>
        <v>46079</v>
      </c>
      <c r="C32" s="8">
        <f t="shared" si="3"/>
        <v>46079</v>
      </c>
      <c r="D32" s="9">
        <f t="shared" si="4"/>
        <v>0.33333333333333298</v>
      </c>
      <c r="E32" s="8">
        <f t="shared" si="5"/>
        <v>46080</v>
      </c>
      <c r="F32" s="9">
        <v>0.33333333333333298</v>
      </c>
      <c r="G32" s="10">
        <f t="shared" si="6"/>
        <v>1</v>
      </c>
      <c r="H32" s="11">
        <f t="shared" si="24"/>
        <v>0</v>
      </c>
      <c r="I32" s="11">
        <v>0</v>
      </c>
      <c r="J32" s="11">
        <f t="shared" si="25"/>
        <v>0</v>
      </c>
      <c r="K32" s="27">
        <f t="shared" si="26"/>
        <v>0</v>
      </c>
      <c r="L32" s="28" t="s">
        <v>133</v>
      </c>
    </row>
    <row r="33" spans="1:12">
      <c r="A33" s="12">
        <f t="shared" si="27"/>
        <v>27</v>
      </c>
      <c r="B33" s="8">
        <f t="shared" si="27"/>
        <v>46080</v>
      </c>
      <c r="C33" s="8">
        <f t="shared" si="3"/>
        <v>46080</v>
      </c>
      <c r="D33" s="9">
        <f t="shared" si="4"/>
        <v>0.33333333333333298</v>
      </c>
      <c r="E33" s="8">
        <f t="shared" si="5"/>
        <v>46081</v>
      </c>
      <c r="F33" s="9">
        <v>0.33333333333333298</v>
      </c>
      <c r="G33" s="10">
        <f t="shared" si="6"/>
        <v>1</v>
      </c>
      <c r="H33" s="11">
        <f t="shared" si="24"/>
        <v>0</v>
      </c>
      <c r="I33" s="11">
        <v>0</v>
      </c>
      <c r="J33" s="11">
        <f t="shared" si="25"/>
        <v>0</v>
      </c>
      <c r="K33" s="27">
        <f t="shared" si="26"/>
        <v>0</v>
      </c>
      <c r="L33" s="28" t="s">
        <v>133</v>
      </c>
    </row>
    <row r="34" spans="1:12">
      <c r="A34" s="12">
        <f t="shared" si="27"/>
        <v>28</v>
      </c>
      <c r="B34" s="8">
        <f t="shared" si="27"/>
        <v>46081</v>
      </c>
      <c r="C34" s="8">
        <f t="shared" si="3"/>
        <v>46081</v>
      </c>
      <c r="D34" s="9">
        <f t="shared" si="4"/>
        <v>0.33333333333333298</v>
      </c>
      <c r="E34" s="8">
        <f t="shared" si="5"/>
        <v>46082</v>
      </c>
      <c r="F34" s="9">
        <v>0.33333333333333298</v>
      </c>
      <c r="G34" s="10">
        <f t="shared" si="6"/>
        <v>1</v>
      </c>
      <c r="H34" s="11">
        <f t="shared" si="24"/>
        <v>0</v>
      </c>
      <c r="I34" s="11">
        <v>0</v>
      </c>
      <c r="J34" s="11">
        <f t="shared" si="25"/>
        <v>0</v>
      </c>
      <c r="K34" s="27">
        <f t="shared" si="26"/>
        <v>0</v>
      </c>
      <c r="L34" s="28" t="s">
        <v>133</v>
      </c>
    </row>
    <row r="35" spans="1:12">
      <c r="A35" s="12">
        <f t="shared" ref="A35:B35" si="28">A34+1</f>
        <v>29</v>
      </c>
      <c r="B35" s="8">
        <f t="shared" si="28"/>
        <v>46082</v>
      </c>
      <c r="C35" s="8">
        <f t="shared" ref="C35:C36" si="29">B35</f>
        <v>46082</v>
      </c>
      <c r="D35" s="9">
        <f t="shared" ref="D35:D36" si="30">F34</f>
        <v>0.33333333333333298</v>
      </c>
      <c r="E35" s="8">
        <f t="shared" ref="E35:E36" si="31">C35+1</f>
        <v>46083</v>
      </c>
      <c r="F35" s="9">
        <v>0.33333333333333298</v>
      </c>
      <c r="G35" s="10">
        <f t="shared" ref="G35:G36" si="32">IFERROR(((E35-C35)+(F35-D35)),"")</f>
        <v>1</v>
      </c>
      <c r="H35" s="11">
        <f t="shared" ref="H35:H36" si="33">I34</f>
        <v>0</v>
      </c>
      <c r="I35" s="11">
        <v>0</v>
      </c>
      <c r="J35" s="11">
        <f t="shared" ref="J35:J36" si="34">I35-H35</f>
        <v>0</v>
      </c>
      <c r="K35" s="27">
        <f t="shared" ref="K35:K36" si="35">J35/24</f>
        <v>0</v>
      </c>
      <c r="L35" s="28" t="s">
        <v>133</v>
      </c>
    </row>
    <row r="36" spans="1:12">
      <c r="A36" s="12">
        <f t="shared" ref="A36:B37" si="36">A35+1</f>
        <v>30</v>
      </c>
      <c r="B36" s="8">
        <f t="shared" si="36"/>
        <v>46083</v>
      </c>
      <c r="C36" s="8">
        <f t="shared" si="29"/>
        <v>46083</v>
      </c>
      <c r="D36" s="9">
        <f t="shared" si="30"/>
        <v>0.33333333333333298</v>
      </c>
      <c r="E36" s="8">
        <f t="shared" si="31"/>
        <v>46084</v>
      </c>
      <c r="F36" s="9">
        <v>0.33333333333333298</v>
      </c>
      <c r="G36" s="10">
        <f t="shared" si="32"/>
        <v>1</v>
      </c>
      <c r="H36" s="11">
        <f t="shared" si="33"/>
        <v>0</v>
      </c>
      <c r="I36" s="11">
        <v>0</v>
      </c>
      <c r="J36" s="11">
        <f t="shared" si="34"/>
        <v>0</v>
      </c>
      <c r="K36" s="27">
        <f t="shared" si="35"/>
        <v>0</v>
      </c>
      <c r="L36" s="28" t="s">
        <v>133</v>
      </c>
    </row>
    <row r="37" spans="1:12">
      <c r="A37" s="12">
        <f t="shared" si="36"/>
        <v>31</v>
      </c>
      <c r="B37" s="8">
        <f t="shared" si="36"/>
        <v>46084</v>
      </c>
      <c r="C37" s="8">
        <f t="shared" ref="C37" si="37">B37</f>
        <v>46084</v>
      </c>
      <c r="D37" s="9">
        <f t="shared" ref="D37" si="38">F36</f>
        <v>0.33333333333333298</v>
      </c>
      <c r="E37" s="8">
        <f t="shared" ref="E37" si="39">C37+1</f>
        <v>46085</v>
      </c>
      <c r="F37" s="9">
        <v>0.33333333333333298</v>
      </c>
      <c r="G37" s="10">
        <f t="shared" ref="G37" si="40">IFERROR(((E37-C37)+(F37-D37)),"")</f>
        <v>1</v>
      </c>
      <c r="H37" s="11">
        <f t="shared" ref="H37" si="41">I36</f>
        <v>0</v>
      </c>
      <c r="I37" s="11">
        <v>0</v>
      </c>
      <c r="J37" s="11">
        <f t="shared" ref="J37" si="42">I37-H37</f>
        <v>0</v>
      </c>
      <c r="K37" s="27">
        <f t="shared" ref="K37" si="43">J37/24</f>
        <v>0</v>
      </c>
      <c r="L37" s="28" t="s">
        <v>133</v>
      </c>
    </row>
    <row r="38" spans="1:12">
      <c r="A38" s="12"/>
      <c r="B38" s="8"/>
      <c r="C38" s="8"/>
      <c r="D38" s="9"/>
      <c r="E38" s="8"/>
      <c r="F38" s="9"/>
      <c r="G38" s="10"/>
      <c r="H38" s="11"/>
      <c r="I38" s="11"/>
      <c r="J38" s="11"/>
      <c r="K38" s="27"/>
      <c r="L38" s="28"/>
    </row>
    <row r="39" spans="1:12">
      <c r="A39" s="17" t="s">
        <v>3</v>
      </c>
      <c r="B39" s="18"/>
      <c r="C39" s="18"/>
      <c r="D39" s="18"/>
      <c r="E39" s="18"/>
      <c r="F39" s="18"/>
      <c r="G39" s="19">
        <f>SUM(G7:G38)</f>
        <v>31.083333333333332</v>
      </c>
      <c r="H39" s="20"/>
      <c r="I39" s="20"/>
      <c r="J39" s="32">
        <f>SUM(J7:J38)</f>
        <v>0</v>
      </c>
      <c r="K39" s="32">
        <f>AVERAGE(K7:K38)</f>
        <v>0</v>
      </c>
      <c r="L39" s="33"/>
    </row>
    <row r="40" spans="1:12">
      <c r="A40" s="21" t="s">
        <v>106</v>
      </c>
      <c r="B40" s="22"/>
      <c r="C40" s="22"/>
      <c r="D40" s="22"/>
      <c r="E40" s="22"/>
      <c r="F40" s="22"/>
      <c r="G40" s="23">
        <f>G39/SUMPRODUCT((G7:G38&gt;0)*1)</f>
        <v>1.0026881720430108</v>
      </c>
      <c r="H40" s="24"/>
      <c r="I40" s="24"/>
      <c r="J40" s="24"/>
      <c r="K40" s="24" t="e">
        <f>K39/SUMPRODUCT((K7:K38&gt;0)*1)</f>
        <v>#DIV/0!</v>
      </c>
      <c r="L40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9"/>
  <sheetViews>
    <sheetView workbookViewId="0">
      <pane ySplit="7" topLeftCell="A8" activePane="bottomLeft" state="frozen"/>
      <selection pane="bottomLeft" activeCell="H27" sqref="H27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3" width="15.7109375" style="1" customWidth="1"/>
    <col min="4" max="6" width="9.140625" style="1"/>
    <col min="7" max="7" width="11.85546875" style="1" customWidth="1"/>
    <col min="8" max="8" width="13.85546875" style="35" customWidth="1"/>
    <col min="9" max="9" width="11.140625" style="35" customWidth="1"/>
    <col min="10" max="10" width="9.85546875" style="1" customWidth="1"/>
    <col min="11" max="11" width="9.140625" style="1"/>
    <col min="12" max="12" width="7.42578125" style="42" customWidth="1"/>
    <col min="13" max="13" width="11.7109375" style="42" customWidth="1"/>
    <col min="14" max="14" width="12.42578125" style="1" customWidth="1"/>
    <col min="15" max="15" width="13.42578125" style="1" customWidth="1"/>
    <col min="16" max="16" width="9.140625" style="1"/>
    <col min="17" max="17" width="39.5703125" style="1" customWidth="1"/>
    <col min="18" max="18" width="19.7109375" style="1" customWidth="1"/>
    <col min="19" max="16384" width="9.140625" style="1"/>
  </cols>
  <sheetData>
    <row r="1" spans="1:18">
      <c r="B1" s="2"/>
      <c r="C1" s="3" t="s">
        <v>120</v>
      </c>
      <c r="D1" s="2"/>
      <c r="E1" s="2"/>
      <c r="F1" s="2"/>
      <c r="G1" s="2"/>
      <c r="H1" s="36"/>
      <c r="I1" s="36"/>
      <c r="J1" s="2"/>
      <c r="K1" s="2"/>
      <c r="L1" s="61"/>
      <c r="M1" s="61"/>
      <c r="N1" s="2"/>
      <c r="O1" s="2"/>
      <c r="P1" s="2"/>
      <c r="Q1" s="2"/>
      <c r="R1" s="2"/>
    </row>
    <row r="2" spans="1:18">
      <c r="B2" s="2"/>
      <c r="C2" s="3" t="s">
        <v>185</v>
      </c>
      <c r="D2" s="2"/>
      <c r="E2" s="2"/>
      <c r="F2" s="2"/>
      <c r="G2" s="2"/>
      <c r="H2" s="36"/>
      <c r="I2" s="36"/>
      <c r="J2" s="2"/>
      <c r="K2" s="2"/>
      <c r="L2" s="61"/>
      <c r="M2" s="61"/>
      <c r="N2" s="2"/>
      <c r="O2" s="2"/>
      <c r="P2" s="2"/>
      <c r="Q2" s="2"/>
      <c r="R2" s="25" t="s">
        <v>122</v>
      </c>
    </row>
    <row r="3" spans="1:18">
      <c r="B3" s="2"/>
      <c r="C3" s="3" t="str">
        <f>SCI!C3</f>
        <v>Bulan Februari 2026</v>
      </c>
      <c r="D3" s="2"/>
      <c r="E3" s="2"/>
      <c r="F3" s="2"/>
      <c r="G3" s="2"/>
      <c r="H3" s="36"/>
      <c r="I3" s="36"/>
      <c r="J3" s="2"/>
      <c r="K3" s="2"/>
      <c r="L3" s="61"/>
      <c r="M3" s="61"/>
      <c r="N3" s="2"/>
      <c r="O3" s="2"/>
      <c r="P3" s="2"/>
      <c r="Q3" s="2"/>
      <c r="R3" s="2"/>
    </row>
    <row r="4" spans="1:18">
      <c r="B4" s="76"/>
      <c r="C4" s="76">
        <f>SCI!C4</f>
        <v>46054</v>
      </c>
      <c r="D4" s="2"/>
      <c r="E4" s="2"/>
      <c r="F4" s="2"/>
      <c r="G4" s="2"/>
      <c r="H4" s="36"/>
      <c r="I4" s="36"/>
      <c r="J4" s="2"/>
      <c r="K4" s="26"/>
      <c r="L4" s="61"/>
      <c r="M4" s="61"/>
      <c r="N4" s="26"/>
      <c r="O4" s="2" t="s">
        <v>123</v>
      </c>
      <c r="P4" s="26">
        <f>MAX(P7:P26)</f>
        <v>49.651666666667246</v>
      </c>
      <c r="Q4" s="26"/>
    </row>
    <row r="5" spans="1:18" ht="15.75" customHeight="1">
      <c r="A5" s="695" t="s">
        <v>100</v>
      </c>
      <c r="B5" s="694" t="s">
        <v>101</v>
      </c>
      <c r="C5" s="694" t="s">
        <v>186</v>
      </c>
      <c r="D5" s="694" t="s">
        <v>187</v>
      </c>
      <c r="E5" s="701" t="s">
        <v>160</v>
      </c>
      <c r="F5" s="702"/>
      <c r="G5" s="702"/>
      <c r="H5" s="702"/>
      <c r="I5" s="702"/>
      <c r="J5" s="702"/>
      <c r="K5" s="702"/>
      <c r="L5" s="702"/>
      <c r="M5" s="702"/>
      <c r="N5" s="702"/>
      <c r="O5" s="703" t="s">
        <v>128</v>
      </c>
      <c r="P5" s="717" t="s">
        <v>129</v>
      </c>
      <c r="Q5" s="692" t="s">
        <v>161</v>
      </c>
    </row>
    <row r="6" spans="1:18">
      <c r="A6" s="711"/>
      <c r="B6" s="710"/>
      <c r="C6" s="710"/>
      <c r="D6" s="710"/>
      <c r="E6" s="707" t="s">
        <v>124</v>
      </c>
      <c r="F6" s="708"/>
      <c r="G6" s="707" t="s">
        <v>125</v>
      </c>
      <c r="H6" s="709"/>
      <c r="I6" s="724" t="s">
        <v>124</v>
      </c>
      <c r="J6" s="725"/>
      <c r="K6" s="724" t="s">
        <v>125</v>
      </c>
      <c r="L6" s="726"/>
      <c r="M6" s="707" t="s">
        <v>127</v>
      </c>
      <c r="N6" s="708"/>
      <c r="O6" s="704"/>
      <c r="P6" s="718"/>
      <c r="Q6" s="706"/>
    </row>
    <row r="7" spans="1:18">
      <c r="A7" s="721"/>
      <c r="B7" s="722"/>
      <c r="C7" s="722"/>
      <c r="D7" s="722"/>
      <c r="E7" s="259" t="s">
        <v>101</v>
      </c>
      <c r="F7" s="258" t="s">
        <v>131</v>
      </c>
      <c r="G7" s="259" t="s">
        <v>101</v>
      </c>
      <c r="H7" s="258" t="s">
        <v>131</v>
      </c>
      <c r="I7" s="267" t="s">
        <v>188</v>
      </c>
      <c r="J7" s="267" t="s">
        <v>189</v>
      </c>
      <c r="K7" s="267" t="s">
        <v>188</v>
      </c>
      <c r="L7" s="267" t="s">
        <v>189</v>
      </c>
      <c r="M7" s="258" t="s">
        <v>190</v>
      </c>
      <c r="N7" s="258" t="s">
        <v>191</v>
      </c>
      <c r="O7" s="723"/>
      <c r="P7" s="719"/>
      <c r="Q7" s="720"/>
    </row>
    <row r="8" spans="1:18">
      <c r="A8" s="260">
        <f t="shared" ref="A8:A26" si="0">A7+1</f>
        <v>1</v>
      </c>
      <c r="B8" s="261">
        <f t="shared" ref="B8" si="1">G8</f>
        <v>45931</v>
      </c>
      <c r="C8" s="262" t="s">
        <v>192</v>
      </c>
      <c r="D8" s="263" t="s">
        <v>193</v>
      </c>
      <c r="E8" s="264">
        <v>45930</v>
      </c>
      <c r="F8" s="265">
        <v>0.375</v>
      </c>
      <c r="G8" s="266">
        <v>45931</v>
      </c>
      <c r="H8" s="265">
        <v>0.25</v>
      </c>
      <c r="I8" s="268">
        <v>200</v>
      </c>
      <c r="J8" s="268">
        <v>31</v>
      </c>
      <c r="K8" s="268">
        <v>30</v>
      </c>
      <c r="L8" s="268">
        <v>31</v>
      </c>
      <c r="M8" s="269">
        <v>578001.56000000006</v>
      </c>
      <c r="N8" s="269">
        <v>579037.37</v>
      </c>
      <c r="O8" s="270">
        <f t="shared" ref="O8:O26" si="2">N8-M8</f>
        <v>1035.8099999999395</v>
      </c>
      <c r="P8" s="161">
        <f t="shared" ref="P8:P26" si="3">O8/24</f>
        <v>43.158749999997475</v>
      </c>
      <c r="Q8" s="256"/>
    </row>
    <row r="9" spans="1:18">
      <c r="A9" s="47">
        <f t="shared" si="0"/>
        <v>2</v>
      </c>
      <c r="B9" s="48">
        <f t="shared" ref="B9:B19" si="4">G9</f>
        <v>45932</v>
      </c>
      <c r="C9" s="49" t="s">
        <v>194</v>
      </c>
      <c r="D9" s="68" t="s">
        <v>195</v>
      </c>
      <c r="E9" s="51">
        <v>45931</v>
      </c>
      <c r="F9" s="52">
        <v>0.25</v>
      </c>
      <c r="G9" s="53">
        <v>45932</v>
      </c>
      <c r="H9" s="52">
        <v>0.20833333333333301</v>
      </c>
      <c r="I9" s="66">
        <v>220</v>
      </c>
      <c r="J9" s="66">
        <v>31</v>
      </c>
      <c r="K9" s="66">
        <v>20</v>
      </c>
      <c r="L9" s="66">
        <v>31</v>
      </c>
      <c r="M9" s="95">
        <v>579037.37</v>
      </c>
      <c r="N9" s="95">
        <v>580196.6</v>
      </c>
      <c r="O9" s="67">
        <f t="shared" si="2"/>
        <v>1159.2299999999814</v>
      </c>
      <c r="P9" s="27">
        <f t="shared" si="3"/>
        <v>48.301249999999222</v>
      </c>
      <c r="Q9" s="28"/>
    </row>
    <row r="10" spans="1:18">
      <c r="A10" s="47">
        <f t="shared" si="0"/>
        <v>3</v>
      </c>
      <c r="B10" s="48">
        <f t="shared" si="4"/>
        <v>45932</v>
      </c>
      <c r="C10" s="49" t="s">
        <v>196</v>
      </c>
      <c r="D10" s="68" t="s">
        <v>197</v>
      </c>
      <c r="E10" s="53">
        <v>45932</v>
      </c>
      <c r="F10" s="52">
        <v>0.20833333333333301</v>
      </c>
      <c r="G10" s="53">
        <v>45932</v>
      </c>
      <c r="H10" s="52">
        <v>0.75</v>
      </c>
      <c r="I10" s="66">
        <v>145</v>
      </c>
      <c r="J10" s="66">
        <v>31</v>
      </c>
      <c r="K10" s="66">
        <v>25</v>
      </c>
      <c r="L10" s="66">
        <v>31</v>
      </c>
      <c r="M10" s="95">
        <v>580196.6</v>
      </c>
      <c r="N10" s="95">
        <v>580861.1</v>
      </c>
      <c r="O10" s="67">
        <f t="shared" si="2"/>
        <v>664.5</v>
      </c>
      <c r="P10" s="27">
        <f t="shared" si="3"/>
        <v>27.6875</v>
      </c>
      <c r="Q10" s="69"/>
    </row>
    <row r="11" spans="1:18">
      <c r="A11" s="47">
        <f t="shared" si="0"/>
        <v>4</v>
      </c>
      <c r="B11" s="48">
        <f t="shared" si="4"/>
        <v>45933</v>
      </c>
      <c r="C11" s="49" t="s">
        <v>198</v>
      </c>
      <c r="D11" s="68" t="s">
        <v>199</v>
      </c>
      <c r="E11" s="53">
        <v>45932</v>
      </c>
      <c r="F11" s="52">
        <v>0.75</v>
      </c>
      <c r="G11" s="53">
        <v>45933</v>
      </c>
      <c r="H11" s="52">
        <v>0.5</v>
      </c>
      <c r="I11" s="65">
        <v>210</v>
      </c>
      <c r="J11" s="66">
        <v>31</v>
      </c>
      <c r="K11" s="66">
        <v>40</v>
      </c>
      <c r="L11" s="66">
        <v>31</v>
      </c>
      <c r="M11" s="95">
        <v>580861.1</v>
      </c>
      <c r="N11" s="68">
        <v>581819.89</v>
      </c>
      <c r="O11" s="67">
        <f t="shared" si="2"/>
        <v>958.79000000003725</v>
      </c>
      <c r="P11" s="27">
        <f t="shared" si="3"/>
        <v>39.949583333334886</v>
      </c>
      <c r="Q11" s="28"/>
    </row>
    <row r="12" spans="1:18">
      <c r="A12" s="47">
        <f t="shared" si="0"/>
        <v>5</v>
      </c>
      <c r="B12" s="48">
        <f t="shared" si="4"/>
        <v>45934</v>
      </c>
      <c r="C12" s="49" t="s">
        <v>200</v>
      </c>
      <c r="D12" s="68" t="s">
        <v>201</v>
      </c>
      <c r="E12" s="53">
        <v>45933</v>
      </c>
      <c r="F12" s="52">
        <v>0.5</v>
      </c>
      <c r="G12" s="53">
        <v>45934</v>
      </c>
      <c r="H12" s="52">
        <v>0.41666666666666702</v>
      </c>
      <c r="I12" s="65">
        <v>210</v>
      </c>
      <c r="J12" s="66">
        <v>31</v>
      </c>
      <c r="K12" s="66">
        <v>30</v>
      </c>
      <c r="L12" s="66">
        <v>31</v>
      </c>
      <c r="M12" s="95">
        <v>581819.89</v>
      </c>
      <c r="N12" s="68">
        <v>582906.04</v>
      </c>
      <c r="O12" s="67">
        <f t="shared" si="2"/>
        <v>1086.1500000000233</v>
      </c>
      <c r="P12" s="27">
        <f t="shared" si="3"/>
        <v>45.256250000000968</v>
      </c>
      <c r="Q12" s="28"/>
    </row>
    <row r="13" spans="1:18">
      <c r="A13" s="47">
        <f t="shared" si="0"/>
        <v>6</v>
      </c>
      <c r="B13" s="48">
        <f t="shared" si="4"/>
        <v>45935</v>
      </c>
      <c r="C13" s="49" t="s">
        <v>202</v>
      </c>
      <c r="D13" s="50" t="s">
        <v>203</v>
      </c>
      <c r="E13" s="53">
        <v>45934</v>
      </c>
      <c r="F13" s="52">
        <v>0.41666666666666702</v>
      </c>
      <c r="G13" s="53">
        <v>45935</v>
      </c>
      <c r="H13" s="52">
        <v>0.27083333333333298</v>
      </c>
      <c r="I13" s="65">
        <v>220</v>
      </c>
      <c r="J13" s="66">
        <v>31</v>
      </c>
      <c r="K13" s="66">
        <v>40</v>
      </c>
      <c r="L13" s="66">
        <v>31</v>
      </c>
      <c r="M13" s="95">
        <f>N12</f>
        <v>582906.04</v>
      </c>
      <c r="N13" s="68">
        <v>583923.23</v>
      </c>
      <c r="O13" s="67">
        <f t="shared" si="2"/>
        <v>1017.1899999999441</v>
      </c>
      <c r="P13" s="27">
        <f t="shared" si="3"/>
        <v>42.382916666664336</v>
      </c>
      <c r="Q13" s="28"/>
    </row>
    <row r="14" spans="1:18">
      <c r="A14" s="47">
        <f t="shared" si="0"/>
        <v>7</v>
      </c>
      <c r="B14" s="48">
        <f t="shared" si="4"/>
        <v>45935</v>
      </c>
      <c r="C14" s="49" t="s">
        <v>204</v>
      </c>
      <c r="D14" s="50" t="s">
        <v>193</v>
      </c>
      <c r="E14" s="53">
        <v>45935</v>
      </c>
      <c r="F14" s="52">
        <v>0.27083333333333298</v>
      </c>
      <c r="G14" s="53">
        <v>45935</v>
      </c>
      <c r="H14" s="52">
        <v>0.91666666666666696</v>
      </c>
      <c r="I14" s="65">
        <v>125</v>
      </c>
      <c r="J14" s="66">
        <v>31</v>
      </c>
      <c r="K14" s="65">
        <v>20</v>
      </c>
      <c r="L14" s="65">
        <v>31</v>
      </c>
      <c r="M14" s="95">
        <f>N13</f>
        <v>583923.23</v>
      </c>
      <c r="N14" s="68">
        <v>584655.38</v>
      </c>
      <c r="O14" s="67">
        <f t="shared" si="2"/>
        <v>732.15000000002328</v>
      </c>
      <c r="P14" s="27">
        <f t="shared" si="3"/>
        <v>30.506250000000971</v>
      </c>
      <c r="Q14" s="28"/>
    </row>
    <row r="15" spans="1:18">
      <c r="A15" s="47">
        <f t="shared" si="0"/>
        <v>8</v>
      </c>
      <c r="B15" s="48">
        <f t="shared" si="4"/>
        <v>45936</v>
      </c>
      <c r="C15" s="49" t="s">
        <v>205</v>
      </c>
      <c r="D15" s="68" t="s">
        <v>206</v>
      </c>
      <c r="E15" s="53">
        <v>45935</v>
      </c>
      <c r="F15" s="52">
        <v>0.91666666666666696</v>
      </c>
      <c r="G15" s="53">
        <v>45936</v>
      </c>
      <c r="H15" s="52">
        <v>0.83333333333333304</v>
      </c>
      <c r="I15" s="66">
        <v>220</v>
      </c>
      <c r="J15" s="66">
        <v>31</v>
      </c>
      <c r="K15" s="66">
        <v>20</v>
      </c>
      <c r="L15" s="66">
        <v>31</v>
      </c>
      <c r="M15" s="95">
        <v>584655.38</v>
      </c>
      <c r="N15" s="95">
        <v>585762.24</v>
      </c>
      <c r="O15" s="67">
        <f t="shared" si="2"/>
        <v>1106.859999999986</v>
      </c>
      <c r="P15" s="27">
        <f t="shared" si="3"/>
        <v>46.119166666666082</v>
      </c>
      <c r="Q15" s="28"/>
    </row>
    <row r="16" spans="1:18">
      <c r="A16" s="47">
        <f t="shared" si="0"/>
        <v>9</v>
      </c>
      <c r="B16" s="48">
        <f t="shared" si="4"/>
        <v>45937</v>
      </c>
      <c r="C16" s="49" t="s">
        <v>207</v>
      </c>
      <c r="D16" s="68" t="s">
        <v>208</v>
      </c>
      <c r="E16" s="53">
        <v>45936</v>
      </c>
      <c r="F16" s="52">
        <v>0.83333333333333304</v>
      </c>
      <c r="G16" s="53">
        <v>45937</v>
      </c>
      <c r="H16" s="52">
        <v>0.33333333333333298</v>
      </c>
      <c r="I16" s="66">
        <v>130</v>
      </c>
      <c r="J16" s="66">
        <v>31</v>
      </c>
      <c r="K16" s="66">
        <v>25</v>
      </c>
      <c r="L16" s="66">
        <v>31</v>
      </c>
      <c r="M16" s="95">
        <v>585762.24</v>
      </c>
      <c r="N16" s="95">
        <v>586354.22</v>
      </c>
      <c r="O16" s="67">
        <f t="shared" si="2"/>
        <v>591.97999999998137</v>
      </c>
      <c r="P16" s="27">
        <f t="shared" si="3"/>
        <v>24.665833333332557</v>
      </c>
      <c r="Q16" s="28"/>
    </row>
    <row r="17" spans="1:17">
      <c r="A17" s="47">
        <f t="shared" si="0"/>
        <v>10</v>
      </c>
      <c r="B17" s="48">
        <f t="shared" si="4"/>
        <v>45938</v>
      </c>
      <c r="C17" s="49" t="s">
        <v>209</v>
      </c>
      <c r="D17" s="68" t="s">
        <v>203</v>
      </c>
      <c r="E17" s="53">
        <v>45937</v>
      </c>
      <c r="F17" s="52">
        <v>0.33333333333333298</v>
      </c>
      <c r="G17" s="53">
        <v>45938</v>
      </c>
      <c r="H17" s="52">
        <v>0.29166666666666702</v>
      </c>
      <c r="I17" s="65">
        <v>215</v>
      </c>
      <c r="J17" s="66">
        <v>31</v>
      </c>
      <c r="K17" s="66">
        <v>25</v>
      </c>
      <c r="L17" s="66">
        <v>31</v>
      </c>
      <c r="M17" s="95">
        <v>586354.22</v>
      </c>
      <c r="N17" s="95">
        <v>587459.26</v>
      </c>
      <c r="O17" s="67">
        <f t="shared" si="2"/>
        <v>1105.0400000000373</v>
      </c>
      <c r="P17" s="27">
        <f t="shared" si="3"/>
        <v>46.043333333334886</v>
      </c>
      <c r="Q17" s="28"/>
    </row>
    <row r="18" spans="1:17">
      <c r="A18" s="47">
        <f t="shared" si="0"/>
        <v>11</v>
      </c>
      <c r="B18" s="48">
        <f t="shared" si="4"/>
        <v>45939</v>
      </c>
      <c r="C18" s="49" t="s">
        <v>210</v>
      </c>
      <c r="D18" s="68" t="s">
        <v>197</v>
      </c>
      <c r="E18" s="53">
        <v>45938</v>
      </c>
      <c r="F18" s="52">
        <v>0.29166666666666702</v>
      </c>
      <c r="G18" s="53">
        <v>45939</v>
      </c>
      <c r="H18" s="52">
        <v>0.125</v>
      </c>
      <c r="I18" s="66">
        <v>200</v>
      </c>
      <c r="J18" s="66">
        <v>31</v>
      </c>
      <c r="K18" s="66">
        <v>25</v>
      </c>
      <c r="L18" s="66">
        <v>31</v>
      </c>
      <c r="M18" s="95">
        <v>587459.26</v>
      </c>
      <c r="N18" s="95">
        <v>588367.9</v>
      </c>
      <c r="O18" s="67">
        <f t="shared" si="2"/>
        <v>908.64000000001397</v>
      </c>
      <c r="P18" s="27">
        <f t="shared" si="3"/>
        <v>37.860000000000582</v>
      </c>
      <c r="Q18" s="28"/>
    </row>
    <row r="19" spans="1:17">
      <c r="A19" s="47">
        <f t="shared" si="0"/>
        <v>12</v>
      </c>
      <c r="B19" s="48">
        <f t="shared" si="4"/>
        <v>45940</v>
      </c>
      <c r="C19" s="49" t="s">
        <v>211</v>
      </c>
      <c r="D19" s="68" t="s">
        <v>201</v>
      </c>
      <c r="E19" s="53">
        <v>45939</v>
      </c>
      <c r="F19" s="52">
        <v>0.125</v>
      </c>
      <c r="G19" s="53">
        <v>45940</v>
      </c>
      <c r="H19" s="52">
        <v>0</v>
      </c>
      <c r="I19" s="66">
        <v>225</v>
      </c>
      <c r="J19" s="66">
        <v>31</v>
      </c>
      <c r="K19" s="66">
        <v>30</v>
      </c>
      <c r="L19" s="66">
        <v>31</v>
      </c>
      <c r="M19" s="95">
        <v>588367.9</v>
      </c>
      <c r="N19" s="95">
        <v>589428.30000000005</v>
      </c>
      <c r="O19" s="67">
        <f t="shared" si="2"/>
        <v>1060.4000000000233</v>
      </c>
      <c r="P19" s="27">
        <f t="shared" si="3"/>
        <v>44.183333333334303</v>
      </c>
      <c r="Q19" s="28"/>
    </row>
    <row r="20" spans="1:17">
      <c r="A20" s="47">
        <f t="shared" si="0"/>
        <v>13</v>
      </c>
      <c r="B20" s="48">
        <f t="shared" ref="B20:B25" si="5">G20</f>
        <v>45940</v>
      </c>
      <c r="C20" s="49" t="s">
        <v>212</v>
      </c>
      <c r="D20" s="68" t="s">
        <v>208</v>
      </c>
      <c r="E20" s="53">
        <v>45940</v>
      </c>
      <c r="F20" s="52">
        <v>0</v>
      </c>
      <c r="G20" s="53">
        <v>45940</v>
      </c>
      <c r="H20" s="52">
        <v>0.85416666666666696</v>
      </c>
      <c r="I20" s="66">
        <v>200</v>
      </c>
      <c r="J20" s="66">
        <v>31</v>
      </c>
      <c r="K20" s="66">
        <v>40</v>
      </c>
      <c r="L20" s="66">
        <v>31</v>
      </c>
      <c r="M20" s="95">
        <v>589428.30000000005</v>
      </c>
      <c r="N20" s="95">
        <v>590415.84</v>
      </c>
      <c r="O20" s="67">
        <f t="shared" si="2"/>
        <v>987.53999999992084</v>
      </c>
      <c r="P20" s="27">
        <f t="shared" si="3"/>
        <v>41.147499999996704</v>
      </c>
      <c r="Q20" s="28"/>
    </row>
    <row r="21" spans="1:17">
      <c r="A21" s="47">
        <f t="shared" si="0"/>
        <v>14</v>
      </c>
      <c r="B21" s="48">
        <f t="shared" si="5"/>
        <v>45941</v>
      </c>
      <c r="C21" s="49" t="s">
        <v>213</v>
      </c>
      <c r="D21" s="68" t="s">
        <v>214</v>
      </c>
      <c r="E21" s="53">
        <v>45940</v>
      </c>
      <c r="F21" s="52">
        <v>0.85416666666666696</v>
      </c>
      <c r="G21" s="53">
        <v>45941</v>
      </c>
      <c r="H21" s="52">
        <v>0.625</v>
      </c>
      <c r="I21" s="66">
        <v>200</v>
      </c>
      <c r="J21" s="66">
        <v>31</v>
      </c>
      <c r="K21" s="66">
        <v>40</v>
      </c>
      <c r="L21" s="66">
        <v>31</v>
      </c>
      <c r="M21" s="95">
        <v>590415.84</v>
      </c>
      <c r="N21" s="68">
        <v>591320.03</v>
      </c>
      <c r="O21" s="67">
        <f t="shared" si="2"/>
        <v>904.19000000006054</v>
      </c>
      <c r="P21" s="27">
        <f t="shared" si="3"/>
        <v>37.674583333335853</v>
      </c>
      <c r="Q21" s="28"/>
    </row>
    <row r="22" spans="1:17">
      <c r="A22" s="47">
        <f t="shared" si="0"/>
        <v>15</v>
      </c>
      <c r="B22" s="48">
        <f t="shared" si="5"/>
        <v>45942</v>
      </c>
      <c r="C22" s="49" t="s">
        <v>215</v>
      </c>
      <c r="D22" s="68" t="s">
        <v>201</v>
      </c>
      <c r="E22" s="53">
        <v>45941</v>
      </c>
      <c r="F22" s="52">
        <v>0.625</v>
      </c>
      <c r="G22" s="53">
        <v>45942</v>
      </c>
      <c r="H22" s="52">
        <v>0.60416666666666696</v>
      </c>
      <c r="I22" s="66">
        <v>220</v>
      </c>
      <c r="J22" s="66">
        <v>31</v>
      </c>
      <c r="K22" s="66">
        <v>20</v>
      </c>
      <c r="L22" s="66">
        <v>31</v>
      </c>
      <c r="M22" s="68">
        <v>591320.03</v>
      </c>
      <c r="N22" s="68">
        <v>592415.47</v>
      </c>
      <c r="O22" s="67">
        <f t="shared" ref="O22" si="6">N22-M22</f>
        <v>1095.4399999999441</v>
      </c>
      <c r="P22" s="27">
        <f t="shared" ref="P22" si="7">O22/24</f>
        <v>45.643333333331007</v>
      </c>
      <c r="Q22" s="28"/>
    </row>
    <row r="23" spans="1:17">
      <c r="A23" s="47">
        <f t="shared" si="0"/>
        <v>16</v>
      </c>
      <c r="B23" s="48">
        <f t="shared" si="5"/>
        <v>45943</v>
      </c>
      <c r="C23" s="49" t="s">
        <v>216</v>
      </c>
      <c r="D23" s="68" t="s">
        <v>199</v>
      </c>
      <c r="E23" s="53">
        <v>45942</v>
      </c>
      <c r="F23" s="52">
        <v>0.60416666666666696</v>
      </c>
      <c r="G23" s="53">
        <v>45943</v>
      </c>
      <c r="H23" s="52">
        <v>0.66666666666666696</v>
      </c>
      <c r="I23" s="66">
        <v>215</v>
      </c>
      <c r="J23" s="65">
        <v>31</v>
      </c>
      <c r="K23" s="65">
        <v>10</v>
      </c>
      <c r="L23" s="65">
        <v>31</v>
      </c>
      <c r="M23" s="68">
        <v>592415.47</v>
      </c>
      <c r="N23" s="95">
        <v>593580.06999999995</v>
      </c>
      <c r="O23" s="67">
        <f t="shared" si="2"/>
        <v>1164.5999999999767</v>
      </c>
      <c r="P23" s="27">
        <f t="shared" si="3"/>
        <v>48.524999999999032</v>
      </c>
      <c r="Q23" s="28"/>
    </row>
    <row r="24" spans="1:17">
      <c r="A24" s="47">
        <f t="shared" si="0"/>
        <v>17</v>
      </c>
      <c r="B24" s="48">
        <f t="shared" si="5"/>
        <v>45944</v>
      </c>
      <c r="C24" s="49" t="s">
        <v>217</v>
      </c>
      <c r="D24" s="68" t="s">
        <v>197</v>
      </c>
      <c r="E24" s="53">
        <v>45943</v>
      </c>
      <c r="F24" s="52">
        <v>0.66666666666666696</v>
      </c>
      <c r="G24" s="53">
        <v>45944</v>
      </c>
      <c r="H24" s="52">
        <v>0.5</v>
      </c>
      <c r="I24" s="66">
        <v>200</v>
      </c>
      <c r="J24" s="65">
        <v>31</v>
      </c>
      <c r="K24" s="66">
        <v>20</v>
      </c>
      <c r="L24" s="65">
        <v>31</v>
      </c>
      <c r="M24" s="68">
        <f>N23</f>
        <v>593580.06999999995</v>
      </c>
      <c r="N24" s="95">
        <v>594565.05000000005</v>
      </c>
      <c r="O24" s="67">
        <f t="shared" si="2"/>
        <v>984.98000000009779</v>
      </c>
      <c r="P24" s="27">
        <f t="shared" si="3"/>
        <v>41.04083333333741</v>
      </c>
      <c r="Q24" s="28"/>
    </row>
    <row r="25" spans="1:17">
      <c r="A25" s="47">
        <f t="shared" si="0"/>
        <v>18</v>
      </c>
      <c r="B25" s="48">
        <f t="shared" si="5"/>
        <v>45945</v>
      </c>
      <c r="C25" s="49" t="s">
        <v>218</v>
      </c>
      <c r="D25" s="68" t="s">
        <v>208</v>
      </c>
      <c r="E25" s="53">
        <v>45944</v>
      </c>
      <c r="F25" s="52">
        <v>0.5</v>
      </c>
      <c r="G25" s="53">
        <v>45945</v>
      </c>
      <c r="H25" s="52">
        <v>0.41666666666666702</v>
      </c>
      <c r="I25" s="66">
        <v>230</v>
      </c>
      <c r="J25" s="66">
        <v>31</v>
      </c>
      <c r="K25" s="66">
        <v>20</v>
      </c>
      <c r="L25" s="66">
        <v>31</v>
      </c>
      <c r="M25" s="95">
        <v>594565.05000000005</v>
      </c>
      <c r="N25" s="95">
        <v>595662.19999999995</v>
      </c>
      <c r="O25" s="67">
        <f t="shared" si="2"/>
        <v>1097.1499999999069</v>
      </c>
      <c r="P25" s="27">
        <f t="shared" si="3"/>
        <v>45.71458333332945</v>
      </c>
      <c r="Q25" s="28"/>
    </row>
    <row r="26" spans="1:17">
      <c r="A26" s="47">
        <f t="shared" si="0"/>
        <v>19</v>
      </c>
      <c r="B26" s="48">
        <f t="shared" ref="B26" si="8">G26</f>
        <v>45946</v>
      </c>
      <c r="C26" s="49" t="s">
        <v>219</v>
      </c>
      <c r="D26" s="68" t="s">
        <v>199</v>
      </c>
      <c r="E26" s="53">
        <v>45945</v>
      </c>
      <c r="F26" s="52">
        <v>0.41666666666666702</v>
      </c>
      <c r="G26" s="53">
        <v>45946</v>
      </c>
      <c r="H26" s="52">
        <v>0.45833333333333298</v>
      </c>
      <c r="I26" s="66">
        <v>225</v>
      </c>
      <c r="J26" s="66">
        <v>31</v>
      </c>
      <c r="K26" s="66">
        <v>20</v>
      </c>
      <c r="L26" s="66">
        <v>31</v>
      </c>
      <c r="M26" s="95">
        <v>595662.19999999995</v>
      </c>
      <c r="N26" s="95">
        <v>596853.84</v>
      </c>
      <c r="O26" s="67">
        <f t="shared" si="2"/>
        <v>1191.640000000014</v>
      </c>
      <c r="P26" s="27">
        <f t="shared" si="3"/>
        <v>49.651666666667246</v>
      </c>
      <c r="Q26" s="28"/>
    </row>
    <row r="27" spans="1:17">
      <c r="A27" s="47"/>
      <c r="B27" s="48"/>
      <c r="C27" s="49"/>
      <c r="D27" s="68"/>
      <c r="E27" s="51"/>
      <c r="F27" s="52"/>
      <c r="G27" s="53"/>
      <c r="H27" s="52"/>
      <c r="I27" s="65"/>
      <c r="J27" s="65"/>
      <c r="K27" s="65"/>
      <c r="L27" s="65"/>
      <c r="M27" s="68"/>
      <c r="N27" s="68"/>
      <c r="O27" s="67"/>
      <c r="P27" s="27"/>
      <c r="Q27" s="28"/>
    </row>
    <row r="28" spans="1:17">
      <c r="A28" s="47"/>
      <c r="B28" s="48"/>
      <c r="C28" s="49"/>
      <c r="D28" s="50"/>
      <c r="E28" s="51"/>
      <c r="F28" s="52"/>
      <c r="G28" s="53"/>
      <c r="H28" s="52"/>
      <c r="I28" s="65"/>
      <c r="J28" s="65"/>
      <c r="K28" s="65"/>
      <c r="L28" s="65"/>
      <c r="M28" s="68"/>
      <c r="N28" s="68"/>
      <c r="O28" s="67"/>
      <c r="P28" s="27"/>
      <c r="Q28" s="28"/>
    </row>
    <row r="29" spans="1:17">
      <c r="A29" s="57" t="s">
        <v>3</v>
      </c>
      <c r="B29" s="58"/>
      <c r="C29" s="58"/>
      <c r="D29" s="58"/>
      <c r="E29" s="59"/>
      <c r="F29" s="60"/>
      <c r="G29" s="59"/>
      <c r="H29" s="60"/>
      <c r="I29" s="71"/>
      <c r="J29" s="71"/>
      <c r="K29" s="71"/>
      <c r="L29" s="71"/>
      <c r="M29" s="60"/>
      <c r="N29" s="60"/>
      <c r="O29" s="72">
        <f>SUM(O8:O28)</f>
        <v>18852.279999999912</v>
      </c>
      <c r="P29" s="73"/>
      <c r="Q29" s="73"/>
    </row>
  </sheetData>
  <mergeCells count="13">
    <mergeCell ref="P5:P7"/>
    <mergeCell ref="Q5:Q7"/>
    <mergeCell ref="A5:A7"/>
    <mergeCell ref="B5:B7"/>
    <mergeCell ref="C5:C7"/>
    <mergeCell ref="D5:D7"/>
    <mergeCell ref="O5:O7"/>
    <mergeCell ref="E5:N5"/>
    <mergeCell ref="E6:F6"/>
    <mergeCell ref="G6:H6"/>
    <mergeCell ref="I6:J6"/>
    <mergeCell ref="K6:L6"/>
    <mergeCell ref="M6:N6"/>
  </mergeCells>
  <hyperlinks>
    <hyperlink ref="R2" location="'Summary sales'!A1" display="SUMMARY"/>
  </hyperlinks>
  <pageMargins left="0.7" right="0.7" top="0.75" bottom="0.75" header="0.3" footer="0.3"/>
  <pageSetup paperSize="9" orientation="portrait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0"/>
  <sheetViews>
    <sheetView workbookViewId="0">
      <pane xSplit="3" ySplit="6" topLeftCell="D7" activePane="bottomRight" state="frozen"/>
      <selection pane="topRight"/>
      <selection pane="bottomLeft"/>
      <selection pane="bottomRight" activeCell="M37" sqref="M8:M37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8" width="10" style="1" customWidth="1"/>
    <col min="9" max="10" width="10.28515625" style="1" customWidth="1"/>
    <col min="11" max="11" width="13.42578125" style="42" customWidth="1"/>
    <col min="12" max="12" width="9.140625" style="1"/>
    <col min="13" max="13" width="36.7109375" style="1" customWidth="1"/>
    <col min="14" max="16384" width="9.140625" style="1"/>
  </cols>
  <sheetData>
    <row r="1" spans="1:13">
      <c r="B1" s="2"/>
      <c r="C1" s="3" t="s">
        <v>120</v>
      </c>
      <c r="D1" s="2"/>
      <c r="E1" s="2"/>
      <c r="F1" s="2"/>
      <c r="G1" s="2"/>
      <c r="H1" s="2"/>
      <c r="I1" s="2"/>
      <c r="J1" s="2"/>
      <c r="K1" s="61"/>
      <c r="L1" s="2"/>
      <c r="M1" s="2"/>
    </row>
    <row r="2" spans="1:13">
      <c r="B2" s="2"/>
      <c r="C2" s="3" t="s">
        <v>220</v>
      </c>
      <c r="D2" s="2"/>
      <c r="E2" s="2"/>
      <c r="F2" s="2"/>
      <c r="G2" s="2"/>
      <c r="H2" s="2"/>
      <c r="I2" s="2"/>
      <c r="J2" s="2"/>
      <c r="K2" s="61"/>
      <c r="L2" s="2"/>
      <c r="M2" s="25" t="s">
        <v>122</v>
      </c>
    </row>
    <row r="3" spans="1:13">
      <c r="B3" s="2"/>
      <c r="C3" s="3" t="str">
        <f>SCI!C3</f>
        <v>Bulan Februari 2026</v>
      </c>
      <c r="D3" s="2"/>
      <c r="E3" s="2"/>
      <c r="F3" s="2"/>
      <c r="G3" s="2"/>
      <c r="H3" s="2"/>
      <c r="I3" s="2"/>
      <c r="J3" s="2"/>
      <c r="K3" s="61"/>
      <c r="L3" s="2"/>
      <c r="M3" s="2"/>
    </row>
    <row r="4" spans="1:13">
      <c r="B4" s="4"/>
      <c r="C4" s="4">
        <f>SCI!C4</f>
        <v>46054</v>
      </c>
      <c r="D4" s="2"/>
      <c r="E4" s="2"/>
      <c r="F4" s="2"/>
      <c r="G4" s="2"/>
      <c r="H4" s="2"/>
      <c r="I4" s="2"/>
      <c r="J4" s="2"/>
      <c r="K4" s="61" t="s">
        <v>123</v>
      </c>
      <c r="L4" s="26">
        <f>MAX(L7:L38)</f>
        <v>0</v>
      </c>
      <c r="M4" s="2"/>
    </row>
    <row r="5" spans="1:13" ht="15.75" customHeight="1">
      <c r="A5" s="695" t="s">
        <v>100</v>
      </c>
      <c r="B5" s="694" t="s">
        <v>101</v>
      </c>
      <c r="C5" s="694" t="s">
        <v>124</v>
      </c>
      <c r="D5" s="694"/>
      <c r="E5" s="694" t="s">
        <v>125</v>
      </c>
      <c r="F5" s="694"/>
      <c r="G5" s="698" t="s">
        <v>126</v>
      </c>
      <c r="H5" s="694" t="s">
        <v>127</v>
      </c>
      <c r="I5" s="694"/>
      <c r="J5" s="727" t="s">
        <v>221</v>
      </c>
      <c r="K5" s="713" t="s">
        <v>128</v>
      </c>
      <c r="L5" s="698" t="s">
        <v>129</v>
      </c>
      <c r="M5" s="692" t="s">
        <v>130</v>
      </c>
    </row>
    <row r="6" spans="1:13">
      <c r="A6" s="696"/>
      <c r="B6" s="697"/>
      <c r="C6" s="5" t="s">
        <v>101</v>
      </c>
      <c r="D6" s="5" t="s">
        <v>131</v>
      </c>
      <c r="E6" s="5" t="s">
        <v>101</v>
      </c>
      <c r="F6" s="5" t="s">
        <v>131</v>
      </c>
      <c r="G6" s="699"/>
      <c r="H6" s="5" t="s">
        <v>124</v>
      </c>
      <c r="I6" s="5" t="s">
        <v>125</v>
      </c>
      <c r="J6" s="728"/>
      <c r="K6" s="714"/>
      <c r="L6" s="699"/>
      <c r="M6" s="693"/>
    </row>
    <row r="7" spans="1:13" ht="15.75" thickTop="1">
      <c r="A7" s="6">
        <v>1</v>
      </c>
      <c r="B7" s="7">
        <f>C4</f>
        <v>46054</v>
      </c>
      <c r="C7" s="8">
        <f>B7</f>
        <v>46054</v>
      </c>
      <c r="D7" s="9">
        <v>0</v>
      </c>
      <c r="E7" s="8">
        <f>C7+1</f>
        <v>46055</v>
      </c>
      <c r="F7" s="9">
        <v>0</v>
      </c>
      <c r="G7" s="10">
        <f>IFERROR(((E7-C7)+(F7-D7)),"")</f>
        <v>1</v>
      </c>
      <c r="H7" s="242"/>
      <c r="I7" s="242"/>
      <c r="J7" s="162">
        <f>300.15/288.71</f>
        <v>1.0396245367323611</v>
      </c>
      <c r="K7" s="11">
        <f>(I7-H7)/J7</f>
        <v>0</v>
      </c>
      <c r="L7" s="27">
        <f t="shared" ref="L7:L11" si="0">K7/24</f>
        <v>0</v>
      </c>
      <c r="M7" s="101" t="s">
        <v>133</v>
      </c>
    </row>
    <row r="8" spans="1:13">
      <c r="A8" s="12">
        <f>A7+1</f>
        <v>2</v>
      </c>
      <c r="B8" s="8">
        <f>E7</f>
        <v>46055</v>
      </c>
      <c r="C8" s="8">
        <f>B8</f>
        <v>46055</v>
      </c>
      <c r="D8" s="9">
        <f>F7</f>
        <v>0</v>
      </c>
      <c r="E8" s="8">
        <f t="shared" ref="E8:E34" si="1">C8+1</f>
        <v>46056</v>
      </c>
      <c r="F8" s="9">
        <v>0</v>
      </c>
      <c r="G8" s="10">
        <f t="shared" ref="G8:G34" si="2">IFERROR(((E8-C8)+(F8-D8)),"")</f>
        <v>1</v>
      </c>
      <c r="H8" s="242"/>
      <c r="I8" s="242"/>
      <c r="J8" s="11">
        <f t="shared" ref="J8:J37" si="3">300.15/288.71</f>
        <v>1.0396245367323611</v>
      </c>
      <c r="K8" s="11">
        <f t="shared" ref="K8:K11" si="4">(I8-H8)/J8</f>
        <v>0</v>
      </c>
      <c r="L8" s="27">
        <f t="shared" si="0"/>
        <v>0</v>
      </c>
      <c r="M8" s="256" t="s">
        <v>133</v>
      </c>
    </row>
    <row r="9" spans="1:13">
      <c r="A9" s="12">
        <f t="shared" ref="A9:B24" si="5">A8+1</f>
        <v>3</v>
      </c>
      <c r="B9" s="8">
        <f t="shared" si="5"/>
        <v>46056</v>
      </c>
      <c r="C9" s="8">
        <f t="shared" ref="C9:C34" si="6">B9</f>
        <v>46056</v>
      </c>
      <c r="D9" s="9">
        <f t="shared" ref="D9:D34" si="7">F8</f>
        <v>0</v>
      </c>
      <c r="E9" s="8">
        <f t="shared" si="1"/>
        <v>46057</v>
      </c>
      <c r="F9" s="9">
        <v>0</v>
      </c>
      <c r="G9" s="10">
        <f t="shared" si="2"/>
        <v>1</v>
      </c>
      <c r="H9" s="242"/>
      <c r="I9" s="242"/>
      <c r="J9" s="11">
        <f t="shared" si="3"/>
        <v>1.0396245367323611</v>
      </c>
      <c r="K9" s="11">
        <f t="shared" si="4"/>
        <v>0</v>
      </c>
      <c r="L9" s="27">
        <f t="shared" si="0"/>
        <v>0</v>
      </c>
      <c r="M9" s="256" t="s">
        <v>133</v>
      </c>
    </row>
    <row r="10" spans="1:13">
      <c r="A10" s="12">
        <f t="shared" si="5"/>
        <v>4</v>
      </c>
      <c r="B10" s="8">
        <f t="shared" si="5"/>
        <v>46057</v>
      </c>
      <c r="C10" s="8">
        <f t="shared" si="6"/>
        <v>46057</v>
      </c>
      <c r="D10" s="9">
        <f t="shared" si="7"/>
        <v>0</v>
      </c>
      <c r="E10" s="8">
        <f t="shared" si="1"/>
        <v>46058</v>
      </c>
      <c r="F10" s="9">
        <v>0</v>
      </c>
      <c r="G10" s="10">
        <f t="shared" si="2"/>
        <v>1</v>
      </c>
      <c r="H10" s="242"/>
      <c r="I10" s="242"/>
      <c r="J10" s="11">
        <f t="shared" si="3"/>
        <v>1.0396245367323611</v>
      </c>
      <c r="K10" s="11">
        <f t="shared" si="4"/>
        <v>0</v>
      </c>
      <c r="L10" s="27">
        <f t="shared" si="0"/>
        <v>0</v>
      </c>
      <c r="M10" s="256" t="s">
        <v>133</v>
      </c>
    </row>
    <row r="11" spans="1:13">
      <c r="A11" s="12">
        <f t="shared" si="5"/>
        <v>5</v>
      </c>
      <c r="B11" s="8">
        <f t="shared" si="5"/>
        <v>46058</v>
      </c>
      <c r="C11" s="8">
        <f t="shared" si="6"/>
        <v>46058</v>
      </c>
      <c r="D11" s="9">
        <f t="shared" si="7"/>
        <v>0</v>
      </c>
      <c r="E11" s="8">
        <f t="shared" si="1"/>
        <v>46059</v>
      </c>
      <c r="F11" s="9">
        <v>0</v>
      </c>
      <c r="G11" s="10">
        <f t="shared" si="2"/>
        <v>1</v>
      </c>
      <c r="H11" s="242"/>
      <c r="I11" s="242"/>
      <c r="J11" s="11">
        <f t="shared" si="3"/>
        <v>1.0396245367323611</v>
      </c>
      <c r="K11" s="11">
        <f t="shared" si="4"/>
        <v>0</v>
      </c>
      <c r="L11" s="27">
        <f t="shared" si="0"/>
        <v>0</v>
      </c>
      <c r="M11" s="256" t="s">
        <v>133</v>
      </c>
    </row>
    <row r="12" spans="1:13">
      <c r="A12" s="12">
        <f t="shared" si="5"/>
        <v>6</v>
      </c>
      <c r="B12" s="8">
        <f t="shared" si="5"/>
        <v>46059</v>
      </c>
      <c r="C12" s="8">
        <f t="shared" si="6"/>
        <v>46059</v>
      </c>
      <c r="D12" s="9">
        <f t="shared" si="7"/>
        <v>0</v>
      </c>
      <c r="E12" s="8">
        <f t="shared" si="1"/>
        <v>46060</v>
      </c>
      <c r="F12" s="9">
        <v>0</v>
      </c>
      <c r="G12" s="10">
        <f t="shared" si="2"/>
        <v>1</v>
      </c>
      <c r="H12" s="242"/>
      <c r="I12" s="242"/>
      <c r="J12" s="11">
        <f t="shared" si="3"/>
        <v>1.0396245367323611</v>
      </c>
      <c r="K12" s="11">
        <f t="shared" ref="K12" si="8">(I12-H12)/J12</f>
        <v>0</v>
      </c>
      <c r="L12" s="27">
        <f t="shared" ref="L12" si="9">K12/24</f>
        <v>0</v>
      </c>
      <c r="M12" s="256" t="s">
        <v>133</v>
      </c>
    </row>
    <row r="13" spans="1:13">
      <c r="A13" s="12">
        <f t="shared" si="5"/>
        <v>7</v>
      </c>
      <c r="B13" s="8">
        <f t="shared" si="5"/>
        <v>46060</v>
      </c>
      <c r="C13" s="8">
        <f t="shared" si="6"/>
        <v>46060</v>
      </c>
      <c r="D13" s="9">
        <f t="shared" si="7"/>
        <v>0</v>
      </c>
      <c r="E13" s="8">
        <f t="shared" si="1"/>
        <v>46061</v>
      </c>
      <c r="F13" s="9">
        <v>0</v>
      </c>
      <c r="G13" s="10">
        <f t="shared" si="2"/>
        <v>1</v>
      </c>
      <c r="H13" s="242"/>
      <c r="I13" s="242"/>
      <c r="J13" s="11">
        <f t="shared" si="3"/>
        <v>1.0396245367323611</v>
      </c>
      <c r="K13" s="11">
        <f t="shared" ref="K13" si="10">(I13-H13)/J13</f>
        <v>0</v>
      </c>
      <c r="L13" s="27">
        <f t="shared" ref="L13" si="11">K13/24</f>
        <v>0</v>
      </c>
      <c r="M13" s="256" t="s">
        <v>133</v>
      </c>
    </row>
    <row r="14" spans="1:13">
      <c r="A14" s="12">
        <f t="shared" si="5"/>
        <v>8</v>
      </c>
      <c r="B14" s="8">
        <f t="shared" si="5"/>
        <v>46061</v>
      </c>
      <c r="C14" s="8">
        <f t="shared" si="6"/>
        <v>46061</v>
      </c>
      <c r="D14" s="9">
        <f t="shared" si="7"/>
        <v>0</v>
      </c>
      <c r="E14" s="8">
        <f t="shared" si="1"/>
        <v>46062</v>
      </c>
      <c r="F14" s="9">
        <v>0</v>
      </c>
      <c r="G14" s="10">
        <f t="shared" si="2"/>
        <v>1</v>
      </c>
      <c r="H14" s="242"/>
      <c r="I14" s="242"/>
      <c r="J14" s="11">
        <f t="shared" si="3"/>
        <v>1.0396245367323611</v>
      </c>
      <c r="K14" s="11">
        <f t="shared" ref="K14" si="12">(I14-H14)/J14</f>
        <v>0</v>
      </c>
      <c r="L14" s="27">
        <f t="shared" ref="L14" si="13">K14/24</f>
        <v>0</v>
      </c>
      <c r="M14" s="256" t="s">
        <v>133</v>
      </c>
    </row>
    <row r="15" spans="1:13">
      <c r="A15" s="12">
        <f t="shared" si="5"/>
        <v>9</v>
      </c>
      <c r="B15" s="8">
        <f t="shared" si="5"/>
        <v>46062</v>
      </c>
      <c r="C15" s="8">
        <f t="shared" si="6"/>
        <v>46062</v>
      </c>
      <c r="D15" s="9">
        <f t="shared" si="7"/>
        <v>0</v>
      </c>
      <c r="E15" s="8">
        <f t="shared" si="1"/>
        <v>46063</v>
      </c>
      <c r="F15" s="9">
        <v>0</v>
      </c>
      <c r="G15" s="10">
        <f t="shared" si="2"/>
        <v>1</v>
      </c>
      <c r="H15" s="242"/>
      <c r="I15" s="242"/>
      <c r="J15" s="11">
        <f t="shared" si="3"/>
        <v>1.0396245367323611</v>
      </c>
      <c r="K15" s="11">
        <f t="shared" ref="K15" si="14">(I15-H15)/J15</f>
        <v>0</v>
      </c>
      <c r="L15" s="27">
        <f t="shared" ref="L15" si="15">K15/24</f>
        <v>0</v>
      </c>
      <c r="M15" s="256" t="s">
        <v>133</v>
      </c>
    </row>
    <row r="16" spans="1:13">
      <c r="A16" s="12">
        <f t="shared" si="5"/>
        <v>10</v>
      </c>
      <c r="B16" s="8">
        <f t="shared" si="5"/>
        <v>46063</v>
      </c>
      <c r="C16" s="8">
        <f t="shared" si="6"/>
        <v>46063</v>
      </c>
      <c r="D16" s="9">
        <f t="shared" si="7"/>
        <v>0</v>
      </c>
      <c r="E16" s="8">
        <f t="shared" si="1"/>
        <v>46064</v>
      </c>
      <c r="F16" s="9">
        <v>0</v>
      </c>
      <c r="G16" s="10">
        <f t="shared" si="2"/>
        <v>1</v>
      </c>
      <c r="H16" s="242"/>
      <c r="I16" s="242"/>
      <c r="J16" s="11">
        <f t="shared" si="3"/>
        <v>1.0396245367323611</v>
      </c>
      <c r="K16" s="11">
        <f t="shared" ref="K16" si="16">(I16-H16)/J16</f>
        <v>0</v>
      </c>
      <c r="L16" s="27">
        <f t="shared" ref="L16" si="17">K16/24</f>
        <v>0</v>
      </c>
      <c r="M16" s="256" t="s">
        <v>133</v>
      </c>
    </row>
    <row r="17" spans="1:15">
      <c r="A17" s="12">
        <f t="shared" si="5"/>
        <v>11</v>
      </c>
      <c r="B17" s="8">
        <f t="shared" si="5"/>
        <v>46064</v>
      </c>
      <c r="C17" s="8">
        <f t="shared" si="6"/>
        <v>46064</v>
      </c>
      <c r="D17" s="9">
        <f t="shared" si="7"/>
        <v>0</v>
      </c>
      <c r="E17" s="8">
        <f t="shared" si="1"/>
        <v>46065</v>
      </c>
      <c r="F17" s="9">
        <v>0</v>
      </c>
      <c r="G17" s="10">
        <f t="shared" si="2"/>
        <v>1</v>
      </c>
      <c r="H17" s="242"/>
      <c r="I17" s="242"/>
      <c r="J17" s="11">
        <f t="shared" si="3"/>
        <v>1.0396245367323611</v>
      </c>
      <c r="K17" s="11">
        <f t="shared" ref="K17" si="18">(I17-H17)/J17</f>
        <v>0</v>
      </c>
      <c r="L17" s="27">
        <f t="shared" ref="L17" si="19">K17/24</f>
        <v>0</v>
      </c>
      <c r="M17" s="256" t="s">
        <v>133</v>
      </c>
    </row>
    <row r="18" spans="1:15">
      <c r="A18" s="12">
        <f t="shared" si="5"/>
        <v>12</v>
      </c>
      <c r="B18" s="8">
        <f t="shared" si="5"/>
        <v>46065</v>
      </c>
      <c r="C18" s="8">
        <f t="shared" si="6"/>
        <v>46065</v>
      </c>
      <c r="D18" s="9">
        <f t="shared" si="7"/>
        <v>0</v>
      </c>
      <c r="E18" s="8">
        <f t="shared" si="1"/>
        <v>46066</v>
      </c>
      <c r="F18" s="9">
        <v>0</v>
      </c>
      <c r="G18" s="10">
        <f t="shared" si="2"/>
        <v>1</v>
      </c>
      <c r="H18" s="242"/>
      <c r="I18" s="242"/>
      <c r="J18" s="11">
        <f t="shared" si="3"/>
        <v>1.0396245367323611</v>
      </c>
      <c r="K18" s="11">
        <f t="shared" ref="K18" si="20">(I18-H18)/J18</f>
        <v>0</v>
      </c>
      <c r="L18" s="27">
        <f t="shared" ref="L18" si="21">K18/24</f>
        <v>0</v>
      </c>
      <c r="M18" s="256" t="s">
        <v>133</v>
      </c>
      <c r="O18" s="29"/>
    </row>
    <row r="19" spans="1:15">
      <c r="A19" s="12">
        <f t="shared" si="5"/>
        <v>13</v>
      </c>
      <c r="B19" s="8">
        <f t="shared" si="5"/>
        <v>46066</v>
      </c>
      <c r="C19" s="8">
        <f t="shared" si="6"/>
        <v>46066</v>
      </c>
      <c r="D19" s="9">
        <f t="shared" si="7"/>
        <v>0</v>
      </c>
      <c r="E19" s="8">
        <f t="shared" si="1"/>
        <v>46067</v>
      </c>
      <c r="F19" s="9">
        <v>0</v>
      </c>
      <c r="G19" s="10">
        <f t="shared" si="2"/>
        <v>1</v>
      </c>
      <c r="H19" s="242"/>
      <c r="I19" s="242"/>
      <c r="J19" s="11">
        <f t="shared" si="3"/>
        <v>1.0396245367323611</v>
      </c>
      <c r="K19" s="11">
        <f t="shared" ref="K19" si="22">(I19-H19)/J19</f>
        <v>0</v>
      </c>
      <c r="L19" s="27">
        <f t="shared" ref="L19" si="23">K19/24</f>
        <v>0</v>
      </c>
      <c r="M19" s="256" t="s">
        <v>133</v>
      </c>
    </row>
    <row r="20" spans="1:15">
      <c r="A20" s="12">
        <f t="shared" si="5"/>
        <v>14</v>
      </c>
      <c r="B20" s="8">
        <f t="shared" si="5"/>
        <v>46067</v>
      </c>
      <c r="C20" s="8">
        <f t="shared" si="6"/>
        <v>46067</v>
      </c>
      <c r="D20" s="9">
        <f t="shared" si="7"/>
        <v>0</v>
      </c>
      <c r="E20" s="8">
        <f t="shared" si="1"/>
        <v>46068</v>
      </c>
      <c r="F20" s="9">
        <v>0</v>
      </c>
      <c r="G20" s="10">
        <f t="shared" si="2"/>
        <v>1</v>
      </c>
      <c r="H20" s="242"/>
      <c r="I20" s="242"/>
      <c r="J20" s="11">
        <f t="shared" si="3"/>
        <v>1.0396245367323611</v>
      </c>
      <c r="K20" s="11">
        <f t="shared" ref="K20" si="24">(I20-H20)/J20</f>
        <v>0</v>
      </c>
      <c r="L20" s="27">
        <f t="shared" ref="L20" si="25">K20/24</f>
        <v>0</v>
      </c>
      <c r="M20" s="256" t="s">
        <v>133</v>
      </c>
    </row>
    <row r="21" spans="1:15">
      <c r="A21" s="12">
        <f t="shared" si="5"/>
        <v>15</v>
      </c>
      <c r="B21" s="8">
        <f t="shared" si="5"/>
        <v>46068</v>
      </c>
      <c r="C21" s="8">
        <f t="shared" si="6"/>
        <v>46068</v>
      </c>
      <c r="D21" s="9">
        <f t="shared" si="7"/>
        <v>0</v>
      </c>
      <c r="E21" s="8">
        <f t="shared" si="1"/>
        <v>46069</v>
      </c>
      <c r="F21" s="9">
        <v>0</v>
      </c>
      <c r="G21" s="10">
        <f t="shared" si="2"/>
        <v>1</v>
      </c>
      <c r="H21" s="242"/>
      <c r="I21" s="242"/>
      <c r="J21" s="11">
        <f t="shared" si="3"/>
        <v>1.0396245367323611</v>
      </c>
      <c r="K21" s="11">
        <f t="shared" ref="K21" si="26">(I21-H21)/J21</f>
        <v>0</v>
      </c>
      <c r="L21" s="27">
        <f t="shared" ref="L21" si="27">K21/24</f>
        <v>0</v>
      </c>
      <c r="M21" s="256" t="s">
        <v>133</v>
      </c>
    </row>
    <row r="22" spans="1:15">
      <c r="A22" s="12">
        <f t="shared" si="5"/>
        <v>16</v>
      </c>
      <c r="B22" s="8">
        <f t="shared" si="5"/>
        <v>46069</v>
      </c>
      <c r="C22" s="8">
        <f t="shared" si="6"/>
        <v>46069</v>
      </c>
      <c r="D22" s="9">
        <f t="shared" si="7"/>
        <v>0</v>
      </c>
      <c r="E22" s="8">
        <f t="shared" si="1"/>
        <v>46070</v>
      </c>
      <c r="F22" s="9">
        <v>0</v>
      </c>
      <c r="G22" s="10">
        <f t="shared" si="2"/>
        <v>1</v>
      </c>
      <c r="H22" s="242"/>
      <c r="I22" s="242"/>
      <c r="J22" s="11">
        <f t="shared" si="3"/>
        <v>1.0396245367323611</v>
      </c>
      <c r="K22" s="11">
        <f t="shared" ref="K22" si="28">(I22-H22)/J22</f>
        <v>0</v>
      </c>
      <c r="L22" s="27">
        <f t="shared" ref="L22" si="29">K22/24</f>
        <v>0</v>
      </c>
      <c r="M22" s="256" t="s">
        <v>133</v>
      </c>
    </row>
    <row r="23" spans="1:15">
      <c r="A23" s="12">
        <f t="shared" si="5"/>
        <v>17</v>
      </c>
      <c r="B23" s="8">
        <f t="shared" si="5"/>
        <v>46070</v>
      </c>
      <c r="C23" s="8">
        <f t="shared" si="6"/>
        <v>46070</v>
      </c>
      <c r="D23" s="9">
        <f t="shared" si="7"/>
        <v>0</v>
      </c>
      <c r="E23" s="8">
        <f t="shared" si="1"/>
        <v>46071</v>
      </c>
      <c r="F23" s="9">
        <v>0</v>
      </c>
      <c r="G23" s="10">
        <f t="shared" si="2"/>
        <v>1</v>
      </c>
      <c r="H23" s="242"/>
      <c r="I23" s="242"/>
      <c r="J23" s="11">
        <f t="shared" si="3"/>
        <v>1.0396245367323611</v>
      </c>
      <c r="K23" s="11">
        <f t="shared" ref="K23" si="30">(I23-H23)/J23</f>
        <v>0</v>
      </c>
      <c r="L23" s="27">
        <f t="shared" ref="L23" si="31">K23/24</f>
        <v>0</v>
      </c>
      <c r="M23" s="256" t="s">
        <v>133</v>
      </c>
    </row>
    <row r="24" spans="1:15">
      <c r="A24" s="12">
        <f t="shared" si="5"/>
        <v>18</v>
      </c>
      <c r="B24" s="8">
        <f t="shared" si="5"/>
        <v>46071</v>
      </c>
      <c r="C24" s="8">
        <f t="shared" si="6"/>
        <v>46071</v>
      </c>
      <c r="D24" s="9">
        <f t="shared" si="7"/>
        <v>0</v>
      </c>
      <c r="E24" s="8">
        <f t="shared" si="1"/>
        <v>46072</v>
      </c>
      <c r="F24" s="9">
        <v>0</v>
      </c>
      <c r="G24" s="10">
        <f t="shared" si="2"/>
        <v>1</v>
      </c>
      <c r="H24" s="242"/>
      <c r="I24" s="242"/>
      <c r="J24" s="11">
        <f t="shared" si="3"/>
        <v>1.0396245367323611</v>
      </c>
      <c r="K24" s="11">
        <f t="shared" ref="K24" si="32">(I24-H24)/J24</f>
        <v>0</v>
      </c>
      <c r="L24" s="27">
        <f t="shared" ref="L24" si="33">K24/24</f>
        <v>0</v>
      </c>
      <c r="M24" s="256" t="s">
        <v>133</v>
      </c>
    </row>
    <row r="25" spans="1:15">
      <c r="A25" s="12">
        <f t="shared" ref="A25:B34" si="34">A24+1</f>
        <v>19</v>
      </c>
      <c r="B25" s="8">
        <f>B24+1</f>
        <v>46072</v>
      </c>
      <c r="C25" s="8">
        <f t="shared" si="6"/>
        <v>46072</v>
      </c>
      <c r="D25" s="9">
        <f t="shared" si="7"/>
        <v>0</v>
      </c>
      <c r="E25" s="8">
        <f t="shared" si="1"/>
        <v>46073</v>
      </c>
      <c r="F25" s="9">
        <v>0</v>
      </c>
      <c r="G25" s="10">
        <f t="shared" si="2"/>
        <v>1</v>
      </c>
      <c r="H25" s="242"/>
      <c r="I25" s="242"/>
      <c r="J25" s="11">
        <f t="shared" si="3"/>
        <v>1.0396245367323611</v>
      </c>
      <c r="K25" s="11">
        <f t="shared" ref="K25" si="35">(I25-H25)/J25</f>
        <v>0</v>
      </c>
      <c r="L25" s="27">
        <f t="shared" ref="L25" si="36">K25/24</f>
        <v>0</v>
      </c>
      <c r="M25" s="256" t="s">
        <v>133</v>
      </c>
    </row>
    <row r="26" spans="1:15">
      <c r="A26" s="12">
        <f t="shared" si="34"/>
        <v>20</v>
      </c>
      <c r="B26" s="8">
        <f>B25+1</f>
        <v>46073</v>
      </c>
      <c r="C26" s="8">
        <f t="shared" si="6"/>
        <v>46073</v>
      </c>
      <c r="D26" s="9">
        <f t="shared" si="7"/>
        <v>0</v>
      </c>
      <c r="E26" s="8">
        <f t="shared" si="1"/>
        <v>46074</v>
      </c>
      <c r="F26" s="9">
        <v>0</v>
      </c>
      <c r="G26" s="10">
        <f t="shared" ref="G26:G29" si="37">IFERROR(((E26-C26)+(F26-D26)),"")</f>
        <v>1</v>
      </c>
      <c r="H26" s="242"/>
      <c r="I26" s="242"/>
      <c r="J26" s="11">
        <f t="shared" si="3"/>
        <v>1.0396245367323611</v>
      </c>
      <c r="K26" s="11">
        <f t="shared" ref="K26:K29" si="38">(I26-H26)/J26</f>
        <v>0</v>
      </c>
      <c r="L26" s="27">
        <f t="shared" ref="L26:L29" si="39">K26/24</f>
        <v>0</v>
      </c>
      <c r="M26" s="256" t="s">
        <v>133</v>
      </c>
    </row>
    <row r="27" spans="1:15">
      <c r="A27" s="12">
        <f t="shared" si="34"/>
        <v>21</v>
      </c>
      <c r="B27" s="8">
        <f>B26+1</f>
        <v>46074</v>
      </c>
      <c r="C27" s="8">
        <f t="shared" si="6"/>
        <v>46074</v>
      </c>
      <c r="D27" s="9">
        <f t="shared" si="7"/>
        <v>0</v>
      </c>
      <c r="E27" s="8">
        <f t="shared" si="1"/>
        <v>46075</v>
      </c>
      <c r="F27" s="9">
        <v>0</v>
      </c>
      <c r="G27" s="10">
        <f t="shared" si="37"/>
        <v>1</v>
      </c>
      <c r="H27" s="242"/>
      <c r="I27" s="242"/>
      <c r="J27" s="11">
        <f t="shared" si="3"/>
        <v>1.0396245367323611</v>
      </c>
      <c r="K27" s="11">
        <f t="shared" si="38"/>
        <v>0</v>
      </c>
      <c r="L27" s="27">
        <f t="shared" si="39"/>
        <v>0</v>
      </c>
      <c r="M27" s="256" t="s">
        <v>133</v>
      </c>
    </row>
    <row r="28" spans="1:15">
      <c r="A28" s="12">
        <f t="shared" si="34"/>
        <v>22</v>
      </c>
      <c r="B28" s="8">
        <f t="shared" si="34"/>
        <v>46075</v>
      </c>
      <c r="C28" s="8">
        <f t="shared" si="6"/>
        <v>46075</v>
      </c>
      <c r="D28" s="9">
        <f t="shared" si="7"/>
        <v>0</v>
      </c>
      <c r="E28" s="8">
        <f t="shared" si="1"/>
        <v>46076</v>
      </c>
      <c r="F28" s="9">
        <v>0</v>
      </c>
      <c r="G28" s="10">
        <f t="shared" si="37"/>
        <v>1</v>
      </c>
      <c r="H28" s="242"/>
      <c r="I28" s="242"/>
      <c r="J28" s="11">
        <f t="shared" si="3"/>
        <v>1.0396245367323611</v>
      </c>
      <c r="K28" s="11">
        <f t="shared" si="38"/>
        <v>0</v>
      </c>
      <c r="L28" s="27">
        <f t="shared" si="39"/>
        <v>0</v>
      </c>
      <c r="M28" s="256" t="s">
        <v>133</v>
      </c>
    </row>
    <row r="29" spans="1:15">
      <c r="A29" s="12">
        <f t="shared" si="34"/>
        <v>23</v>
      </c>
      <c r="B29" s="8">
        <f t="shared" si="34"/>
        <v>46076</v>
      </c>
      <c r="C29" s="8">
        <f t="shared" si="6"/>
        <v>46076</v>
      </c>
      <c r="D29" s="9">
        <f t="shared" si="7"/>
        <v>0</v>
      </c>
      <c r="E29" s="8">
        <f t="shared" si="1"/>
        <v>46077</v>
      </c>
      <c r="F29" s="9">
        <v>0</v>
      </c>
      <c r="G29" s="10">
        <f t="shared" si="37"/>
        <v>1</v>
      </c>
      <c r="H29" s="242"/>
      <c r="I29" s="242"/>
      <c r="J29" s="11">
        <f t="shared" si="3"/>
        <v>1.0396245367323611</v>
      </c>
      <c r="K29" s="11">
        <f t="shared" si="38"/>
        <v>0</v>
      </c>
      <c r="L29" s="27">
        <f t="shared" si="39"/>
        <v>0</v>
      </c>
      <c r="M29" s="256" t="s">
        <v>133</v>
      </c>
    </row>
    <row r="30" spans="1:15">
      <c r="A30" s="12">
        <f t="shared" si="34"/>
        <v>24</v>
      </c>
      <c r="B30" s="8">
        <f t="shared" si="34"/>
        <v>46077</v>
      </c>
      <c r="C30" s="8">
        <f t="shared" si="6"/>
        <v>46077</v>
      </c>
      <c r="D30" s="9">
        <f t="shared" si="7"/>
        <v>0</v>
      </c>
      <c r="E30" s="8">
        <f t="shared" si="1"/>
        <v>46078</v>
      </c>
      <c r="F30" s="9">
        <v>0</v>
      </c>
      <c r="G30" s="10">
        <f t="shared" si="2"/>
        <v>1</v>
      </c>
      <c r="H30" s="242"/>
      <c r="I30" s="242"/>
      <c r="J30" s="11">
        <f t="shared" si="3"/>
        <v>1.0396245367323611</v>
      </c>
      <c r="K30" s="11">
        <f t="shared" ref="K30" si="40">(I30-H30)/J30</f>
        <v>0</v>
      </c>
      <c r="L30" s="27">
        <f t="shared" ref="L30" si="41">K30/24</f>
        <v>0</v>
      </c>
      <c r="M30" s="256" t="s">
        <v>133</v>
      </c>
    </row>
    <row r="31" spans="1:15">
      <c r="A31" s="12">
        <f t="shared" si="34"/>
        <v>25</v>
      </c>
      <c r="B31" s="8">
        <f t="shared" si="34"/>
        <v>46078</v>
      </c>
      <c r="C31" s="8">
        <f t="shared" si="6"/>
        <v>46078</v>
      </c>
      <c r="D31" s="9">
        <f t="shared" si="7"/>
        <v>0</v>
      </c>
      <c r="E31" s="8">
        <f t="shared" si="1"/>
        <v>46079</v>
      </c>
      <c r="F31" s="9">
        <v>0</v>
      </c>
      <c r="G31" s="10">
        <f t="shared" si="2"/>
        <v>1</v>
      </c>
      <c r="H31" s="11"/>
      <c r="I31" s="242"/>
      <c r="J31" s="11">
        <f t="shared" si="3"/>
        <v>1.0396245367323611</v>
      </c>
      <c r="K31" s="11">
        <f t="shared" ref="K31:K34" si="42">(I31-H31)/J31</f>
        <v>0</v>
      </c>
      <c r="L31" s="27">
        <f t="shared" ref="L31:L34" si="43">K31/24</f>
        <v>0</v>
      </c>
      <c r="M31" s="256" t="s">
        <v>133</v>
      </c>
    </row>
    <row r="32" spans="1:15">
      <c r="A32" s="12">
        <f t="shared" si="34"/>
        <v>26</v>
      </c>
      <c r="B32" s="8">
        <f t="shared" si="34"/>
        <v>46079</v>
      </c>
      <c r="C32" s="8">
        <f t="shared" si="6"/>
        <v>46079</v>
      </c>
      <c r="D32" s="9">
        <f t="shared" si="7"/>
        <v>0</v>
      </c>
      <c r="E32" s="8">
        <f t="shared" si="1"/>
        <v>46080</v>
      </c>
      <c r="F32" s="9">
        <v>0</v>
      </c>
      <c r="G32" s="10">
        <f t="shared" si="2"/>
        <v>1</v>
      </c>
      <c r="H32" s="11"/>
      <c r="I32" s="242"/>
      <c r="J32" s="11">
        <f t="shared" si="3"/>
        <v>1.0396245367323611</v>
      </c>
      <c r="K32" s="11">
        <f t="shared" si="42"/>
        <v>0</v>
      </c>
      <c r="L32" s="27">
        <f t="shared" si="43"/>
        <v>0</v>
      </c>
      <c r="M32" s="256" t="s">
        <v>133</v>
      </c>
    </row>
    <row r="33" spans="1:13">
      <c r="A33" s="12">
        <f t="shared" si="34"/>
        <v>27</v>
      </c>
      <c r="B33" s="8">
        <f t="shared" si="34"/>
        <v>46080</v>
      </c>
      <c r="C33" s="8">
        <f t="shared" si="6"/>
        <v>46080</v>
      </c>
      <c r="D33" s="9">
        <f t="shared" si="7"/>
        <v>0</v>
      </c>
      <c r="E33" s="8">
        <f t="shared" si="1"/>
        <v>46081</v>
      </c>
      <c r="F33" s="9">
        <v>0</v>
      </c>
      <c r="G33" s="10">
        <f t="shared" si="2"/>
        <v>1</v>
      </c>
      <c r="H33" s="11"/>
      <c r="I33" s="242"/>
      <c r="J33" s="11">
        <f t="shared" si="3"/>
        <v>1.0396245367323611</v>
      </c>
      <c r="K33" s="11">
        <f t="shared" si="42"/>
        <v>0</v>
      </c>
      <c r="L33" s="27">
        <f t="shared" si="43"/>
        <v>0</v>
      </c>
      <c r="M33" s="256" t="s">
        <v>133</v>
      </c>
    </row>
    <row r="34" spans="1:13">
      <c r="A34" s="12">
        <f t="shared" si="34"/>
        <v>28</v>
      </c>
      <c r="B34" s="8">
        <f t="shared" si="34"/>
        <v>46081</v>
      </c>
      <c r="C34" s="8">
        <f t="shared" si="6"/>
        <v>46081</v>
      </c>
      <c r="D34" s="9">
        <f t="shared" si="7"/>
        <v>0</v>
      </c>
      <c r="E34" s="8">
        <f t="shared" si="1"/>
        <v>46082</v>
      </c>
      <c r="F34" s="9">
        <v>0</v>
      </c>
      <c r="G34" s="10">
        <f t="shared" si="2"/>
        <v>1</v>
      </c>
      <c r="H34" s="11"/>
      <c r="I34" s="242"/>
      <c r="J34" s="11">
        <f t="shared" si="3"/>
        <v>1.0396245367323611</v>
      </c>
      <c r="K34" s="11">
        <f t="shared" si="42"/>
        <v>0</v>
      </c>
      <c r="L34" s="27">
        <f t="shared" si="43"/>
        <v>0</v>
      </c>
      <c r="M34" s="256" t="s">
        <v>133</v>
      </c>
    </row>
    <row r="35" spans="1:13">
      <c r="A35" s="12">
        <f t="shared" ref="A35:B35" si="44">A34+1</f>
        <v>29</v>
      </c>
      <c r="B35" s="8">
        <f t="shared" si="44"/>
        <v>46082</v>
      </c>
      <c r="C35" s="8">
        <f t="shared" ref="C35:C36" si="45">B35</f>
        <v>46082</v>
      </c>
      <c r="D35" s="9">
        <f t="shared" ref="D35:D36" si="46">F34</f>
        <v>0</v>
      </c>
      <c r="E35" s="8">
        <f t="shared" ref="E35:E36" si="47">C35+1</f>
        <v>46083</v>
      </c>
      <c r="F35" s="9">
        <v>0</v>
      </c>
      <c r="G35" s="10">
        <f t="shared" ref="G35:G36" si="48">IFERROR(((E35-C35)+(F35-D35)),"")</f>
        <v>1</v>
      </c>
      <c r="H35" s="11"/>
      <c r="I35" s="242"/>
      <c r="J35" s="11">
        <f t="shared" si="3"/>
        <v>1.0396245367323611</v>
      </c>
      <c r="K35" s="11">
        <f t="shared" ref="K35:K36" si="49">(I35-H35)/J35</f>
        <v>0</v>
      </c>
      <c r="L35" s="27">
        <f t="shared" ref="L35:L36" si="50">K35/24</f>
        <v>0</v>
      </c>
      <c r="M35" s="256" t="s">
        <v>133</v>
      </c>
    </row>
    <row r="36" spans="1:13">
      <c r="A36" s="12">
        <f t="shared" ref="A36:B37" si="51">A35+1</f>
        <v>30</v>
      </c>
      <c r="B36" s="8">
        <f t="shared" si="51"/>
        <v>46083</v>
      </c>
      <c r="C36" s="8">
        <f t="shared" si="45"/>
        <v>46083</v>
      </c>
      <c r="D36" s="9">
        <f t="shared" si="46"/>
        <v>0</v>
      </c>
      <c r="E36" s="8">
        <f t="shared" si="47"/>
        <v>46084</v>
      </c>
      <c r="F36" s="9">
        <v>0</v>
      </c>
      <c r="G36" s="10">
        <f t="shared" si="48"/>
        <v>1</v>
      </c>
      <c r="H36" s="11"/>
      <c r="I36" s="242"/>
      <c r="J36" s="11">
        <f t="shared" si="3"/>
        <v>1.0396245367323611</v>
      </c>
      <c r="K36" s="11">
        <f t="shared" si="49"/>
        <v>0</v>
      </c>
      <c r="L36" s="27">
        <f t="shared" si="50"/>
        <v>0</v>
      </c>
      <c r="M36" s="256" t="s">
        <v>133</v>
      </c>
    </row>
    <row r="37" spans="1:13">
      <c r="A37" s="12">
        <f t="shared" si="51"/>
        <v>31</v>
      </c>
      <c r="B37" s="8">
        <f t="shared" si="51"/>
        <v>46084</v>
      </c>
      <c r="C37" s="8">
        <f t="shared" ref="C37" si="52">B37</f>
        <v>46084</v>
      </c>
      <c r="D37" s="9">
        <f t="shared" ref="D37" si="53">F36</f>
        <v>0</v>
      </c>
      <c r="E37" s="8">
        <f t="shared" ref="E37" si="54">C37+1</f>
        <v>46085</v>
      </c>
      <c r="F37" s="9">
        <v>0</v>
      </c>
      <c r="G37" s="10">
        <f t="shared" ref="G37" si="55">IFERROR(((E37-C37)+(F37-D37)),"")</f>
        <v>1</v>
      </c>
      <c r="H37" s="11"/>
      <c r="I37" s="242"/>
      <c r="J37" s="11">
        <f t="shared" si="3"/>
        <v>1.0396245367323611</v>
      </c>
      <c r="K37" s="11">
        <f t="shared" ref="K37" si="56">(I37-H37)/J37</f>
        <v>0</v>
      </c>
      <c r="L37" s="27">
        <f t="shared" ref="L37" si="57">K37/24</f>
        <v>0</v>
      </c>
      <c r="M37" s="256" t="s">
        <v>133</v>
      </c>
    </row>
    <row r="38" spans="1:13">
      <c r="A38" s="12"/>
      <c r="B38" s="8"/>
      <c r="C38" s="8"/>
      <c r="D38" s="9"/>
      <c r="E38" s="8"/>
      <c r="F38" s="9"/>
      <c r="G38" s="10"/>
      <c r="H38" s="11"/>
      <c r="I38" s="242"/>
      <c r="J38" s="11"/>
      <c r="K38" s="11"/>
      <c r="L38" s="27"/>
      <c r="M38" s="28"/>
    </row>
    <row r="39" spans="1:13">
      <c r="A39" s="17" t="s">
        <v>3</v>
      </c>
      <c r="B39" s="18"/>
      <c r="C39" s="18"/>
      <c r="D39" s="18"/>
      <c r="E39" s="18"/>
      <c r="F39" s="18"/>
      <c r="G39" s="19">
        <f>SUM(G7:G38)</f>
        <v>31</v>
      </c>
      <c r="H39" s="20"/>
      <c r="I39" s="20"/>
      <c r="J39" s="32">
        <f>SUM(J7:J38)</f>
        <v>32.228360638703201</v>
      </c>
      <c r="K39" s="257">
        <f>SUM(K7:K38)</f>
        <v>0</v>
      </c>
      <c r="L39" s="32"/>
      <c r="M39" s="33"/>
    </row>
    <row r="40" spans="1:13">
      <c r="A40" s="21" t="s">
        <v>106</v>
      </c>
      <c r="B40" s="22"/>
      <c r="C40" s="22"/>
      <c r="D40" s="22"/>
      <c r="E40" s="22"/>
      <c r="F40" s="22"/>
      <c r="G40" s="23">
        <f>G39/SUMPRODUCT((G7:G38&gt;0)*1)</f>
        <v>1</v>
      </c>
      <c r="H40" s="24"/>
      <c r="I40" s="24"/>
      <c r="J40" s="24"/>
      <c r="K40" s="24" t="e">
        <f>K39/SUMPRODUCT((K7:K38&gt;0)*1)</f>
        <v>#DIV/0!</v>
      </c>
      <c r="L40" s="24"/>
      <c r="M40" s="34"/>
    </row>
  </sheetData>
  <mergeCells count="10">
    <mergeCell ref="A5:A6"/>
    <mergeCell ref="B5:B6"/>
    <mergeCell ref="G5:G6"/>
    <mergeCell ref="J5:J6"/>
    <mergeCell ref="K5:K6"/>
    <mergeCell ref="L5:L6"/>
    <mergeCell ref="M5:M6"/>
    <mergeCell ref="C5:D5"/>
    <mergeCell ref="E5:F5"/>
    <mergeCell ref="H5:I5"/>
  </mergeCells>
  <hyperlinks>
    <hyperlink ref="M2" location="'Summary sales'!A1" display="SUMMARY"/>
  </hyperlinks>
  <pageMargins left="0.7" right="0.7" top="0.75" bottom="0.75" header="0.3" footer="0.3"/>
  <pageSetup orientation="portrait"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0"/>
  <sheetViews>
    <sheetView workbookViewId="0">
      <pane xSplit="2" ySplit="6" topLeftCell="C7" activePane="bottomRight" state="frozen"/>
      <selection pane="topRight"/>
      <selection pane="bottomLeft"/>
      <selection pane="bottomRight" activeCell="M8" sqref="M8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8" width="13.7109375" style="1" customWidth="1"/>
    <col min="9" max="9" width="14.7109375" style="1" customWidth="1"/>
    <col min="10" max="10" width="10.28515625" style="1" customWidth="1"/>
    <col min="11" max="11" width="13.42578125" style="42" customWidth="1"/>
    <col min="12" max="12" width="9.140625" style="1"/>
    <col min="13" max="13" width="36.7109375" style="1" customWidth="1"/>
    <col min="14" max="16384" width="9.140625" style="1"/>
  </cols>
  <sheetData>
    <row r="1" spans="1:13">
      <c r="B1" s="2"/>
      <c r="C1" s="3" t="s">
        <v>120</v>
      </c>
      <c r="D1" s="2"/>
      <c r="E1" s="2"/>
      <c r="F1" s="2"/>
      <c r="G1" s="2"/>
      <c r="H1" s="2"/>
      <c r="I1" s="2"/>
      <c r="J1" s="2"/>
      <c r="K1" s="61"/>
      <c r="L1" s="2"/>
      <c r="M1" s="2"/>
    </row>
    <row r="2" spans="1:13">
      <c r="B2" s="2"/>
      <c r="C2" s="3" t="s">
        <v>222</v>
      </c>
      <c r="D2" s="2"/>
      <c r="E2" s="2"/>
      <c r="F2" s="2"/>
      <c r="G2" s="2"/>
      <c r="H2" s="2"/>
      <c r="I2" s="2"/>
      <c r="J2" s="2"/>
      <c r="K2" s="61"/>
      <c r="L2" s="2"/>
      <c r="M2" s="25" t="s">
        <v>122</v>
      </c>
    </row>
    <row r="3" spans="1:13">
      <c r="B3" s="2"/>
      <c r="C3" s="3" t="str">
        <f>SCI!C3</f>
        <v>Bulan Februari 2026</v>
      </c>
      <c r="D3" s="2"/>
      <c r="E3" s="2"/>
      <c r="F3" s="2"/>
      <c r="G3" s="2"/>
      <c r="H3" s="2"/>
      <c r="I3" s="2"/>
      <c r="J3" s="2"/>
      <c r="K3" s="61"/>
      <c r="L3" s="2"/>
      <c r="M3" s="2"/>
    </row>
    <row r="4" spans="1:13">
      <c r="B4" s="4"/>
      <c r="C4" s="4">
        <f>SCI!C4</f>
        <v>46054</v>
      </c>
      <c r="D4" s="2"/>
      <c r="E4" s="2"/>
      <c r="F4" s="2"/>
      <c r="G4" s="2"/>
      <c r="H4" s="2"/>
      <c r="I4" s="2"/>
      <c r="J4" s="2"/>
      <c r="K4" s="61" t="s">
        <v>123</v>
      </c>
      <c r="L4" s="26">
        <f>MAX(L7:L38)</f>
        <v>0</v>
      </c>
      <c r="M4" s="2"/>
    </row>
    <row r="5" spans="1:13" ht="15.75" customHeight="1">
      <c r="A5" s="695" t="s">
        <v>100</v>
      </c>
      <c r="B5" s="694" t="s">
        <v>101</v>
      </c>
      <c r="C5" s="694" t="s">
        <v>124</v>
      </c>
      <c r="D5" s="694"/>
      <c r="E5" s="694" t="s">
        <v>125</v>
      </c>
      <c r="F5" s="694"/>
      <c r="G5" s="698" t="s">
        <v>126</v>
      </c>
      <c r="H5" s="694" t="s">
        <v>127</v>
      </c>
      <c r="I5" s="694"/>
      <c r="J5" s="727" t="s">
        <v>221</v>
      </c>
      <c r="K5" s="713" t="s">
        <v>128</v>
      </c>
      <c r="L5" s="698" t="s">
        <v>129</v>
      </c>
      <c r="M5" s="692" t="s">
        <v>130</v>
      </c>
    </row>
    <row r="6" spans="1:13">
      <c r="A6" s="696"/>
      <c r="B6" s="697"/>
      <c r="C6" s="5" t="s">
        <v>101</v>
      </c>
      <c r="D6" s="5" t="s">
        <v>131</v>
      </c>
      <c r="E6" s="5" t="s">
        <v>101</v>
      </c>
      <c r="F6" s="5" t="s">
        <v>131</v>
      </c>
      <c r="G6" s="699"/>
      <c r="H6" s="5" t="s">
        <v>124</v>
      </c>
      <c r="I6" s="5" t="s">
        <v>125</v>
      </c>
      <c r="J6" s="728"/>
      <c r="K6" s="714"/>
      <c r="L6" s="699"/>
      <c r="M6" s="693"/>
    </row>
    <row r="7" spans="1:13">
      <c r="A7" s="6">
        <v>1</v>
      </c>
      <c r="B7" s="7">
        <f>C4</f>
        <v>46054</v>
      </c>
      <c r="C7" s="8">
        <f>B7</f>
        <v>46054</v>
      </c>
      <c r="D7" s="9">
        <v>0</v>
      </c>
      <c r="E7" s="8">
        <f>C7+1</f>
        <v>46055</v>
      </c>
      <c r="F7" s="9">
        <v>0</v>
      </c>
      <c r="G7" s="10">
        <f>IFERROR(((E7-C7)+(F7-D7)),"")</f>
        <v>1</v>
      </c>
      <c r="H7" s="11"/>
      <c r="I7" s="11"/>
      <c r="J7" s="162">
        <f>300.15/288.71</f>
        <v>1.0396245367323611</v>
      </c>
      <c r="K7" s="11">
        <f>(I7-H7)/J7</f>
        <v>0</v>
      </c>
      <c r="L7" s="27">
        <f t="shared" ref="L7" si="0">K7/24</f>
        <v>0</v>
      </c>
      <c r="M7" s="101" t="s">
        <v>133</v>
      </c>
    </row>
    <row r="8" spans="1:13">
      <c r="A8" s="12">
        <f>A7+1</f>
        <v>2</v>
      </c>
      <c r="B8" s="8">
        <f>E7</f>
        <v>46055</v>
      </c>
      <c r="C8" s="8">
        <f>B8</f>
        <v>46055</v>
      </c>
      <c r="D8" s="9">
        <f>F7</f>
        <v>0</v>
      </c>
      <c r="E8" s="8">
        <f t="shared" ref="E8:E34" si="1">C8+1</f>
        <v>46056</v>
      </c>
      <c r="F8" s="9">
        <v>0</v>
      </c>
      <c r="G8" s="10">
        <f t="shared" ref="G8:G34" si="2">IFERROR(((E8-C8)+(F8-D8)),"")</f>
        <v>1</v>
      </c>
      <c r="H8" s="11"/>
      <c r="I8" s="11"/>
      <c r="J8" s="11">
        <f t="shared" ref="J8:J37" si="3">300.15/288.71</f>
        <v>1.0396245367323611</v>
      </c>
      <c r="K8" s="11">
        <f t="shared" ref="K8:K10" si="4">(I8-H8)/J8</f>
        <v>0</v>
      </c>
      <c r="L8" s="27">
        <f t="shared" ref="L8:L10" si="5">K8/24</f>
        <v>0</v>
      </c>
      <c r="M8" s="256" t="s">
        <v>133</v>
      </c>
    </row>
    <row r="9" spans="1:13">
      <c r="A9" s="12">
        <f t="shared" ref="A9:B24" si="6">A8+1</f>
        <v>3</v>
      </c>
      <c r="B9" s="8">
        <f t="shared" si="6"/>
        <v>46056</v>
      </c>
      <c r="C9" s="8">
        <f t="shared" ref="C9:C34" si="7">B9</f>
        <v>46056</v>
      </c>
      <c r="D9" s="9">
        <f t="shared" ref="D9:D34" si="8">F8</f>
        <v>0</v>
      </c>
      <c r="E9" s="8">
        <f t="shared" si="1"/>
        <v>46057</v>
      </c>
      <c r="F9" s="9">
        <v>0</v>
      </c>
      <c r="G9" s="10">
        <f t="shared" si="2"/>
        <v>1</v>
      </c>
      <c r="H9" s="11"/>
      <c r="I9" s="11"/>
      <c r="J9" s="11">
        <f t="shared" si="3"/>
        <v>1.0396245367323611</v>
      </c>
      <c r="K9" s="11">
        <f t="shared" si="4"/>
        <v>0</v>
      </c>
      <c r="L9" s="27">
        <f t="shared" si="5"/>
        <v>0</v>
      </c>
      <c r="M9" s="105" t="s">
        <v>133</v>
      </c>
    </row>
    <row r="10" spans="1:13">
      <c r="A10" s="12">
        <f t="shared" si="6"/>
        <v>4</v>
      </c>
      <c r="B10" s="8">
        <f t="shared" si="6"/>
        <v>46057</v>
      </c>
      <c r="C10" s="8">
        <f t="shared" si="7"/>
        <v>46057</v>
      </c>
      <c r="D10" s="9">
        <f t="shared" si="8"/>
        <v>0</v>
      </c>
      <c r="E10" s="8">
        <f t="shared" si="1"/>
        <v>46058</v>
      </c>
      <c r="F10" s="9">
        <v>0</v>
      </c>
      <c r="G10" s="10">
        <f t="shared" si="2"/>
        <v>1</v>
      </c>
      <c r="H10" s="11"/>
      <c r="I10" s="11"/>
      <c r="J10" s="11">
        <f t="shared" si="3"/>
        <v>1.0396245367323611</v>
      </c>
      <c r="K10" s="11">
        <f t="shared" si="4"/>
        <v>0</v>
      </c>
      <c r="L10" s="27">
        <f t="shared" si="5"/>
        <v>0</v>
      </c>
      <c r="M10" s="105" t="s">
        <v>133</v>
      </c>
    </row>
    <row r="11" spans="1:13">
      <c r="A11" s="12">
        <f t="shared" si="6"/>
        <v>5</v>
      </c>
      <c r="B11" s="8">
        <f t="shared" si="6"/>
        <v>46058</v>
      </c>
      <c r="C11" s="8">
        <f t="shared" si="7"/>
        <v>46058</v>
      </c>
      <c r="D11" s="9">
        <f t="shared" si="8"/>
        <v>0</v>
      </c>
      <c r="E11" s="8">
        <f t="shared" si="1"/>
        <v>46059</v>
      </c>
      <c r="F11" s="9">
        <v>0</v>
      </c>
      <c r="G11" s="10">
        <f t="shared" si="2"/>
        <v>1</v>
      </c>
      <c r="H11" s="11"/>
      <c r="I11" s="11"/>
      <c r="J11" s="11">
        <f t="shared" si="3"/>
        <v>1.0396245367323611</v>
      </c>
      <c r="K11" s="11">
        <f t="shared" ref="K11" si="9">(I11-H11)/J11</f>
        <v>0</v>
      </c>
      <c r="L11" s="27">
        <f t="shared" ref="L11" si="10">K11/24</f>
        <v>0</v>
      </c>
      <c r="M11" s="105" t="s">
        <v>133</v>
      </c>
    </row>
    <row r="12" spans="1:13">
      <c r="A12" s="12">
        <f t="shared" si="6"/>
        <v>6</v>
      </c>
      <c r="B12" s="8">
        <f t="shared" si="6"/>
        <v>46059</v>
      </c>
      <c r="C12" s="8">
        <f t="shared" si="7"/>
        <v>46059</v>
      </c>
      <c r="D12" s="9">
        <f t="shared" si="8"/>
        <v>0</v>
      </c>
      <c r="E12" s="8">
        <f t="shared" si="1"/>
        <v>46060</v>
      </c>
      <c r="F12" s="9">
        <v>0</v>
      </c>
      <c r="G12" s="10">
        <f t="shared" si="2"/>
        <v>1</v>
      </c>
      <c r="H12" s="11"/>
      <c r="I12" s="11"/>
      <c r="J12" s="11">
        <f t="shared" si="3"/>
        <v>1.0396245367323611</v>
      </c>
      <c r="K12" s="11">
        <f t="shared" ref="K12" si="11">(I12-H12)/J12</f>
        <v>0</v>
      </c>
      <c r="L12" s="27">
        <f t="shared" ref="L12" si="12">K12/24</f>
        <v>0</v>
      </c>
      <c r="M12" s="105" t="s">
        <v>133</v>
      </c>
    </row>
    <row r="13" spans="1:13">
      <c r="A13" s="12">
        <f t="shared" si="6"/>
        <v>7</v>
      </c>
      <c r="B13" s="8">
        <f t="shared" si="6"/>
        <v>46060</v>
      </c>
      <c r="C13" s="8">
        <f t="shared" si="7"/>
        <v>46060</v>
      </c>
      <c r="D13" s="9">
        <f t="shared" si="8"/>
        <v>0</v>
      </c>
      <c r="E13" s="8">
        <f t="shared" si="1"/>
        <v>46061</v>
      </c>
      <c r="F13" s="9">
        <v>0</v>
      </c>
      <c r="G13" s="10">
        <f t="shared" si="2"/>
        <v>1</v>
      </c>
      <c r="H13" s="11"/>
      <c r="I13" s="11"/>
      <c r="J13" s="11">
        <f t="shared" si="3"/>
        <v>1.0396245367323611</v>
      </c>
      <c r="K13" s="11">
        <f t="shared" ref="K13" si="13">(I13-H13)/J13</f>
        <v>0</v>
      </c>
      <c r="L13" s="27">
        <f t="shared" ref="L13" si="14">K13/24</f>
        <v>0</v>
      </c>
      <c r="M13" s="105" t="s">
        <v>133</v>
      </c>
    </row>
    <row r="14" spans="1:13">
      <c r="A14" s="12">
        <f t="shared" si="6"/>
        <v>8</v>
      </c>
      <c r="B14" s="8">
        <f t="shared" si="6"/>
        <v>46061</v>
      </c>
      <c r="C14" s="8">
        <f t="shared" si="7"/>
        <v>46061</v>
      </c>
      <c r="D14" s="9">
        <f t="shared" si="8"/>
        <v>0</v>
      </c>
      <c r="E14" s="8">
        <f t="shared" si="1"/>
        <v>46062</v>
      </c>
      <c r="F14" s="9">
        <v>0</v>
      </c>
      <c r="G14" s="10">
        <f t="shared" si="2"/>
        <v>1</v>
      </c>
      <c r="H14" s="11"/>
      <c r="I14" s="11"/>
      <c r="J14" s="11">
        <f t="shared" si="3"/>
        <v>1.0396245367323611</v>
      </c>
      <c r="K14" s="11">
        <f t="shared" ref="K14" si="15">(I14-H14)/J14</f>
        <v>0</v>
      </c>
      <c r="L14" s="27">
        <f t="shared" ref="L14" si="16">K14/24</f>
        <v>0</v>
      </c>
      <c r="M14" s="105" t="s">
        <v>133</v>
      </c>
    </row>
    <row r="15" spans="1:13">
      <c r="A15" s="12">
        <f t="shared" si="6"/>
        <v>9</v>
      </c>
      <c r="B15" s="8">
        <f t="shared" si="6"/>
        <v>46062</v>
      </c>
      <c r="C15" s="8">
        <f t="shared" si="7"/>
        <v>46062</v>
      </c>
      <c r="D15" s="9">
        <f t="shared" si="8"/>
        <v>0</v>
      </c>
      <c r="E15" s="8">
        <f t="shared" si="1"/>
        <v>46063</v>
      </c>
      <c r="F15" s="9">
        <v>0</v>
      </c>
      <c r="G15" s="10">
        <f t="shared" si="2"/>
        <v>1</v>
      </c>
      <c r="H15" s="11"/>
      <c r="I15" s="11"/>
      <c r="J15" s="11">
        <f t="shared" si="3"/>
        <v>1.0396245367323611</v>
      </c>
      <c r="K15" s="11">
        <f t="shared" ref="K15" si="17">(I15-H15)/J15</f>
        <v>0</v>
      </c>
      <c r="L15" s="27">
        <f t="shared" ref="L15" si="18">K15/24</f>
        <v>0</v>
      </c>
      <c r="M15" s="105" t="s">
        <v>133</v>
      </c>
    </row>
    <row r="16" spans="1:13">
      <c r="A16" s="12">
        <f t="shared" si="6"/>
        <v>10</v>
      </c>
      <c r="B16" s="8">
        <f t="shared" si="6"/>
        <v>46063</v>
      </c>
      <c r="C16" s="8">
        <f t="shared" si="7"/>
        <v>46063</v>
      </c>
      <c r="D16" s="9">
        <f t="shared" si="8"/>
        <v>0</v>
      </c>
      <c r="E16" s="8">
        <f t="shared" si="1"/>
        <v>46064</v>
      </c>
      <c r="F16" s="9">
        <v>0</v>
      </c>
      <c r="G16" s="10">
        <f t="shared" si="2"/>
        <v>1</v>
      </c>
      <c r="H16" s="11"/>
      <c r="I16" s="11"/>
      <c r="J16" s="11">
        <f t="shared" si="3"/>
        <v>1.0396245367323611</v>
      </c>
      <c r="K16" s="11">
        <f t="shared" ref="K16" si="19">(I16-H16)/J16</f>
        <v>0</v>
      </c>
      <c r="L16" s="27">
        <f t="shared" ref="L16" si="20">K16/24</f>
        <v>0</v>
      </c>
      <c r="M16" s="105" t="s">
        <v>133</v>
      </c>
    </row>
    <row r="17" spans="1:15">
      <c r="A17" s="12">
        <f t="shared" si="6"/>
        <v>11</v>
      </c>
      <c r="B17" s="8">
        <f t="shared" si="6"/>
        <v>46064</v>
      </c>
      <c r="C17" s="8">
        <f t="shared" si="7"/>
        <v>46064</v>
      </c>
      <c r="D17" s="9">
        <f t="shared" si="8"/>
        <v>0</v>
      </c>
      <c r="E17" s="8">
        <f t="shared" si="1"/>
        <v>46065</v>
      </c>
      <c r="F17" s="9">
        <v>0</v>
      </c>
      <c r="G17" s="10">
        <f t="shared" si="2"/>
        <v>1</v>
      </c>
      <c r="H17" s="11"/>
      <c r="I17" s="11"/>
      <c r="J17" s="11">
        <f t="shared" si="3"/>
        <v>1.0396245367323611</v>
      </c>
      <c r="K17" s="11">
        <f t="shared" ref="K17" si="21">(I17-H17)/J17</f>
        <v>0</v>
      </c>
      <c r="L17" s="27">
        <f t="shared" ref="L17" si="22">K17/24</f>
        <v>0</v>
      </c>
      <c r="M17" s="105" t="s">
        <v>133</v>
      </c>
    </row>
    <row r="18" spans="1:15">
      <c r="A18" s="12">
        <f t="shared" si="6"/>
        <v>12</v>
      </c>
      <c r="B18" s="8">
        <f t="shared" si="6"/>
        <v>46065</v>
      </c>
      <c r="C18" s="8">
        <f t="shared" si="7"/>
        <v>46065</v>
      </c>
      <c r="D18" s="9">
        <f t="shared" si="8"/>
        <v>0</v>
      </c>
      <c r="E18" s="8">
        <f t="shared" si="1"/>
        <v>46066</v>
      </c>
      <c r="F18" s="9">
        <v>0</v>
      </c>
      <c r="G18" s="10">
        <f t="shared" si="2"/>
        <v>1</v>
      </c>
      <c r="H18" s="11"/>
      <c r="I18" s="11"/>
      <c r="J18" s="11">
        <f t="shared" si="3"/>
        <v>1.0396245367323611</v>
      </c>
      <c r="K18" s="11">
        <f t="shared" ref="K18" si="23">(I18-H18)/J18</f>
        <v>0</v>
      </c>
      <c r="L18" s="27">
        <f t="shared" ref="L18" si="24">K18/24</f>
        <v>0</v>
      </c>
      <c r="M18" s="105" t="s">
        <v>133</v>
      </c>
      <c r="O18" s="29"/>
    </row>
    <row r="19" spans="1:15">
      <c r="A19" s="12">
        <f t="shared" si="6"/>
        <v>13</v>
      </c>
      <c r="B19" s="8">
        <f t="shared" si="6"/>
        <v>46066</v>
      </c>
      <c r="C19" s="8">
        <f t="shared" si="7"/>
        <v>46066</v>
      </c>
      <c r="D19" s="9">
        <f t="shared" si="8"/>
        <v>0</v>
      </c>
      <c r="E19" s="8">
        <f t="shared" si="1"/>
        <v>46067</v>
      </c>
      <c r="F19" s="9">
        <v>0</v>
      </c>
      <c r="G19" s="10">
        <f t="shared" si="2"/>
        <v>1</v>
      </c>
      <c r="H19" s="11"/>
      <c r="I19" s="11"/>
      <c r="J19" s="11">
        <f t="shared" si="3"/>
        <v>1.0396245367323611</v>
      </c>
      <c r="K19" s="11">
        <f t="shared" ref="K19" si="25">(I19-H19)/J19</f>
        <v>0</v>
      </c>
      <c r="L19" s="27">
        <f t="shared" ref="L19" si="26">K19/24</f>
        <v>0</v>
      </c>
      <c r="M19" s="105" t="s">
        <v>133</v>
      </c>
    </row>
    <row r="20" spans="1:15">
      <c r="A20" s="12">
        <f t="shared" si="6"/>
        <v>14</v>
      </c>
      <c r="B20" s="8">
        <f t="shared" si="6"/>
        <v>46067</v>
      </c>
      <c r="C20" s="8">
        <f t="shared" si="7"/>
        <v>46067</v>
      </c>
      <c r="D20" s="9">
        <v>0.63541666666666696</v>
      </c>
      <c r="E20" s="8">
        <f t="shared" si="1"/>
        <v>46068</v>
      </c>
      <c r="F20" s="9">
        <v>0</v>
      </c>
      <c r="G20" s="10">
        <f t="shared" si="2"/>
        <v>0.36458333333333304</v>
      </c>
      <c r="H20" s="11"/>
      <c r="I20" s="11"/>
      <c r="J20" s="11">
        <f t="shared" si="3"/>
        <v>1.0396245367323611</v>
      </c>
      <c r="K20" s="11">
        <f t="shared" ref="K20" si="27">(I20-H20)/J20</f>
        <v>0</v>
      </c>
      <c r="L20" s="27">
        <f t="shared" ref="L20" si="28">K20/24</f>
        <v>0</v>
      </c>
      <c r="M20" s="105" t="s">
        <v>133</v>
      </c>
    </row>
    <row r="21" spans="1:15">
      <c r="A21" s="12">
        <f t="shared" si="6"/>
        <v>15</v>
      </c>
      <c r="B21" s="8">
        <f t="shared" si="6"/>
        <v>46068</v>
      </c>
      <c r="C21" s="8">
        <f t="shared" si="7"/>
        <v>46068</v>
      </c>
      <c r="D21" s="9">
        <f t="shared" si="8"/>
        <v>0</v>
      </c>
      <c r="E21" s="8">
        <f t="shared" si="1"/>
        <v>46069</v>
      </c>
      <c r="F21" s="9">
        <v>0</v>
      </c>
      <c r="G21" s="10">
        <f t="shared" si="2"/>
        <v>1</v>
      </c>
      <c r="H21" s="11"/>
      <c r="I21" s="11"/>
      <c r="J21" s="11">
        <f t="shared" si="3"/>
        <v>1.0396245367323611</v>
      </c>
      <c r="K21" s="11">
        <f t="shared" ref="K21" si="29">(I21-H21)/J21</f>
        <v>0</v>
      </c>
      <c r="L21" s="27">
        <f t="shared" ref="L21" si="30">K21/24</f>
        <v>0</v>
      </c>
      <c r="M21" s="105" t="s">
        <v>133</v>
      </c>
    </row>
    <row r="22" spans="1:15">
      <c r="A22" s="12">
        <f t="shared" si="6"/>
        <v>16</v>
      </c>
      <c r="B22" s="8">
        <f t="shared" si="6"/>
        <v>46069</v>
      </c>
      <c r="C22" s="8">
        <f t="shared" si="7"/>
        <v>46069</v>
      </c>
      <c r="D22" s="9">
        <f t="shared" si="8"/>
        <v>0</v>
      </c>
      <c r="E22" s="8">
        <f t="shared" si="1"/>
        <v>46070</v>
      </c>
      <c r="F22" s="9">
        <v>0</v>
      </c>
      <c r="G22" s="10">
        <f t="shared" si="2"/>
        <v>1</v>
      </c>
      <c r="H22" s="11"/>
      <c r="I22" s="11"/>
      <c r="J22" s="11">
        <f t="shared" si="3"/>
        <v>1.0396245367323611</v>
      </c>
      <c r="K22" s="11">
        <f t="shared" ref="K22" si="31">(I22-H22)/J22</f>
        <v>0</v>
      </c>
      <c r="L22" s="27">
        <f t="shared" ref="L22" si="32">K22/24</f>
        <v>0</v>
      </c>
      <c r="M22" s="105" t="s">
        <v>133</v>
      </c>
    </row>
    <row r="23" spans="1:15">
      <c r="A23" s="12">
        <f t="shared" si="6"/>
        <v>17</v>
      </c>
      <c r="B23" s="8">
        <f t="shared" si="6"/>
        <v>46070</v>
      </c>
      <c r="C23" s="8">
        <f t="shared" si="7"/>
        <v>46070</v>
      </c>
      <c r="D23" s="9">
        <f t="shared" si="8"/>
        <v>0</v>
      </c>
      <c r="E23" s="8">
        <f t="shared" si="1"/>
        <v>46071</v>
      </c>
      <c r="F23" s="9">
        <v>0</v>
      </c>
      <c r="G23" s="10">
        <f t="shared" si="2"/>
        <v>1</v>
      </c>
      <c r="H23" s="11"/>
      <c r="I23" s="11"/>
      <c r="J23" s="11">
        <f t="shared" si="3"/>
        <v>1.0396245367323611</v>
      </c>
      <c r="K23" s="11">
        <f t="shared" ref="K23" si="33">(I23-H23)/J23</f>
        <v>0</v>
      </c>
      <c r="L23" s="27">
        <f t="shared" ref="L23" si="34">K23/24</f>
        <v>0</v>
      </c>
      <c r="M23" s="105" t="s">
        <v>133</v>
      </c>
    </row>
    <row r="24" spans="1:15">
      <c r="A24" s="12">
        <f t="shared" si="6"/>
        <v>18</v>
      </c>
      <c r="B24" s="8">
        <f t="shared" si="6"/>
        <v>46071</v>
      </c>
      <c r="C24" s="8">
        <f t="shared" si="7"/>
        <v>46071</v>
      </c>
      <c r="D24" s="9">
        <f t="shared" si="8"/>
        <v>0</v>
      </c>
      <c r="E24" s="8">
        <f t="shared" si="1"/>
        <v>46072</v>
      </c>
      <c r="F24" s="9">
        <v>0</v>
      </c>
      <c r="G24" s="10">
        <f t="shared" si="2"/>
        <v>1</v>
      </c>
      <c r="H24" s="11"/>
      <c r="I24" s="11"/>
      <c r="J24" s="11">
        <f t="shared" si="3"/>
        <v>1.0396245367323611</v>
      </c>
      <c r="K24" s="11">
        <f t="shared" ref="K24" si="35">(I24-H24)/J24</f>
        <v>0</v>
      </c>
      <c r="L24" s="27">
        <f t="shared" ref="L24" si="36">K24/24</f>
        <v>0</v>
      </c>
      <c r="M24" s="105" t="s">
        <v>133</v>
      </c>
    </row>
    <row r="25" spans="1:15">
      <c r="A25" s="12">
        <f t="shared" ref="A25:B34" si="37">A24+1</f>
        <v>19</v>
      </c>
      <c r="B25" s="8">
        <f>B24+1</f>
        <v>46072</v>
      </c>
      <c r="C25" s="8">
        <f t="shared" si="7"/>
        <v>46072</v>
      </c>
      <c r="D25" s="9">
        <f t="shared" si="8"/>
        <v>0</v>
      </c>
      <c r="E25" s="8">
        <f t="shared" si="1"/>
        <v>46073</v>
      </c>
      <c r="F25" s="9">
        <v>0</v>
      </c>
      <c r="G25" s="10">
        <f t="shared" si="2"/>
        <v>1</v>
      </c>
      <c r="H25" s="11"/>
      <c r="I25" s="11"/>
      <c r="J25" s="11">
        <f t="shared" si="3"/>
        <v>1.0396245367323611</v>
      </c>
      <c r="K25" s="11">
        <f t="shared" ref="K25" si="38">(I25-H25)/J25</f>
        <v>0</v>
      </c>
      <c r="L25" s="27">
        <f t="shared" ref="L25" si="39">K25/24</f>
        <v>0</v>
      </c>
      <c r="M25" s="105" t="s">
        <v>133</v>
      </c>
    </row>
    <row r="26" spans="1:15">
      <c r="A26" s="12">
        <f t="shared" si="37"/>
        <v>20</v>
      </c>
      <c r="B26" s="8">
        <f>B25+1</f>
        <v>46073</v>
      </c>
      <c r="C26" s="8">
        <f t="shared" si="7"/>
        <v>46073</v>
      </c>
      <c r="D26" s="9">
        <f t="shared" si="8"/>
        <v>0</v>
      </c>
      <c r="E26" s="8">
        <f t="shared" si="1"/>
        <v>46074</v>
      </c>
      <c r="F26" s="9">
        <v>0</v>
      </c>
      <c r="G26" s="10">
        <f t="shared" si="2"/>
        <v>1</v>
      </c>
      <c r="H26" s="11"/>
      <c r="I26" s="11"/>
      <c r="J26" s="11">
        <f t="shared" si="3"/>
        <v>1.0396245367323611</v>
      </c>
      <c r="K26" s="11">
        <f t="shared" ref="K26" si="40">(I26-H26)/J26</f>
        <v>0</v>
      </c>
      <c r="L26" s="27">
        <f t="shared" ref="L26" si="41">K26/24</f>
        <v>0</v>
      </c>
      <c r="M26" s="105" t="s">
        <v>133</v>
      </c>
    </row>
    <row r="27" spans="1:15">
      <c r="A27" s="12">
        <f t="shared" si="37"/>
        <v>21</v>
      </c>
      <c r="B27" s="8">
        <f>B26+1</f>
        <v>46074</v>
      </c>
      <c r="C27" s="8">
        <f t="shared" si="7"/>
        <v>46074</v>
      </c>
      <c r="D27" s="9">
        <f t="shared" si="8"/>
        <v>0</v>
      </c>
      <c r="E27" s="8">
        <f t="shared" si="1"/>
        <v>46075</v>
      </c>
      <c r="F27" s="9">
        <v>0</v>
      </c>
      <c r="G27" s="10">
        <f t="shared" si="2"/>
        <v>1</v>
      </c>
      <c r="H27" s="11"/>
      <c r="I27" s="11"/>
      <c r="J27" s="11">
        <f t="shared" si="3"/>
        <v>1.0396245367323611</v>
      </c>
      <c r="K27" s="11">
        <f t="shared" ref="K27" si="42">(I27-H27)/J27</f>
        <v>0</v>
      </c>
      <c r="L27" s="27">
        <f t="shared" ref="L27" si="43">K27/24</f>
        <v>0</v>
      </c>
      <c r="M27" s="105" t="s">
        <v>133</v>
      </c>
    </row>
    <row r="28" spans="1:15">
      <c r="A28" s="12">
        <f t="shared" si="37"/>
        <v>22</v>
      </c>
      <c r="B28" s="8">
        <f t="shared" si="37"/>
        <v>46075</v>
      </c>
      <c r="C28" s="8">
        <f t="shared" si="7"/>
        <v>46075</v>
      </c>
      <c r="D28" s="9">
        <f t="shared" si="8"/>
        <v>0</v>
      </c>
      <c r="E28" s="8">
        <f t="shared" si="1"/>
        <v>46076</v>
      </c>
      <c r="F28" s="9">
        <v>0</v>
      </c>
      <c r="G28" s="10">
        <f t="shared" si="2"/>
        <v>1</v>
      </c>
      <c r="H28" s="11"/>
      <c r="I28" s="11"/>
      <c r="J28" s="11">
        <f t="shared" si="3"/>
        <v>1.0396245367323611</v>
      </c>
      <c r="K28" s="11">
        <f t="shared" ref="K28" si="44">(I28-H28)/J28</f>
        <v>0</v>
      </c>
      <c r="L28" s="27">
        <f t="shared" ref="L28" si="45">K28/24</f>
        <v>0</v>
      </c>
      <c r="M28" s="105" t="s">
        <v>133</v>
      </c>
    </row>
    <row r="29" spans="1:15">
      <c r="A29" s="12">
        <f t="shared" si="37"/>
        <v>23</v>
      </c>
      <c r="B29" s="8">
        <f t="shared" si="37"/>
        <v>46076</v>
      </c>
      <c r="C29" s="8">
        <f t="shared" si="7"/>
        <v>46076</v>
      </c>
      <c r="D29" s="9">
        <f t="shared" si="8"/>
        <v>0</v>
      </c>
      <c r="E29" s="8">
        <f t="shared" si="1"/>
        <v>46077</v>
      </c>
      <c r="F29" s="9">
        <v>0</v>
      </c>
      <c r="G29" s="10">
        <f t="shared" si="2"/>
        <v>1</v>
      </c>
      <c r="H29" s="11"/>
      <c r="I29" s="11"/>
      <c r="J29" s="11">
        <f t="shared" si="3"/>
        <v>1.0396245367323611</v>
      </c>
      <c r="K29" s="11">
        <f t="shared" ref="K29" si="46">(I29-H29)/J29</f>
        <v>0</v>
      </c>
      <c r="L29" s="27">
        <f t="shared" ref="L29" si="47">K29/24</f>
        <v>0</v>
      </c>
      <c r="M29" s="105" t="s">
        <v>133</v>
      </c>
    </row>
    <row r="30" spans="1:15">
      <c r="A30" s="12">
        <f t="shared" si="37"/>
        <v>24</v>
      </c>
      <c r="B30" s="8">
        <f t="shared" si="37"/>
        <v>46077</v>
      </c>
      <c r="C30" s="8">
        <f t="shared" si="7"/>
        <v>46077</v>
      </c>
      <c r="D30" s="9">
        <f t="shared" si="8"/>
        <v>0</v>
      </c>
      <c r="E30" s="8">
        <f t="shared" si="1"/>
        <v>46078</v>
      </c>
      <c r="F30" s="9">
        <v>0</v>
      </c>
      <c r="G30" s="10">
        <f t="shared" si="2"/>
        <v>1</v>
      </c>
      <c r="H30" s="11"/>
      <c r="I30" s="11"/>
      <c r="J30" s="11">
        <f t="shared" si="3"/>
        <v>1.0396245367323611</v>
      </c>
      <c r="K30" s="11">
        <f t="shared" ref="K30" si="48">(I30-H30)/J30</f>
        <v>0</v>
      </c>
      <c r="L30" s="27">
        <f t="shared" ref="L30" si="49">K30/24</f>
        <v>0</v>
      </c>
      <c r="M30" s="105" t="s">
        <v>133</v>
      </c>
    </row>
    <row r="31" spans="1:15">
      <c r="A31" s="12">
        <f t="shared" si="37"/>
        <v>25</v>
      </c>
      <c r="B31" s="8">
        <f t="shared" si="37"/>
        <v>46078</v>
      </c>
      <c r="C31" s="8">
        <f t="shared" si="7"/>
        <v>46078</v>
      </c>
      <c r="D31" s="9">
        <f t="shared" si="8"/>
        <v>0</v>
      </c>
      <c r="E31" s="8">
        <f t="shared" si="1"/>
        <v>46079</v>
      </c>
      <c r="F31" s="9">
        <v>0</v>
      </c>
      <c r="G31" s="10">
        <f t="shared" si="2"/>
        <v>1</v>
      </c>
      <c r="H31" s="242"/>
      <c r="I31" s="11"/>
      <c r="J31" s="11">
        <f t="shared" si="3"/>
        <v>1.0396245367323611</v>
      </c>
      <c r="K31" s="11">
        <f t="shared" ref="K31" si="50">(I31-H31)/J31</f>
        <v>0</v>
      </c>
      <c r="L31" s="27">
        <f t="shared" ref="L31" si="51">K31/24</f>
        <v>0</v>
      </c>
      <c r="M31" s="105" t="s">
        <v>133</v>
      </c>
    </row>
    <row r="32" spans="1:15">
      <c r="A32" s="12">
        <f t="shared" si="37"/>
        <v>26</v>
      </c>
      <c r="B32" s="8">
        <f t="shared" si="37"/>
        <v>46079</v>
      </c>
      <c r="C32" s="8">
        <f t="shared" si="7"/>
        <v>46079</v>
      </c>
      <c r="D32" s="9">
        <f t="shared" si="8"/>
        <v>0</v>
      </c>
      <c r="E32" s="8">
        <f t="shared" si="1"/>
        <v>46080</v>
      </c>
      <c r="F32" s="9">
        <v>0</v>
      </c>
      <c r="G32" s="10">
        <f t="shared" si="2"/>
        <v>1</v>
      </c>
      <c r="H32" s="242"/>
      <c r="I32" s="11"/>
      <c r="J32" s="11">
        <f t="shared" si="3"/>
        <v>1.0396245367323611</v>
      </c>
      <c r="K32" s="11">
        <f t="shared" ref="K32" si="52">(I32-H32)/J32</f>
        <v>0</v>
      </c>
      <c r="L32" s="27">
        <f t="shared" ref="L32" si="53">K32/24</f>
        <v>0</v>
      </c>
      <c r="M32" s="105" t="s">
        <v>133</v>
      </c>
    </row>
    <row r="33" spans="1:13">
      <c r="A33" s="12">
        <f t="shared" si="37"/>
        <v>27</v>
      </c>
      <c r="B33" s="8">
        <f t="shared" si="37"/>
        <v>46080</v>
      </c>
      <c r="C33" s="8">
        <f t="shared" si="7"/>
        <v>46080</v>
      </c>
      <c r="D33" s="9">
        <f t="shared" si="8"/>
        <v>0</v>
      </c>
      <c r="E33" s="8">
        <f t="shared" si="1"/>
        <v>46081</v>
      </c>
      <c r="F33" s="9">
        <v>0</v>
      </c>
      <c r="G33" s="10">
        <f t="shared" si="2"/>
        <v>1</v>
      </c>
      <c r="H33" s="242"/>
      <c r="I33" s="11"/>
      <c r="J33" s="11">
        <f t="shared" si="3"/>
        <v>1.0396245367323611</v>
      </c>
      <c r="K33" s="11">
        <f t="shared" ref="K33" si="54">(I33-H33)/J33</f>
        <v>0</v>
      </c>
      <c r="L33" s="27">
        <f t="shared" ref="L33" si="55">K33/24</f>
        <v>0</v>
      </c>
      <c r="M33" s="105" t="s">
        <v>133</v>
      </c>
    </row>
    <row r="34" spans="1:13">
      <c r="A34" s="12">
        <f t="shared" si="37"/>
        <v>28</v>
      </c>
      <c r="B34" s="8">
        <f t="shared" si="37"/>
        <v>46081</v>
      </c>
      <c r="C34" s="8">
        <f t="shared" si="7"/>
        <v>46081</v>
      </c>
      <c r="D34" s="9">
        <f t="shared" si="8"/>
        <v>0</v>
      </c>
      <c r="E34" s="8">
        <f t="shared" si="1"/>
        <v>46082</v>
      </c>
      <c r="F34" s="9">
        <v>0</v>
      </c>
      <c r="G34" s="10">
        <f t="shared" si="2"/>
        <v>1</v>
      </c>
      <c r="H34" s="242"/>
      <c r="I34" s="11"/>
      <c r="J34" s="11">
        <f t="shared" si="3"/>
        <v>1.0396245367323611</v>
      </c>
      <c r="K34" s="11">
        <f t="shared" ref="K34" si="56">(I34-H34)/J34</f>
        <v>0</v>
      </c>
      <c r="L34" s="27">
        <f t="shared" ref="L34" si="57">K34/24</f>
        <v>0</v>
      </c>
      <c r="M34" s="105" t="s">
        <v>133</v>
      </c>
    </row>
    <row r="35" spans="1:13">
      <c r="A35" s="12">
        <f t="shared" ref="A35:B35" si="58">A34+1</f>
        <v>29</v>
      </c>
      <c r="B35" s="8">
        <f t="shared" si="58"/>
        <v>46082</v>
      </c>
      <c r="C35" s="8">
        <f t="shared" ref="C35:C36" si="59">B35</f>
        <v>46082</v>
      </c>
      <c r="D35" s="9">
        <f t="shared" ref="D35:D36" si="60">F34</f>
        <v>0</v>
      </c>
      <c r="E35" s="8">
        <f t="shared" ref="E35:E36" si="61">C35+1</f>
        <v>46083</v>
      </c>
      <c r="F35" s="9">
        <v>0</v>
      </c>
      <c r="G35" s="10">
        <f t="shared" ref="G35:G36" si="62">IFERROR(((E35-C35)+(F35-D35)),"")</f>
        <v>1</v>
      </c>
      <c r="H35" s="242"/>
      <c r="I35" s="11"/>
      <c r="J35" s="11">
        <f t="shared" si="3"/>
        <v>1.0396245367323611</v>
      </c>
      <c r="K35" s="11">
        <f t="shared" ref="K35" si="63">(I35-H35)/J35</f>
        <v>0</v>
      </c>
      <c r="L35" s="27">
        <f t="shared" ref="L35" si="64">K35/24</f>
        <v>0</v>
      </c>
      <c r="M35" s="105" t="s">
        <v>133</v>
      </c>
    </row>
    <row r="36" spans="1:13">
      <c r="A36" s="12">
        <f t="shared" ref="A36:B37" si="65">A35+1</f>
        <v>30</v>
      </c>
      <c r="B36" s="8">
        <f t="shared" si="65"/>
        <v>46083</v>
      </c>
      <c r="C36" s="8">
        <f t="shared" si="59"/>
        <v>46083</v>
      </c>
      <c r="D36" s="9">
        <f t="shared" si="60"/>
        <v>0</v>
      </c>
      <c r="E36" s="8">
        <f t="shared" si="61"/>
        <v>46084</v>
      </c>
      <c r="F36" s="9">
        <v>0</v>
      </c>
      <c r="G36" s="10">
        <f t="shared" si="62"/>
        <v>1</v>
      </c>
      <c r="H36" s="242"/>
      <c r="I36" s="11"/>
      <c r="J36" s="11">
        <f t="shared" si="3"/>
        <v>1.0396245367323611</v>
      </c>
      <c r="K36" s="11">
        <f t="shared" ref="K36" si="66">(I36-H36)/J36</f>
        <v>0</v>
      </c>
      <c r="L36" s="27">
        <f t="shared" ref="L36" si="67">K36/24</f>
        <v>0</v>
      </c>
      <c r="M36" s="105" t="s">
        <v>133</v>
      </c>
    </row>
    <row r="37" spans="1:13">
      <c r="A37" s="12">
        <f t="shared" si="65"/>
        <v>31</v>
      </c>
      <c r="B37" s="8">
        <f t="shared" si="65"/>
        <v>46084</v>
      </c>
      <c r="C37" s="8">
        <f t="shared" ref="C37" si="68">B37</f>
        <v>46084</v>
      </c>
      <c r="D37" s="9">
        <f t="shared" ref="D37" si="69">F36</f>
        <v>0</v>
      </c>
      <c r="E37" s="8">
        <f t="shared" ref="E37" si="70">C37+1</f>
        <v>46085</v>
      </c>
      <c r="F37" s="9">
        <v>0</v>
      </c>
      <c r="G37" s="10">
        <f t="shared" ref="G37" si="71">IFERROR(((E37-C37)+(F37-D37)),"")</f>
        <v>1</v>
      </c>
      <c r="H37" s="242"/>
      <c r="I37" s="11"/>
      <c r="J37" s="11">
        <f t="shared" si="3"/>
        <v>1.0396245367323611</v>
      </c>
      <c r="K37" s="11">
        <f t="shared" ref="K37" si="72">(I37-H37)/J37</f>
        <v>0</v>
      </c>
      <c r="L37" s="27">
        <f t="shared" ref="L37" si="73">K37/24</f>
        <v>0</v>
      </c>
      <c r="M37" s="105" t="s">
        <v>133</v>
      </c>
    </row>
    <row r="38" spans="1:13">
      <c r="A38" s="12"/>
      <c r="B38" s="8"/>
      <c r="C38" s="8"/>
      <c r="D38" s="9"/>
      <c r="E38" s="8"/>
      <c r="F38" s="9"/>
      <c r="G38" s="10"/>
      <c r="H38" s="11"/>
      <c r="I38" s="242"/>
      <c r="J38" s="11"/>
      <c r="K38" s="11"/>
      <c r="L38" s="27"/>
      <c r="M38" s="105"/>
    </row>
    <row r="39" spans="1:13">
      <c r="A39" s="17" t="s">
        <v>3</v>
      </c>
      <c r="B39" s="18"/>
      <c r="C39" s="18"/>
      <c r="D39" s="18"/>
      <c r="E39" s="18"/>
      <c r="F39" s="18"/>
      <c r="G39" s="19">
        <f>SUM(G7:G38)</f>
        <v>30.364583333333332</v>
      </c>
      <c r="H39" s="20"/>
      <c r="I39" s="20"/>
      <c r="J39" s="32">
        <f>SUM(J7:J38)</f>
        <v>32.228360638703201</v>
      </c>
      <c r="K39" s="257">
        <f>SUM(K7:K38)</f>
        <v>0</v>
      </c>
      <c r="L39" s="32"/>
      <c r="M39" s="33"/>
    </row>
    <row r="40" spans="1:13">
      <c r="A40" s="21" t="s">
        <v>106</v>
      </c>
      <c r="B40" s="22"/>
      <c r="C40" s="22"/>
      <c r="D40" s="22"/>
      <c r="E40" s="22"/>
      <c r="F40" s="22"/>
      <c r="G40" s="23">
        <f>G39/SUMPRODUCT((G7:G38&gt;0)*1)</f>
        <v>0.979502688172043</v>
      </c>
      <c r="H40" s="24"/>
      <c r="I40" s="24"/>
      <c r="J40" s="24"/>
      <c r="K40" s="24" t="e">
        <f>K39/SUMPRODUCT((K7:K38&gt;0)*1)</f>
        <v>#DIV/0!</v>
      </c>
      <c r="L40" s="24"/>
      <c r="M40" s="34"/>
    </row>
  </sheetData>
  <mergeCells count="10">
    <mergeCell ref="A5:A6"/>
    <mergeCell ref="B5:B6"/>
    <mergeCell ref="G5:G6"/>
    <mergeCell ref="J5:J6"/>
    <mergeCell ref="K5:K6"/>
    <mergeCell ref="L5:L6"/>
    <mergeCell ref="M5:M6"/>
    <mergeCell ref="C5:D5"/>
    <mergeCell ref="E5:F5"/>
    <mergeCell ref="H5:I5"/>
  </mergeCells>
  <hyperlinks>
    <hyperlink ref="M2" location="'Summary sales'!A1" display="SUMMARY"/>
  </hyperlinks>
  <pageMargins left="0.7" right="0.7" top="0.75" bottom="0.75" header="0.3" footer="0.3"/>
  <pageSetup paperSize="9" orientation="portrait" horizontalDpi="360" verticalDpi="360"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7"/>
  <sheetViews>
    <sheetView zoomScale="85" zoomScaleNormal="85" workbookViewId="0">
      <pane xSplit="5" ySplit="7" topLeftCell="F20" activePane="bottomRight" state="frozen"/>
      <selection pane="topRight"/>
      <selection pane="bottomLeft"/>
      <selection pane="bottomRight" activeCell="K36" sqref="K36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5" width="9.140625" style="1"/>
    <col min="6" max="6" width="10.42578125" style="1" customWidth="1"/>
    <col min="7" max="7" width="11.85546875" style="1" customWidth="1"/>
    <col min="8" max="8" width="13.28515625" style="1" customWidth="1"/>
    <col min="9" max="9" width="12.140625" style="1" customWidth="1"/>
    <col min="10" max="10" width="11.5703125" style="1" customWidth="1"/>
    <col min="11" max="11" width="9.140625" style="1"/>
    <col min="12" max="12" width="28.42578125" style="1" customWidth="1"/>
    <col min="13" max="16384" width="9.140625" style="1"/>
  </cols>
  <sheetData>
    <row r="1" spans="1:12">
      <c r="B1" s="2"/>
      <c r="C1" s="3" t="s">
        <v>120</v>
      </c>
      <c r="D1" s="2"/>
      <c r="E1" s="2"/>
      <c r="F1" s="2"/>
      <c r="G1" s="2"/>
      <c r="H1" s="2"/>
      <c r="I1" s="2"/>
      <c r="J1" s="2"/>
      <c r="K1" s="2"/>
      <c r="L1" s="2"/>
    </row>
    <row r="2" spans="1:12">
      <c r="B2" s="2"/>
      <c r="C2" s="3" t="s">
        <v>165</v>
      </c>
      <c r="D2" s="2"/>
      <c r="E2" s="2"/>
      <c r="F2" s="2"/>
      <c r="G2" s="2"/>
      <c r="H2" s="2"/>
      <c r="I2" s="2"/>
      <c r="J2" s="2"/>
      <c r="K2" s="2"/>
      <c r="L2" s="25" t="s">
        <v>122</v>
      </c>
    </row>
    <row r="3" spans="1:12">
      <c r="B3" s="2"/>
      <c r="C3" s="3" t="str">
        <f>SCI!C3</f>
        <v>Bulan Februari 2026</v>
      </c>
      <c r="D3" s="2"/>
      <c r="E3" s="2"/>
      <c r="F3" s="2"/>
      <c r="G3" s="2"/>
      <c r="H3" s="2"/>
      <c r="I3" s="2"/>
      <c r="J3" s="2"/>
      <c r="K3" s="2"/>
      <c r="L3" s="2"/>
    </row>
    <row r="4" spans="1:12">
      <c r="B4" s="4"/>
      <c r="C4" s="4">
        <f>SCI!C4</f>
        <v>46054</v>
      </c>
      <c r="D4" s="2"/>
      <c r="E4" s="2"/>
      <c r="F4" s="2"/>
      <c r="G4" s="2"/>
      <c r="H4" s="2"/>
      <c r="I4" s="2"/>
      <c r="J4" s="2" t="s">
        <v>123</v>
      </c>
      <c r="K4" s="26">
        <f>MAX(K7:K34)</f>
        <v>200.43333333334886</v>
      </c>
      <c r="L4" s="2"/>
    </row>
    <row r="5" spans="1:12">
      <c r="A5" s="695" t="s">
        <v>100</v>
      </c>
      <c r="B5" s="694" t="s">
        <v>101</v>
      </c>
      <c r="C5" s="694" t="s">
        <v>124</v>
      </c>
      <c r="D5" s="694"/>
      <c r="E5" s="694" t="s">
        <v>125</v>
      </c>
      <c r="F5" s="694"/>
      <c r="G5" s="698" t="s">
        <v>126</v>
      </c>
      <c r="H5" s="694" t="s">
        <v>127</v>
      </c>
      <c r="I5" s="694"/>
      <c r="J5" s="694" t="s">
        <v>128</v>
      </c>
      <c r="K5" s="698" t="s">
        <v>129</v>
      </c>
      <c r="L5" s="692" t="s">
        <v>130</v>
      </c>
    </row>
    <row r="6" spans="1:12">
      <c r="A6" s="696"/>
      <c r="B6" s="697"/>
      <c r="C6" s="5" t="s">
        <v>101</v>
      </c>
      <c r="D6" s="5" t="s">
        <v>131</v>
      </c>
      <c r="E6" s="5" t="s">
        <v>101</v>
      </c>
      <c r="F6" s="5" t="s">
        <v>131</v>
      </c>
      <c r="G6" s="699"/>
      <c r="H6" s="5" t="s">
        <v>124</v>
      </c>
      <c r="I6" s="5" t="s">
        <v>125</v>
      </c>
      <c r="J6" s="697"/>
      <c r="K6" s="699"/>
      <c r="L6" s="693"/>
    </row>
    <row r="7" spans="1:12">
      <c r="A7" s="6">
        <v>1</v>
      </c>
      <c r="B7" s="7">
        <f>C4</f>
        <v>46054</v>
      </c>
      <c r="C7" s="8">
        <f>B7</f>
        <v>46054</v>
      </c>
      <c r="D7" s="9">
        <v>0.29166666666666702</v>
      </c>
      <c r="E7" s="8">
        <f>C7</f>
        <v>46054</v>
      </c>
      <c r="F7" s="9">
        <v>0.95833333333333304</v>
      </c>
      <c r="G7" s="10">
        <f>IFERROR(((E7-C7)+(F7-D7)),"")</f>
        <v>0.66666666666666607</v>
      </c>
      <c r="H7" s="11">
        <v>5360372</v>
      </c>
      <c r="I7" s="11">
        <v>5360372</v>
      </c>
      <c r="J7" s="11">
        <f t="shared" ref="J7:J34" si="0">I7-H7</f>
        <v>0</v>
      </c>
      <c r="K7" s="27">
        <f t="shared" ref="K7:K34" si="1">J7/24</f>
        <v>0</v>
      </c>
      <c r="L7" s="567" t="s">
        <v>301</v>
      </c>
    </row>
    <row r="8" spans="1:12">
      <c r="A8" s="12">
        <f>A7+1</f>
        <v>2</v>
      </c>
      <c r="B8" s="8">
        <f>B7+1</f>
        <v>46055</v>
      </c>
      <c r="C8" s="8">
        <f>B8</f>
        <v>46055</v>
      </c>
      <c r="D8" s="9">
        <v>0.29166666666666702</v>
      </c>
      <c r="E8" s="8">
        <f>C8</f>
        <v>46055</v>
      </c>
      <c r="F8" s="9">
        <v>0.95833333333333304</v>
      </c>
      <c r="G8" s="10">
        <f>IFERROR(((E8-C8)+(F8-D8)),"")</f>
        <v>0.66666666666666607</v>
      </c>
      <c r="H8" s="11">
        <f>I7</f>
        <v>5360372</v>
      </c>
      <c r="I8" s="11">
        <v>5362469.5</v>
      </c>
      <c r="J8" s="11">
        <f t="shared" si="0"/>
        <v>2097.5</v>
      </c>
      <c r="K8" s="27">
        <f t="shared" si="1"/>
        <v>87.395833333333329</v>
      </c>
      <c r="L8" s="490"/>
    </row>
    <row r="9" spans="1:12">
      <c r="A9" s="12">
        <f t="shared" ref="A9:B24" si="2">A8+1</f>
        <v>3</v>
      </c>
      <c r="B9" s="8">
        <f t="shared" si="2"/>
        <v>46056</v>
      </c>
      <c r="C9" s="8">
        <f t="shared" ref="C9:C34" si="3">B9</f>
        <v>46056</v>
      </c>
      <c r="D9" s="9">
        <v>0.29166666666666702</v>
      </c>
      <c r="E9" s="8">
        <f t="shared" ref="E9" si="4">C9</f>
        <v>46056</v>
      </c>
      <c r="F9" s="9">
        <v>0.95833333333333337</v>
      </c>
      <c r="G9" s="10">
        <f t="shared" ref="G9:G34" si="5">IFERROR(((E9-C9)+(F9-D9)),"")</f>
        <v>0.6666666666666663</v>
      </c>
      <c r="H9" s="11">
        <f>I8</f>
        <v>5362469.5</v>
      </c>
      <c r="I9" s="11">
        <v>5366303.3</v>
      </c>
      <c r="J9" s="11">
        <f t="shared" ref="J9" si="6">I9-H9</f>
        <v>3833.7999999998137</v>
      </c>
      <c r="K9" s="27">
        <f t="shared" ref="K9" si="7">J9/24</f>
        <v>159.74166666665892</v>
      </c>
      <c r="L9" s="490"/>
    </row>
    <row r="10" spans="1:12">
      <c r="A10" s="12">
        <f t="shared" si="2"/>
        <v>4</v>
      </c>
      <c r="B10" s="8">
        <f t="shared" si="2"/>
        <v>46057</v>
      </c>
      <c r="C10" s="8">
        <f t="shared" si="3"/>
        <v>46057</v>
      </c>
      <c r="D10" s="9">
        <v>0.29166666666666702</v>
      </c>
      <c r="E10" s="8">
        <f t="shared" ref="E10:E34" si="8">C10</f>
        <v>46057</v>
      </c>
      <c r="F10" s="9">
        <v>0.95833333333333337</v>
      </c>
      <c r="G10" s="10">
        <f t="shared" si="5"/>
        <v>0.6666666666666663</v>
      </c>
      <c r="H10" s="11">
        <f t="shared" ref="H10:H20" si="9">I9</f>
        <v>5366303.3</v>
      </c>
      <c r="I10" s="11">
        <v>5370321.0999999996</v>
      </c>
      <c r="J10" s="11">
        <f t="shared" ref="J10" si="10">I10-H10</f>
        <v>4017.7999999998137</v>
      </c>
      <c r="K10" s="27">
        <f t="shared" ref="K10" si="11">J10/24</f>
        <v>167.40833333332557</v>
      </c>
      <c r="L10" s="490"/>
    </row>
    <row r="11" spans="1:12">
      <c r="A11" s="12">
        <f t="shared" si="2"/>
        <v>5</v>
      </c>
      <c r="B11" s="8">
        <f t="shared" si="2"/>
        <v>46058</v>
      </c>
      <c r="C11" s="8">
        <f t="shared" si="3"/>
        <v>46058</v>
      </c>
      <c r="D11" s="9">
        <v>0.29166666666666669</v>
      </c>
      <c r="E11" s="8">
        <f t="shared" si="8"/>
        <v>46058</v>
      </c>
      <c r="F11" s="9">
        <v>0.95833333333333337</v>
      </c>
      <c r="G11" s="10">
        <f t="shared" si="5"/>
        <v>0.66666666666666674</v>
      </c>
      <c r="H11" s="11">
        <f t="shared" si="9"/>
        <v>5370321.0999999996</v>
      </c>
      <c r="I11" s="11">
        <v>5373772</v>
      </c>
      <c r="J11" s="11">
        <f t="shared" ref="J11:J12" si="12">I11-H11</f>
        <v>3450.9000000003725</v>
      </c>
      <c r="K11" s="27">
        <f t="shared" ref="K11:K12" si="13">J11/24</f>
        <v>143.78750000001551</v>
      </c>
      <c r="L11" s="28"/>
    </row>
    <row r="12" spans="1:12">
      <c r="A12" s="12">
        <f t="shared" si="2"/>
        <v>6</v>
      </c>
      <c r="B12" s="8">
        <f t="shared" si="2"/>
        <v>46059</v>
      </c>
      <c r="C12" s="8">
        <f t="shared" si="3"/>
        <v>46059</v>
      </c>
      <c r="D12" s="9">
        <v>0.29166666666666702</v>
      </c>
      <c r="E12" s="8">
        <f t="shared" si="8"/>
        <v>46059</v>
      </c>
      <c r="F12" s="9">
        <v>0.95833333333333337</v>
      </c>
      <c r="G12" s="10">
        <f t="shared" ref="G12" si="14">IFERROR(((E12-C12)+(F12-D12)),"")</f>
        <v>0.6666666666666663</v>
      </c>
      <c r="H12" s="11">
        <f t="shared" si="9"/>
        <v>5373772</v>
      </c>
      <c r="I12" s="11">
        <v>5378310.2999999998</v>
      </c>
      <c r="J12" s="11">
        <f t="shared" si="12"/>
        <v>4538.2999999998137</v>
      </c>
      <c r="K12" s="27">
        <f t="shared" si="13"/>
        <v>189.09583333332557</v>
      </c>
      <c r="L12" s="28"/>
    </row>
    <row r="13" spans="1:12">
      <c r="A13" s="12">
        <f t="shared" si="2"/>
        <v>7</v>
      </c>
      <c r="B13" s="8">
        <f t="shared" si="2"/>
        <v>46060</v>
      </c>
      <c r="C13" s="8">
        <f t="shared" si="3"/>
        <v>46060</v>
      </c>
      <c r="D13" s="9">
        <v>0.29166666666666702</v>
      </c>
      <c r="E13" s="8">
        <f t="shared" si="8"/>
        <v>46060</v>
      </c>
      <c r="F13" s="9">
        <v>0.95833333333333337</v>
      </c>
      <c r="G13" s="10">
        <f t="shared" ref="G13" si="15">IFERROR(((E13-C13)+(F13-D13)),"")</f>
        <v>0.6666666666666663</v>
      </c>
      <c r="H13" s="11">
        <f t="shared" si="9"/>
        <v>5378310.2999999998</v>
      </c>
      <c r="I13" s="11">
        <v>5382679</v>
      </c>
      <c r="J13" s="11">
        <f t="shared" ref="J13" si="16">I13-H13</f>
        <v>4368.7000000001863</v>
      </c>
      <c r="K13" s="27">
        <f t="shared" ref="K13" si="17">J13/24</f>
        <v>182.02916666667443</v>
      </c>
      <c r="L13" s="28"/>
    </row>
    <row r="14" spans="1:12">
      <c r="A14" s="12">
        <f t="shared" si="2"/>
        <v>8</v>
      </c>
      <c r="B14" s="8">
        <f t="shared" si="2"/>
        <v>46061</v>
      </c>
      <c r="C14" s="8">
        <f t="shared" si="3"/>
        <v>46061</v>
      </c>
      <c r="D14" s="9">
        <v>0.29166666666666702</v>
      </c>
      <c r="E14" s="8">
        <f t="shared" si="8"/>
        <v>46061</v>
      </c>
      <c r="F14" s="9">
        <v>0.95833333333333337</v>
      </c>
      <c r="G14" s="10">
        <f t="shared" si="5"/>
        <v>0.6666666666666663</v>
      </c>
      <c r="H14" s="11">
        <f t="shared" si="9"/>
        <v>5382679</v>
      </c>
      <c r="I14" s="11">
        <v>5383532</v>
      </c>
      <c r="J14" s="11">
        <f t="shared" ref="J14" si="18">I14-H14</f>
        <v>853</v>
      </c>
      <c r="K14" s="27">
        <f t="shared" ref="K14" si="19">J14/24</f>
        <v>35.541666666666664</v>
      </c>
      <c r="L14" s="28"/>
    </row>
    <row r="15" spans="1:12">
      <c r="A15" s="12">
        <f t="shared" si="2"/>
        <v>9</v>
      </c>
      <c r="B15" s="8">
        <f t="shared" si="2"/>
        <v>46062</v>
      </c>
      <c r="C15" s="8">
        <f t="shared" si="3"/>
        <v>46062</v>
      </c>
      <c r="D15" s="9">
        <v>0.29166666666666702</v>
      </c>
      <c r="E15" s="8">
        <f t="shared" si="8"/>
        <v>46062</v>
      </c>
      <c r="F15" s="9">
        <v>1</v>
      </c>
      <c r="G15" s="10">
        <f t="shared" ref="G15" si="20">IFERROR(((E15-C15)+(F15-D15)),"")</f>
        <v>0.70833333333333304</v>
      </c>
      <c r="H15" s="11">
        <f t="shared" si="9"/>
        <v>5383532</v>
      </c>
      <c r="I15" s="11">
        <v>5388224.7000000002</v>
      </c>
      <c r="J15" s="11">
        <f t="shared" ref="J15" si="21">I15-H15</f>
        <v>4692.7000000001863</v>
      </c>
      <c r="K15" s="27">
        <f t="shared" ref="K15" si="22">J15/24</f>
        <v>195.52916666667443</v>
      </c>
      <c r="L15" s="28"/>
    </row>
    <row r="16" spans="1:12">
      <c r="A16" s="12">
        <f t="shared" si="2"/>
        <v>10</v>
      </c>
      <c r="B16" s="8">
        <f t="shared" si="2"/>
        <v>46063</v>
      </c>
      <c r="C16" s="8">
        <f t="shared" si="3"/>
        <v>46063</v>
      </c>
      <c r="D16" s="9">
        <v>0.29166666666666702</v>
      </c>
      <c r="E16" s="8">
        <f t="shared" si="8"/>
        <v>46063</v>
      </c>
      <c r="F16" s="9">
        <v>0.95833333333333337</v>
      </c>
      <c r="G16" s="10">
        <f t="shared" ref="G16:G23" si="23">IFERROR(((E16-C16)+(F16-D16)),"")</f>
        <v>0.6666666666666663</v>
      </c>
      <c r="H16" s="11">
        <f t="shared" si="9"/>
        <v>5388224.7000000002</v>
      </c>
      <c r="I16" s="11">
        <v>5392573.7999999998</v>
      </c>
      <c r="J16" s="11">
        <f t="shared" ref="J16" si="24">I16-H16</f>
        <v>4349.0999999996275</v>
      </c>
      <c r="K16" s="27">
        <f t="shared" ref="K16" si="25">J16/24</f>
        <v>181.21249999998449</v>
      </c>
      <c r="L16" s="28"/>
    </row>
    <row r="17" spans="1:14">
      <c r="A17" s="12">
        <f t="shared" si="2"/>
        <v>11</v>
      </c>
      <c r="B17" s="8">
        <f t="shared" si="2"/>
        <v>46064</v>
      </c>
      <c r="C17" s="8">
        <f t="shared" si="3"/>
        <v>46064</v>
      </c>
      <c r="D17" s="9">
        <v>0.29166666666666702</v>
      </c>
      <c r="E17" s="8">
        <f t="shared" si="8"/>
        <v>46064</v>
      </c>
      <c r="F17" s="9">
        <v>0.95833333333333337</v>
      </c>
      <c r="G17" s="10">
        <f t="shared" si="23"/>
        <v>0.6666666666666663</v>
      </c>
      <c r="H17" s="11">
        <f t="shared" si="9"/>
        <v>5392573.7999999998</v>
      </c>
      <c r="I17" s="11">
        <v>5397384.2000000002</v>
      </c>
      <c r="J17" s="11">
        <f t="shared" ref="J17" si="26">I17-H17</f>
        <v>4810.4000000003725</v>
      </c>
      <c r="K17" s="27">
        <f t="shared" ref="K17" si="27">J17/24</f>
        <v>200.43333333334886</v>
      </c>
      <c r="L17" s="525"/>
    </row>
    <row r="18" spans="1:14">
      <c r="A18" s="12">
        <f t="shared" si="2"/>
        <v>12</v>
      </c>
      <c r="B18" s="8">
        <f t="shared" si="2"/>
        <v>46065</v>
      </c>
      <c r="C18" s="8">
        <f t="shared" si="3"/>
        <v>46065</v>
      </c>
      <c r="D18" s="9">
        <v>0.29166666666666702</v>
      </c>
      <c r="E18" s="8">
        <f t="shared" si="8"/>
        <v>46065</v>
      </c>
      <c r="F18" s="9">
        <v>0.95833333333333337</v>
      </c>
      <c r="G18" s="10">
        <f t="shared" si="23"/>
        <v>0.6666666666666663</v>
      </c>
      <c r="H18" s="11">
        <f t="shared" si="9"/>
        <v>5397384.2000000002</v>
      </c>
      <c r="I18" s="11">
        <v>5401700.5999999996</v>
      </c>
      <c r="J18" s="11">
        <f t="shared" ref="J18" si="28">I18-H18</f>
        <v>4316.3999999994412</v>
      </c>
      <c r="K18" s="27">
        <f t="shared" ref="K18" si="29">J18/24</f>
        <v>179.84999999997672</v>
      </c>
      <c r="L18" s="28"/>
      <c r="N18" s="29"/>
    </row>
    <row r="19" spans="1:14">
      <c r="A19" s="12">
        <f t="shared" si="2"/>
        <v>13</v>
      </c>
      <c r="B19" s="8">
        <f t="shared" si="2"/>
        <v>46066</v>
      </c>
      <c r="C19" s="8">
        <f t="shared" si="3"/>
        <v>46066</v>
      </c>
      <c r="D19" s="9">
        <v>0.29166666666666702</v>
      </c>
      <c r="E19" s="8">
        <f t="shared" si="8"/>
        <v>46066</v>
      </c>
      <c r="F19" s="9">
        <v>0.95833333333333337</v>
      </c>
      <c r="G19" s="10">
        <f t="shared" si="23"/>
        <v>0.6666666666666663</v>
      </c>
      <c r="H19" s="11">
        <f t="shared" si="9"/>
        <v>5401700.5999999996</v>
      </c>
      <c r="I19" s="11">
        <v>5406363.2999999998</v>
      </c>
      <c r="J19" s="11">
        <f t="shared" ref="J19" si="30">I19-H19</f>
        <v>4662.7000000001863</v>
      </c>
      <c r="K19" s="27">
        <f t="shared" ref="K19" si="31">J19/24</f>
        <v>194.27916666667443</v>
      </c>
      <c r="L19" s="28"/>
    </row>
    <row r="20" spans="1:14">
      <c r="A20" s="12">
        <f t="shared" si="2"/>
        <v>14</v>
      </c>
      <c r="B20" s="8">
        <f t="shared" si="2"/>
        <v>46067</v>
      </c>
      <c r="C20" s="8">
        <f t="shared" si="3"/>
        <v>46067</v>
      </c>
      <c r="D20" s="9">
        <v>0.29166666666666702</v>
      </c>
      <c r="E20" s="8">
        <f t="shared" si="8"/>
        <v>46067</v>
      </c>
      <c r="F20" s="9">
        <v>0.95833333333333337</v>
      </c>
      <c r="G20" s="10">
        <f t="shared" si="23"/>
        <v>0.6666666666666663</v>
      </c>
      <c r="H20" s="11">
        <f t="shared" si="9"/>
        <v>5406363.2999999998</v>
      </c>
      <c r="I20" s="11">
        <v>5407719.7000000002</v>
      </c>
      <c r="J20" s="11">
        <f t="shared" ref="J20:J22" si="32">I20-H20</f>
        <v>1356.4000000003725</v>
      </c>
      <c r="K20" s="27">
        <f t="shared" ref="K20:K22" si="33">J20/24</f>
        <v>56.516666666682191</v>
      </c>
      <c r="L20" s="28"/>
    </row>
    <row r="21" spans="1:14">
      <c r="A21" s="12">
        <f t="shared" si="2"/>
        <v>15</v>
      </c>
      <c r="B21" s="8">
        <f t="shared" si="2"/>
        <v>46068</v>
      </c>
      <c r="C21" s="8">
        <f t="shared" si="3"/>
        <v>46068</v>
      </c>
      <c r="D21" s="9">
        <v>0.29166666666666702</v>
      </c>
      <c r="E21" s="8">
        <f t="shared" si="8"/>
        <v>46068</v>
      </c>
      <c r="F21" s="9">
        <v>0.95833333333333337</v>
      </c>
      <c r="G21" s="10">
        <f t="shared" si="23"/>
        <v>0.6666666666666663</v>
      </c>
      <c r="H21" s="11">
        <f t="shared" ref="H21:H34" si="34">I20</f>
        <v>5407719.7000000002</v>
      </c>
      <c r="I21" s="11">
        <v>5407719.7000000002</v>
      </c>
      <c r="J21" s="11">
        <f t="shared" ref="J21" si="35">I21-H21</f>
        <v>0</v>
      </c>
      <c r="K21" s="27">
        <f t="shared" ref="K21" si="36">J21/24</f>
        <v>0</v>
      </c>
      <c r="L21" s="28" t="s">
        <v>301</v>
      </c>
    </row>
    <row r="22" spans="1:14">
      <c r="A22" s="12">
        <f t="shared" si="2"/>
        <v>16</v>
      </c>
      <c r="B22" s="8">
        <f t="shared" si="2"/>
        <v>46069</v>
      </c>
      <c r="C22" s="8">
        <f t="shared" si="3"/>
        <v>46069</v>
      </c>
      <c r="D22" s="9">
        <v>0.29166666666666702</v>
      </c>
      <c r="E22" s="8">
        <f t="shared" si="8"/>
        <v>46069</v>
      </c>
      <c r="F22" s="9">
        <v>0.95833333333333337</v>
      </c>
      <c r="G22" s="10">
        <f t="shared" si="23"/>
        <v>0.6666666666666663</v>
      </c>
      <c r="H22" s="11">
        <f t="shared" si="34"/>
        <v>5407719.7000000002</v>
      </c>
      <c r="I22" s="11">
        <v>5407719.7000000002</v>
      </c>
      <c r="J22" s="11">
        <f t="shared" si="32"/>
        <v>0</v>
      </c>
      <c r="K22" s="27">
        <f t="shared" si="33"/>
        <v>0</v>
      </c>
      <c r="L22" s="28" t="s">
        <v>301</v>
      </c>
    </row>
    <row r="23" spans="1:14">
      <c r="A23" s="12">
        <f t="shared" si="2"/>
        <v>17</v>
      </c>
      <c r="B23" s="8">
        <f t="shared" si="2"/>
        <v>46070</v>
      </c>
      <c r="C23" s="8">
        <f t="shared" si="3"/>
        <v>46070</v>
      </c>
      <c r="D23" s="9">
        <v>0.29166666666666702</v>
      </c>
      <c r="E23" s="8">
        <f t="shared" si="8"/>
        <v>46070</v>
      </c>
      <c r="F23" s="9">
        <v>0.95833333333333337</v>
      </c>
      <c r="G23" s="10">
        <f t="shared" si="23"/>
        <v>0.6666666666666663</v>
      </c>
      <c r="H23" s="11">
        <f t="shared" si="34"/>
        <v>5407719.7000000002</v>
      </c>
      <c r="I23" s="11">
        <v>5407719.7000000002</v>
      </c>
      <c r="J23" s="11">
        <f t="shared" ref="J23" si="37">I23-H23</f>
        <v>0</v>
      </c>
      <c r="K23" s="27">
        <f t="shared" ref="K23" si="38">J23/24</f>
        <v>0</v>
      </c>
      <c r="L23" s="28" t="s">
        <v>301</v>
      </c>
    </row>
    <row r="24" spans="1:14">
      <c r="A24" s="12">
        <f t="shared" si="2"/>
        <v>18</v>
      </c>
      <c r="B24" s="8">
        <f t="shared" si="2"/>
        <v>46071</v>
      </c>
      <c r="C24" s="8">
        <f t="shared" si="3"/>
        <v>46071</v>
      </c>
      <c r="D24" s="9">
        <v>0.29166666666666702</v>
      </c>
      <c r="E24" s="8">
        <f t="shared" si="8"/>
        <v>46071</v>
      </c>
      <c r="F24" s="9">
        <v>0.95833333333333337</v>
      </c>
      <c r="G24" s="10">
        <f t="shared" si="5"/>
        <v>0.6666666666666663</v>
      </c>
      <c r="H24" s="11">
        <f t="shared" si="34"/>
        <v>5407719.7000000002</v>
      </c>
      <c r="I24" s="11">
        <v>5411826.4000000004</v>
      </c>
      <c r="J24" s="11">
        <f t="shared" ref="J24" si="39">I24-H24</f>
        <v>4106.7000000001863</v>
      </c>
      <c r="K24" s="27">
        <f t="shared" ref="K24" si="40">J24/24</f>
        <v>171.11250000000777</v>
      </c>
      <c r="L24" s="28"/>
    </row>
    <row r="25" spans="1:14">
      <c r="A25" s="12">
        <f t="shared" ref="A25:B34" si="41">A24+1</f>
        <v>19</v>
      </c>
      <c r="B25" s="8">
        <f>B24+1</f>
        <v>46072</v>
      </c>
      <c r="C25" s="8">
        <f t="shared" si="3"/>
        <v>46072</v>
      </c>
      <c r="D25" s="9">
        <v>0.29166666666666702</v>
      </c>
      <c r="E25" s="8">
        <f t="shared" si="8"/>
        <v>46072</v>
      </c>
      <c r="F25" s="9">
        <v>0.95833333333333337</v>
      </c>
      <c r="G25" s="10">
        <f t="shared" si="5"/>
        <v>0.6666666666666663</v>
      </c>
      <c r="H25" s="11">
        <f t="shared" si="34"/>
        <v>5411826.4000000004</v>
      </c>
      <c r="I25" s="11">
        <v>5415727.7000000002</v>
      </c>
      <c r="J25" s="11">
        <f t="shared" ref="J25" si="42">I25-H25</f>
        <v>3901.2999999998137</v>
      </c>
      <c r="K25" s="27">
        <f t="shared" ref="K25" si="43">J25/24</f>
        <v>162.55416666665892</v>
      </c>
      <c r="L25" s="28"/>
    </row>
    <row r="26" spans="1:14">
      <c r="A26" s="12">
        <f t="shared" si="41"/>
        <v>20</v>
      </c>
      <c r="B26" s="8">
        <f>B25+1</f>
        <v>46073</v>
      </c>
      <c r="C26" s="8">
        <f t="shared" si="3"/>
        <v>46073</v>
      </c>
      <c r="D26" s="9">
        <v>0.29166666666666702</v>
      </c>
      <c r="E26" s="8">
        <f t="shared" si="8"/>
        <v>46073</v>
      </c>
      <c r="F26" s="9">
        <v>0.95833333333333337</v>
      </c>
      <c r="G26" s="10">
        <f t="shared" ref="G26" si="44">IFERROR(((E26-C26)+(F26-D26)),"")</f>
        <v>0.6666666666666663</v>
      </c>
      <c r="H26" s="11">
        <f t="shared" si="34"/>
        <v>5415727.7000000002</v>
      </c>
      <c r="I26" s="11">
        <v>5420233.5999999996</v>
      </c>
      <c r="J26" s="11">
        <f t="shared" ref="J26" si="45">I26-H26</f>
        <v>4505.8999999994412</v>
      </c>
      <c r="K26" s="27">
        <f t="shared" ref="K26" si="46">J26/24</f>
        <v>187.74583333331006</v>
      </c>
      <c r="L26" s="28"/>
    </row>
    <row r="27" spans="1:14">
      <c r="A27" s="12">
        <f t="shared" si="41"/>
        <v>21</v>
      </c>
      <c r="B27" s="8">
        <f>B26+1</f>
        <v>46074</v>
      </c>
      <c r="C27" s="8">
        <f t="shared" si="3"/>
        <v>46074</v>
      </c>
      <c r="D27" s="9">
        <v>0.29166666666666702</v>
      </c>
      <c r="E27" s="8">
        <f t="shared" si="8"/>
        <v>46074</v>
      </c>
      <c r="F27" s="9">
        <v>0.95833333333333337</v>
      </c>
      <c r="G27" s="10">
        <f t="shared" ref="G27" si="47">IFERROR(((E27-C27)+(F27-D27)),"")</f>
        <v>0.6666666666666663</v>
      </c>
      <c r="H27" s="11">
        <f t="shared" si="34"/>
        <v>5420233.5999999996</v>
      </c>
      <c r="I27" s="11">
        <v>5423051.7000000002</v>
      </c>
      <c r="J27" s="11">
        <f t="shared" ref="J27" si="48">I27-H27</f>
        <v>2818.1000000005588</v>
      </c>
      <c r="K27" s="27">
        <f t="shared" ref="K27" si="49">J27/24</f>
        <v>117.42083333335661</v>
      </c>
      <c r="L27" s="28"/>
    </row>
    <row r="28" spans="1:14">
      <c r="A28" s="12">
        <f t="shared" si="41"/>
        <v>22</v>
      </c>
      <c r="B28" s="8">
        <f t="shared" si="41"/>
        <v>46075</v>
      </c>
      <c r="C28" s="8">
        <f t="shared" si="3"/>
        <v>46075</v>
      </c>
      <c r="D28" s="9">
        <v>0.29166666666666702</v>
      </c>
      <c r="E28" s="8">
        <f t="shared" si="8"/>
        <v>46075</v>
      </c>
      <c r="F28" s="9">
        <v>0.95833333333333337</v>
      </c>
      <c r="G28" s="10">
        <f t="shared" si="5"/>
        <v>0.6666666666666663</v>
      </c>
      <c r="H28" s="11">
        <f t="shared" si="34"/>
        <v>5423051.7000000002</v>
      </c>
      <c r="I28" s="11">
        <v>5423051.7000000002</v>
      </c>
      <c r="J28" s="11">
        <f t="shared" ref="J28" si="50">I28-H28</f>
        <v>0</v>
      </c>
      <c r="K28" s="27">
        <f t="shared" ref="K28" si="51">J28/24</f>
        <v>0</v>
      </c>
      <c r="L28" s="28" t="s">
        <v>301</v>
      </c>
    </row>
    <row r="29" spans="1:14">
      <c r="A29" s="12">
        <f t="shared" si="41"/>
        <v>23</v>
      </c>
      <c r="B29" s="8">
        <f t="shared" si="41"/>
        <v>46076</v>
      </c>
      <c r="C29" s="8">
        <f t="shared" si="3"/>
        <v>46076</v>
      </c>
      <c r="D29" s="9">
        <v>0.29166666666666702</v>
      </c>
      <c r="E29" s="8">
        <f t="shared" si="8"/>
        <v>46076</v>
      </c>
      <c r="F29" s="9">
        <v>0.95833333333333337</v>
      </c>
      <c r="G29" s="10">
        <f t="shared" si="5"/>
        <v>0.6666666666666663</v>
      </c>
      <c r="H29" s="11">
        <f t="shared" si="34"/>
        <v>5423051.7000000002</v>
      </c>
      <c r="I29" s="11">
        <v>5427179.9000000004</v>
      </c>
      <c r="J29" s="11">
        <f t="shared" ref="J29" si="52">I29-H29</f>
        <v>4128.2000000001863</v>
      </c>
      <c r="K29" s="27">
        <f t="shared" ref="K29" si="53">J29/24</f>
        <v>172.00833333334108</v>
      </c>
      <c r="L29" s="28"/>
    </row>
    <row r="30" spans="1:14">
      <c r="A30" s="12">
        <f t="shared" si="41"/>
        <v>24</v>
      </c>
      <c r="B30" s="8">
        <f t="shared" si="41"/>
        <v>46077</v>
      </c>
      <c r="C30" s="8">
        <f t="shared" si="3"/>
        <v>46077</v>
      </c>
      <c r="D30" s="9">
        <v>0.29166666666666702</v>
      </c>
      <c r="E30" s="8">
        <f t="shared" si="8"/>
        <v>46077</v>
      </c>
      <c r="F30" s="9">
        <v>0.95833333333333337</v>
      </c>
      <c r="G30" s="10">
        <f t="shared" si="5"/>
        <v>0.6666666666666663</v>
      </c>
      <c r="H30" s="11">
        <f t="shared" si="34"/>
        <v>5427179.9000000004</v>
      </c>
      <c r="I30" s="11">
        <v>5431850.7000000002</v>
      </c>
      <c r="J30" s="11">
        <f t="shared" ref="J30" si="54">I30-H30</f>
        <v>4670.7999999998137</v>
      </c>
      <c r="K30" s="27">
        <f t="shared" ref="K30" si="55">J30/24</f>
        <v>194.61666666665892</v>
      </c>
      <c r="L30" s="525"/>
    </row>
    <row r="31" spans="1:14">
      <c r="A31" s="12">
        <f t="shared" si="41"/>
        <v>25</v>
      </c>
      <c r="B31" s="8">
        <f t="shared" si="41"/>
        <v>46078</v>
      </c>
      <c r="C31" s="8">
        <f t="shared" si="3"/>
        <v>46078</v>
      </c>
      <c r="D31" s="9">
        <v>0.29166666666666702</v>
      </c>
      <c r="E31" s="8">
        <f t="shared" si="8"/>
        <v>46078</v>
      </c>
      <c r="F31" s="9">
        <v>0.95833333333333337</v>
      </c>
      <c r="G31" s="10">
        <f t="shared" si="5"/>
        <v>0.6666666666666663</v>
      </c>
      <c r="H31" s="11">
        <f t="shared" si="34"/>
        <v>5431850.7000000002</v>
      </c>
      <c r="I31" s="11">
        <v>5435919.7000000002</v>
      </c>
      <c r="J31" s="11">
        <f t="shared" ref="J31" si="56">I31-H31</f>
        <v>4069</v>
      </c>
      <c r="K31" s="27">
        <f t="shared" ref="K31" si="57">J31/24</f>
        <v>169.54166666666666</v>
      </c>
      <c r="L31" s="525"/>
    </row>
    <row r="32" spans="1:14">
      <c r="A32" s="12">
        <f t="shared" si="41"/>
        <v>26</v>
      </c>
      <c r="B32" s="8">
        <f t="shared" si="41"/>
        <v>46079</v>
      </c>
      <c r="C32" s="8">
        <f t="shared" si="3"/>
        <v>46079</v>
      </c>
      <c r="D32" s="9">
        <v>0.29166666666666702</v>
      </c>
      <c r="E32" s="8">
        <f t="shared" si="8"/>
        <v>46079</v>
      </c>
      <c r="F32" s="9">
        <v>0.95833333333333337</v>
      </c>
      <c r="G32" s="10">
        <f t="shared" si="5"/>
        <v>0.6666666666666663</v>
      </c>
      <c r="H32" s="11">
        <f t="shared" si="34"/>
        <v>5435919.7000000002</v>
      </c>
      <c r="I32" s="11">
        <v>5439862.5999999996</v>
      </c>
      <c r="J32" s="11">
        <f t="shared" ref="J32" si="58">I32-H32</f>
        <v>3942.8999999994412</v>
      </c>
      <c r="K32" s="27">
        <f t="shared" ref="K32" si="59">J32/24</f>
        <v>164.28749999997672</v>
      </c>
      <c r="L32" s="28"/>
    </row>
    <row r="33" spans="1:12">
      <c r="A33" s="12">
        <f t="shared" si="41"/>
        <v>27</v>
      </c>
      <c r="B33" s="8">
        <f t="shared" si="41"/>
        <v>46080</v>
      </c>
      <c r="C33" s="8">
        <f t="shared" si="3"/>
        <v>46080</v>
      </c>
      <c r="D33" s="9">
        <v>0.29166666666666702</v>
      </c>
      <c r="E33" s="8">
        <f t="shared" si="8"/>
        <v>46080</v>
      </c>
      <c r="F33" s="9">
        <v>0.95833333333333337</v>
      </c>
      <c r="G33" s="10">
        <f t="shared" si="5"/>
        <v>0.6666666666666663</v>
      </c>
      <c r="H33" s="11">
        <f t="shared" si="34"/>
        <v>5439862.5999999996</v>
      </c>
      <c r="I33" s="11">
        <v>5443721.5</v>
      </c>
      <c r="J33" s="11">
        <f t="shared" ref="J33" si="60">I33-H33</f>
        <v>3858.9000000003725</v>
      </c>
      <c r="K33" s="27">
        <f t="shared" ref="K33" si="61">J33/24</f>
        <v>160.78750000001551</v>
      </c>
      <c r="L33" s="28"/>
    </row>
    <row r="34" spans="1:12">
      <c r="A34" s="12">
        <f t="shared" si="41"/>
        <v>28</v>
      </c>
      <c r="B34" s="8">
        <f t="shared" si="41"/>
        <v>46081</v>
      </c>
      <c r="C34" s="8">
        <f t="shared" si="3"/>
        <v>46081</v>
      </c>
      <c r="D34" s="9">
        <v>0.29166666666666702</v>
      </c>
      <c r="E34" s="8">
        <f t="shared" si="8"/>
        <v>46081</v>
      </c>
      <c r="F34" s="9">
        <v>0.95833333333333337</v>
      </c>
      <c r="G34" s="10">
        <f t="shared" si="5"/>
        <v>0.6666666666666663</v>
      </c>
      <c r="H34" s="11">
        <f t="shared" si="34"/>
        <v>5443721.5</v>
      </c>
      <c r="I34" s="11">
        <v>5443721.5</v>
      </c>
      <c r="J34" s="11">
        <f t="shared" si="0"/>
        <v>0</v>
      </c>
      <c r="K34" s="27">
        <f t="shared" si="1"/>
        <v>0</v>
      </c>
      <c r="L34" s="613" t="s">
        <v>301</v>
      </c>
    </row>
    <row r="35" spans="1:12">
      <c r="A35" s="12"/>
      <c r="B35" s="8"/>
      <c r="C35" s="8"/>
      <c r="D35" s="9"/>
      <c r="E35" s="8"/>
      <c r="F35" s="9"/>
      <c r="G35" s="10"/>
      <c r="H35" s="11"/>
      <c r="I35" s="11"/>
      <c r="J35" s="11"/>
      <c r="K35" s="27"/>
      <c r="L35" s="28"/>
    </row>
    <row r="36" spans="1:12">
      <c r="A36" s="17" t="s">
        <v>3</v>
      </c>
      <c r="B36" s="18"/>
      <c r="C36" s="18"/>
      <c r="D36" s="18"/>
      <c r="E36" s="18"/>
      <c r="F36" s="18"/>
      <c r="G36" s="19">
        <f>SUM(G7:G35)</f>
        <v>18.708333333333325</v>
      </c>
      <c r="H36" s="20"/>
      <c r="I36" s="20"/>
      <c r="J36" s="32">
        <f>SUM(J7:J35)</f>
        <v>83349.5</v>
      </c>
      <c r="K36" s="32">
        <f>AVERAGE(K7:K35)</f>
        <v>124.03199404761905</v>
      </c>
      <c r="L36" s="33"/>
    </row>
    <row r="37" spans="1:12">
      <c r="A37" s="21" t="s">
        <v>106</v>
      </c>
      <c r="B37" s="22"/>
      <c r="C37" s="22"/>
      <c r="D37" s="22"/>
      <c r="E37" s="22"/>
      <c r="F37" s="22"/>
      <c r="G37" s="23">
        <f>G36/SUMPRODUCT((G7:G35&gt;0)*1)</f>
        <v>0.66815476190476164</v>
      </c>
      <c r="H37" s="24"/>
      <c r="I37" s="24"/>
      <c r="J37" s="24"/>
      <c r="K37" s="24">
        <f>K36/SUMPRODUCT((K7:K35&gt;0)*1)</f>
        <v>5.6378179112554117</v>
      </c>
      <c r="L37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pageSetup orientation="portrait" r:id="rId1"/>
  <drawing r:id="rId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zoomScale="80" zoomScaleNormal="80" workbookViewId="0">
      <pane xSplit="3" ySplit="6" topLeftCell="D25" activePane="bottomRight" state="frozen"/>
      <selection pane="topRight"/>
      <selection pane="bottomLeft"/>
      <selection pane="bottomRight" activeCell="K39" sqref="K39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8" width="12.7109375" style="1" customWidth="1"/>
    <col min="9" max="9" width="14.42578125" style="1" customWidth="1"/>
    <col min="10" max="10" width="13.85546875" style="1" customWidth="1"/>
    <col min="11" max="11" width="12.28515625" style="1" customWidth="1"/>
    <col min="12" max="12" width="43.140625" style="1" customWidth="1"/>
    <col min="13" max="16384" width="9.140625" style="1"/>
  </cols>
  <sheetData>
    <row r="1" spans="1:12">
      <c r="B1" s="2"/>
      <c r="C1" s="3" t="s">
        <v>120</v>
      </c>
      <c r="D1" s="2"/>
      <c r="E1" s="2"/>
      <c r="F1" s="2"/>
      <c r="G1" s="2"/>
      <c r="H1" s="2"/>
      <c r="I1" s="2"/>
      <c r="J1" s="2"/>
      <c r="K1" s="2"/>
      <c r="L1" s="2"/>
    </row>
    <row r="2" spans="1:12">
      <c r="B2" s="2"/>
      <c r="C2" s="3" t="s">
        <v>166</v>
      </c>
      <c r="D2" s="2"/>
      <c r="E2" s="2"/>
      <c r="F2" s="2"/>
      <c r="G2" s="2"/>
      <c r="H2" s="2"/>
      <c r="I2" s="2"/>
      <c r="J2" s="2"/>
      <c r="K2" s="2"/>
      <c r="L2" s="25" t="s">
        <v>122</v>
      </c>
    </row>
    <row r="3" spans="1:12">
      <c r="B3" s="2"/>
      <c r="C3" s="3" t="str">
        <f>SCI!C3</f>
        <v>Bulan Februari 2026</v>
      </c>
      <c r="D3" s="2"/>
      <c r="E3" s="2"/>
      <c r="F3" s="2"/>
      <c r="G3" s="2"/>
      <c r="H3" s="2"/>
      <c r="I3" s="2"/>
      <c r="J3" s="2"/>
      <c r="K3" s="2"/>
      <c r="L3" s="2"/>
    </row>
    <row r="4" spans="1:12">
      <c r="B4" s="4"/>
      <c r="C4" s="76">
        <f>'Summary sales'!A4</f>
        <v>46054</v>
      </c>
      <c r="D4" s="2"/>
      <c r="E4" s="2"/>
      <c r="F4" s="2"/>
      <c r="G4" s="2"/>
      <c r="H4" s="2"/>
      <c r="I4" s="2"/>
      <c r="J4" s="2" t="s">
        <v>123</v>
      </c>
      <c r="K4" s="26">
        <f>MAX(K7:K35)</f>
        <v>184.47166666666666</v>
      </c>
      <c r="L4" s="2"/>
    </row>
    <row r="5" spans="1:12" ht="15" customHeight="1">
      <c r="A5" s="695" t="s">
        <v>100</v>
      </c>
      <c r="B5" s="694" t="s">
        <v>101</v>
      </c>
      <c r="C5" s="694" t="s">
        <v>124</v>
      </c>
      <c r="D5" s="694"/>
      <c r="E5" s="694" t="s">
        <v>125</v>
      </c>
      <c r="F5" s="694"/>
      <c r="G5" s="698" t="s">
        <v>126</v>
      </c>
      <c r="H5" s="694" t="s">
        <v>127</v>
      </c>
      <c r="I5" s="694"/>
      <c r="J5" s="694" t="s">
        <v>128</v>
      </c>
      <c r="K5" s="698" t="s">
        <v>129</v>
      </c>
      <c r="L5" s="692" t="s">
        <v>130</v>
      </c>
    </row>
    <row r="6" spans="1:12" ht="33.75" customHeight="1">
      <c r="A6" s="696"/>
      <c r="B6" s="697"/>
      <c r="C6" s="5" t="s">
        <v>101</v>
      </c>
      <c r="D6" s="5" t="s">
        <v>131</v>
      </c>
      <c r="E6" s="5" t="s">
        <v>101</v>
      </c>
      <c r="F6" s="5" t="s">
        <v>131</v>
      </c>
      <c r="G6" s="699"/>
      <c r="H6" s="5" t="s">
        <v>124</v>
      </c>
      <c r="I6" s="5" t="s">
        <v>125</v>
      </c>
      <c r="J6" s="697"/>
      <c r="K6" s="699"/>
      <c r="L6" s="693"/>
    </row>
    <row r="7" spans="1:12">
      <c r="A7" s="6">
        <v>1</v>
      </c>
      <c r="B7" s="7">
        <f>C4</f>
        <v>46054</v>
      </c>
      <c r="C7" s="8">
        <f>B7</f>
        <v>46054</v>
      </c>
      <c r="D7" s="9">
        <v>0.25</v>
      </c>
      <c r="E7" s="8">
        <f>B7</f>
        <v>46054</v>
      </c>
      <c r="F7" s="9">
        <v>0.75</v>
      </c>
      <c r="G7" s="10">
        <f>IFERROR(((E7-C7)+(F7-D7)),"")</f>
        <v>0.5</v>
      </c>
      <c r="H7" s="284">
        <v>765236.37</v>
      </c>
      <c r="I7" s="284">
        <v>765236.37</v>
      </c>
      <c r="J7" s="11">
        <f t="shared" ref="J7:J30" si="0">I7-H7</f>
        <v>0</v>
      </c>
      <c r="K7" s="27">
        <f t="shared" ref="K7" si="1">J7/24</f>
        <v>0</v>
      </c>
      <c r="L7" s="567" t="s">
        <v>301</v>
      </c>
    </row>
    <row r="8" spans="1:12">
      <c r="A8" s="12">
        <f>A7+1</f>
        <v>2</v>
      </c>
      <c r="B8" s="8">
        <f>B7+1</f>
        <v>46055</v>
      </c>
      <c r="C8" s="8">
        <f>B8</f>
        <v>46055</v>
      </c>
      <c r="D8" s="9">
        <v>0.25</v>
      </c>
      <c r="E8" s="8">
        <f>B8</f>
        <v>46055</v>
      </c>
      <c r="F8" s="9">
        <v>0.70833333333333337</v>
      </c>
      <c r="G8" s="10">
        <f>IFERROR(((E8-C8)+(F8-D8)),"")</f>
        <v>0.45833333333333337</v>
      </c>
      <c r="H8" s="11">
        <v>0</v>
      </c>
      <c r="I8" s="284">
        <v>3897.72</v>
      </c>
      <c r="J8" s="11">
        <f t="shared" si="0"/>
        <v>3897.72</v>
      </c>
      <c r="K8" s="27">
        <f t="shared" ref="K8" si="2">J8/24</f>
        <v>162.405</v>
      </c>
      <c r="L8" s="567" t="s">
        <v>302</v>
      </c>
    </row>
    <row r="9" spans="1:12">
      <c r="A9" s="12">
        <f t="shared" ref="A9:B24" si="3">A8+1</f>
        <v>3</v>
      </c>
      <c r="B9" s="8">
        <f t="shared" si="3"/>
        <v>46056</v>
      </c>
      <c r="C9" s="8">
        <f t="shared" ref="C9:C34" si="4">B9</f>
        <v>46056</v>
      </c>
      <c r="D9" s="9">
        <v>0.25</v>
      </c>
      <c r="E9" s="8">
        <f t="shared" ref="E9:E34" si="5">B9</f>
        <v>46056</v>
      </c>
      <c r="F9" s="9">
        <v>0.72916666666666696</v>
      </c>
      <c r="G9" s="10">
        <f t="shared" ref="G9:G34" si="6">IFERROR(((E9-C9)+(F9-D9)),"")</f>
        <v>0.47916666666666696</v>
      </c>
      <c r="H9" s="11">
        <f t="shared" ref="H9:H19" si="7">I8</f>
        <v>3897.72</v>
      </c>
      <c r="I9" s="284">
        <v>7495.97</v>
      </c>
      <c r="J9" s="11">
        <f t="shared" ref="J9" si="8">I9-H9</f>
        <v>3598.2500000000005</v>
      </c>
      <c r="K9" s="27">
        <f t="shared" ref="K9" si="9">J9/24</f>
        <v>149.92708333333334</v>
      </c>
      <c r="L9" s="490"/>
    </row>
    <row r="10" spans="1:12">
      <c r="A10" s="12">
        <f t="shared" si="3"/>
        <v>4</v>
      </c>
      <c r="B10" s="8">
        <f t="shared" si="3"/>
        <v>46057</v>
      </c>
      <c r="C10" s="8">
        <f t="shared" si="4"/>
        <v>46057</v>
      </c>
      <c r="D10" s="9">
        <v>0.25</v>
      </c>
      <c r="E10" s="8">
        <f t="shared" si="5"/>
        <v>46057</v>
      </c>
      <c r="F10" s="9">
        <v>0.72916666666666696</v>
      </c>
      <c r="G10" s="10">
        <f t="shared" si="6"/>
        <v>0.47916666666666696</v>
      </c>
      <c r="H10" s="11">
        <f t="shared" si="7"/>
        <v>7495.97</v>
      </c>
      <c r="I10" s="284">
        <v>11112.97</v>
      </c>
      <c r="J10" s="11">
        <f t="shared" ref="J10" si="10">I10-H10</f>
        <v>3616.9999999999991</v>
      </c>
      <c r="K10" s="27">
        <f t="shared" ref="K10" si="11">J10/24</f>
        <v>150.70833333333329</v>
      </c>
      <c r="L10" s="490"/>
    </row>
    <row r="11" spans="1:12">
      <c r="A11" s="12">
        <f t="shared" si="3"/>
        <v>5</v>
      </c>
      <c r="B11" s="8">
        <f t="shared" si="3"/>
        <v>46058</v>
      </c>
      <c r="C11" s="8">
        <f t="shared" si="4"/>
        <v>46058</v>
      </c>
      <c r="D11" s="9">
        <v>0.25</v>
      </c>
      <c r="E11" s="8">
        <f t="shared" si="5"/>
        <v>46058</v>
      </c>
      <c r="F11" s="9">
        <v>0.70833333333333304</v>
      </c>
      <c r="G11" s="10">
        <f t="shared" si="6"/>
        <v>0.45833333333333304</v>
      </c>
      <c r="H11" s="11">
        <f t="shared" si="7"/>
        <v>11112.97</v>
      </c>
      <c r="I11" s="284">
        <v>14715.65</v>
      </c>
      <c r="J11" s="11">
        <f t="shared" si="0"/>
        <v>3602.6800000000003</v>
      </c>
      <c r="K11" s="27">
        <f t="shared" ref="K11" si="12">J11/24</f>
        <v>150.11166666666668</v>
      </c>
      <c r="L11" s="28"/>
    </row>
    <row r="12" spans="1:12">
      <c r="A12" s="12">
        <f t="shared" si="3"/>
        <v>6</v>
      </c>
      <c r="B12" s="8">
        <f t="shared" si="3"/>
        <v>46059</v>
      </c>
      <c r="C12" s="8">
        <f t="shared" si="4"/>
        <v>46059</v>
      </c>
      <c r="D12" s="9">
        <v>0.25</v>
      </c>
      <c r="E12" s="8">
        <f t="shared" si="5"/>
        <v>46059</v>
      </c>
      <c r="F12" s="9">
        <v>0.70833333333333304</v>
      </c>
      <c r="G12" s="10">
        <f t="shared" si="6"/>
        <v>0.45833333333333304</v>
      </c>
      <c r="H12" s="11">
        <f t="shared" si="7"/>
        <v>14715.65</v>
      </c>
      <c r="I12" s="284">
        <v>17886.7</v>
      </c>
      <c r="J12" s="11">
        <f t="shared" ref="J12" si="13">I12-H12</f>
        <v>3171.0500000000011</v>
      </c>
      <c r="K12" s="27">
        <f t="shared" ref="K12" si="14">J12/24</f>
        <v>132.12708333333339</v>
      </c>
      <c r="L12" s="28"/>
    </row>
    <row r="13" spans="1:12">
      <c r="A13" s="12">
        <f t="shared" si="3"/>
        <v>7</v>
      </c>
      <c r="B13" s="8">
        <f t="shared" si="3"/>
        <v>46060</v>
      </c>
      <c r="C13" s="8">
        <f t="shared" si="4"/>
        <v>46060</v>
      </c>
      <c r="D13" s="9">
        <v>0.25</v>
      </c>
      <c r="E13" s="8">
        <f t="shared" si="5"/>
        <v>46060</v>
      </c>
      <c r="F13" s="9">
        <v>0.70833333333333304</v>
      </c>
      <c r="G13" s="10">
        <f t="shared" si="6"/>
        <v>0.45833333333333304</v>
      </c>
      <c r="H13" s="11">
        <f t="shared" si="7"/>
        <v>17886.7</v>
      </c>
      <c r="I13" s="284">
        <v>17886.7</v>
      </c>
      <c r="J13" s="11">
        <f t="shared" ref="J13" si="15">I13-H13</f>
        <v>0</v>
      </c>
      <c r="K13" s="27">
        <f t="shared" ref="K13" si="16">J13/24</f>
        <v>0</v>
      </c>
      <c r="L13" s="580" t="s">
        <v>301</v>
      </c>
    </row>
    <row r="14" spans="1:12">
      <c r="A14" s="12">
        <f t="shared" si="3"/>
        <v>8</v>
      </c>
      <c r="B14" s="8">
        <f t="shared" si="3"/>
        <v>46061</v>
      </c>
      <c r="C14" s="8">
        <f t="shared" si="4"/>
        <v>46061</v>
      </c>
      <c r="D14" s="9">
        <v>0.25</v>
      </c>
      <c r="E14" s="8">
        <f t="shared" si="5"/>
        <v>46061</v>
      </c>
      <c r="F14" s="9">
        <v>0.70833333333333304</v>
      </c>
      <c r="G14" s="10">
        <f t="shared" si="6"/>
        <v>0.45833333333333304</v>
      </c>
      <c r="H14" s="11">
        <f t="shared" si="7"/>
        <v>17886.7</v>
      </c>
      <c r="I14" s="284">
        <v>17886.7</v>
      </c>
      <c r="J14" s="11">
        <f t="shared" ref="J14" si="17">I14-H14</f>
        <v>0</v>
      </c>
      <c r="K14" s="27">
        <f t="shared" ref="K14" si="18">J14/24</f>
        <v>0</v>
      </c>
      <c r="L14" s="580" t="s">
        <v>301</v>
      </c>
    </row>
    <row r="15" spans="1:12">
      <c r="A15" s="12">
        <f t="shared" si="3"/>
        <v>9</v>
      </c>
      <c r="B15" s="8">
        <f t="shared" si="3"/>
        <v>46062</v>
      </c>
      <c r="C15" s="8">
        <f t="shared" si="4"/>
        <v>46062</v>
      </c>
      <c r="D15" s="9">
        <v>0.25</v>
      </c>
      <c r="E15" s="8">
        <f t="shared" si="5"/>
        <v>46062</v>
      </c>
      <c r="F15" s="9">
        <v>0.70833333333333304</v>
      </c>
      <c r="G15" s="10">
        <f t="shared" si="6"/>
        <v>0.45833333333333304</v>
      </c>
      <c r="H15" s="11">
        <f t="shared" si="7"/>
        <v>17886.7</v>
      </c>
      <c r="I15" s="284">
        <v>21881.16</v>
      </c>
      <c r="J15" s="11">
        <f t="shared" ref="J15" si="19">I15-H15</f>
        <v>3994.4599999999991</v>
      </c>
      <c r="K15" s="27">
        <f t="shared" ref="K15" si="20">J15/24</f>
        <v>166.43583333333331</v>
      </c>
      <c r="L15" s="28"/>
    </row>
    <row r="16" spans="1:12">
      <c r="A16" s="12">
        <f t="shared" si="3"/>
        <v>10</v>
      </c>
      <c r="B16" s="8">
        <f t="shared" si="3"/>
        <v>46063</v>
      </c>
      <c r="C16" s="8">
        <f t="shared" si="4"/>
        <v>46063</v>
      </c>
      <c r="D16" s="9">
        <v>0.25</v>
      </c>
      <c r="E16" s="8">
        <f t="shared" si="5"/>
        <v>46063</v>
      </c>
      <c r="F16" s="9">
        <v>0.70833333333333304</v>
      </c>
      <c r="G16" s="10">
        <f t="shared" si="6"/>
        <v>0.45833333333333304</v>
      </c>
      <c r="H16" s="11">
        <f t="shared" si="7"/>
        <v>21881.16</v>
      </c>
      <c r="I16" s="284">
        <v>25589.85</v>
      </c>
      <c r="J16" s="11">
        <f t="shared" ref="J16" si="21">I16-H16</f>
        <v>3708.6899999999987</v>
      </c>
      <c r="K16" s="27">
        <f t="shared" ref="K16" si="22">J16/24</f>
        <v>154.52874999999995</v>
      </c>
      <c r="L16" s="525"/>
    </row>
    <row r="17" spans="1:14">
      <c r="A17" s="12">
        <f t="shared" si="3"/>
        <v>11</v>
      </c>
      <c r="B17" s="8">
        <f t="shared" si="3"/>
        <v>46064</v>
      </c>
      <c r="C17" s="8">
        <f t="shared" si="4"/>
        <v>46064</v>
      </c>
      <c r="D17" s="9">
        <v>0.25</v>
      </c>
      <c r="E17" s="8">
        <f t="shared" si="5"/>
        <v>46064</v>
      </c>
      <c r="F17" s="9">
        <v>0.70833333333333304</v>
      </c>
      <c r="G17" s="10">
        <f t="shared" si="6"/>
        <v>0.45833333333333304</v>
      </c>
      <c r="H17" s="11">
        <f t="shared" si="7"/>
        <v>25589.85</v>
      </c>
      <c r="I17" s="284">
        <v>29407.86</v>
      </c>
      <c r="J17" s="11">
        <f t="shared" si="0"/>
        <v>3818.010000000002</v>
      </c>
      <c r="K17" s="27">
        <f t="shared" ref="K17" si="23">J17/24</f>
        <v>159.08375000000009</v>
      </c>
      <c r="L17" s="525"/>
    </row>
    <row r="18" spans="1:14">
      <c r="A18" s="12">
        <f t="shared" si="3"/>
        <v>12</v>
      </c>
      <c r="B18" s="8">
        <f t="shared" si="3"/>
        <v>46065</v>
      </c>
      <c r="C18" s="8">
        <f t="shared" si="4"/>
        <v>46065</v>
      </c>
      <c r="D18" s="9">
        <v>0.25</v>
      </c>
      <c r="E18" s="8">
        <f t="shared" si="5"/>
        <v>46065</v>
      </c>
      <c r="F18" s="9">
        <v>0.70833333333333304</v>
      </c>
      <c r="G18" s="10">
        <f t="shared" si="6"/>
        <v>0.45833333333333304</v>
      </c>
      <c r="H18" s="11">
        <f t="shared" si="7"/>
        <v>29407.86</v>
      </c>
      <c r="I18" s="284">
        <v>32925.5</v>
      </c>
      <c r="J18" s="11">
        <f t="shared" ref="J18" si="24">I18-H18</f>
        <v>3517.6399999999994</v>
      </c>
      <c r="K18" s="27">
        <f t="shared" ref="K18" si="25">J18/24</f>
        <v>146.5683333333333</v>
      </c>
      <c r="L18" s="28"/>
      <c r="N18" s="29"/>
    </row>
    <row r="19" spans="1:14">
      <c r="A19" s="12">
        <f t="shared" si="3"/>
        <v>13</v>
      </c>
      <c r="B19" s="8">
        <f t="shared" si="3"/>
        <v>46066</v>
      </c>
      <c r="C19" s="8">
        <f t="shared" si="4"/>
        <v>46066</v>
      </c>
      <c r="D19" s="9">
        <v>0.25</v>
      </c>
      <c r="E19" s="8">
        <f t="shared" si="5"/>
        <v>46066</v>
      </c>
      <c r="F19" s="9">
        <v>0.70833333333333304</v>
      </c>
      <c r="G19" s="10">
        <f t="shared" si="6"/>
        <v>0.45833333333333304</v>
      </c>
      <c r="H19" s="11">
        <f t="shared" si="7"/>
        <v>32925.5</v>
      </c>
      <c r="I19" s="284">
        <v>36170.019999999997</v>
      </c>
      <c r="J19" s="11">
        <f t="shared" si="0"/>
        <v>3244.5199999999968</v>
      </c>
      <c r="K19" s="27">
        <f t="shared" ref="K19" si="26">J19/24</f>
        <v>135.18833333333319</v>
      </c>
      <c r="L19" s="28"/>
    </row>
    <row r="20" spans="1:14">
      <c r="A20" s="12">
        <f t="shared" si="3"/>
        <v>14</v>
      </c>
      <c r="B20" s="8">
        <f t="shared" si="3"/>
        <v>46067</v>
      </c>
      <c r="C20" s="8">
        <f t="shared" si="4"/>
        <v>46067</v>
      </c>
      <c r="D20" s="9">
        <v>0.25</v>
      </c>
      <c r="E20" s="8">
        <f t="shared" si="5"/>
        <v>46067</v>
      </c>
      <c r="F20" s="9">
        <v>0.70833333333333304</v>
      </c>
      <c r="G20" s="10">
        <f t="shared" si="6"/>
        <v>0.45833333333333304</v>
      </c>
      <c r="H20" s="11">
        <f t="shared" ref="H20" si="27">I19</f>
        <v>36170.019999999997</v>
      </c>
      <c r="I20" s="284">
        <v>36170.019999999997</v>
      </c>
      <c r="J20" s="11">
        <f t="shared" ref="J20" si="28">I20-H20</f>
        <v>0</v>
      </c>
      <c r="K20" s="27">
        <f t="shared" ref="K20" si="29">J20/24</f>
        <v>0</v>
      </c>
      <c r="L20" s="580" t="s">
        <v>301</v>
      </c>
    </row>
    <row r="21" spans="1:14">
      <c r="A21" s="12">
        <f t="shared" si="3"/>
        <v>15</v>
      </c>
      <c r="B21" s="8">
        <f t="shared" si="3"/>
        <v>46068</v>
      </c>
      <c r="C21" s="8">
        <f t="shared" si="4"/>
        <v>46068</v>
      </c>
      <c r="D21" s="9">
        <v>0.25</v>
      </c>
      <c r="E21" s="8">
        <f t="shared" si="5"/>
        <v>46068</v>
      </c>
      <c r="F21" s="9">
        <v>0.70833333333333304</v>
      </c>
      <c r="G21" s="10">
        <f t="shared" si="6"/>
        <v>0.45833333333333304</v>
      </c>
      <c r="H21" s="11">
        <f t="shared" ref="H21" si="30">I20</f>
        <v>36170.019999999997</v>
      </c>
      <c r="I21" s="284">
        <v>36170.019999999997</v>
      </c>
      <c r="J21" s="11">
        <f t="shared" ref="J21" si="31">I21-H21</f>
        <v>0</v>
      </c>
      <c r="K21" s="27">
        <f t="shared" ref="K21" si="32">J21/24</f>
        <v>0</v>
      </c>
      <c r="L21" s="580" t="s">
        <v>301</v>
      </c>
    </row>
    <row r="22" spans="1:14">
      <c r="A22" s="12">
        <f t="shared" si="3"/>
        <v>16</v>
      </c>
      <c r="B22" s="8">
        <f t="shared" si="3"/>
        <v>46069</v>
      </c>
      <c r="C22" s="8">
        <f t="shared" si="4"/>
        <v>46069</v>
      </c>
      <c r="D22" s="9">
        <v>0.25</v>
      </c>
      <c r="E22" s="8">
        <f t="shared" si="5"/>
        <v>46069</v>
      </c>
      <c r="F22" s="9">
        <v>0.70833333333333304</v>
      </c>
      <c r="G22" s="10">
        <f t="shared" si="6"/>
        <v>0.45833333333333304</v>
      </c>
      <c r="H22" s="11">
        <f t="shared" ref="H22" si="33">I21</f>
        <v>36170.019999999997</v>
      </c>
      <c r="I22" s="284">
        <v>36170.019999999997</v>
      </c>
      <c r="J22" s="11">
        <f t="shared" ref="J22" si="34">I22-H22</f>
        <v>0</v>
      </c>
      <c r="K22" s="27">
        <f t="shared" ref="K22" si="35">J22/24</f>
        <v>0</v>
      </c>
      <c r="L22" s="580" t="s">
        <v>301</v>
      </c>
    </row>
    <row r="23" spans="1:14">
      <c r="A23" s="12">
        <f t="shared" si="3"/>
        <v>17</v>
      </c>
      <c r="B23" s="8">
        <f t="shared" si="3"/>
        <v>46070</v>
      </c>
      <c r="C23" s="8">
        <f t="shared" si="4"/>
        <v>46070</v>
      </c>
      <c r="D23" s="9">
        <v>0.25</v>
      </c>
      <c r="E23" s="8">
        <f t="shared" si="5"/>
        <v>46070</v>
      </c>
      <c r="F23" s="9">
        <v>0.70833333333333304</v>
      </c>
      <c r="G23" s="10">
        <f t="shared" si="6"/>
        <v>0.45833333333333304</v>
      </c>
      <c r="H23" s="11">
        <f t="shared" ref="H23:H27" si="36">I22</f>
        <v>36170.019999999997</v>
      </c>
      <c r="I23" s="284">
        <v>36170.019999999997</v>
      </c>
      <c r="J23" s="11">
        <f t="shared" ref="J23" si="37">I23-H23</f>
        <v>0</v>
      </c>
      <c r="K23" s="27">
        <f t="shared" ref="K23" si="38">J23/24</f>
        <v>0</v>
      </c>
      <c r="L23" s="580" t="s">
        <v>301</v>
      </c>
    </row>
    <row r="24" spans="1:14">
      <c r="A24" s="12">
        <f t="shared" si="3"/>
        <v>18</v>
      </c>
      <c r="B24" s="8">
        <f t="shared" si="3"/>
        <v>46071</v>
      </c>
      <c r="C24" s="8">
        <f t="shared" si="4"/>
        <v>46071</v>
      </c>
      <c r="D24" s="9">
        <v>0.25</v>
      </c>
      <c r="E24" s="8">
        <f t="shared" si="5"/>
        <v>46071</v>
      </c>
      <c r="F24" s="9">
        <v>0.70833333333333304</v>
      </c>
      <c r="G24" s="10">
        <f t="shared" si="6"/>
        <v>0.45833333333333304</v>
      </c>
      <c r="H24" s="11">
        <f t="shared" si="36"/>
        <v>36170.019999999997</v>
      </c>
      <c r="I24" s="284">
        <v>40018.15</v>
      </c>
      <c r="J24" s="11">
        <f t="shared" ref="J24" si="39">I24-H24</f>
        <v>3848.1300000000047</v>
      </c>
      <c r="K24" s="27">
        <f t="shared" ref="K24" si="40">J24/24</f>
        <v>160.3387500000002</v>
      </c>
      <c r="L24" s="525"/>
    </row>
    <row r="25" spans="1:14">
      <c r="A25" s="12">
        <f t="shared" ref="A25:B34" si="41">A24+1</f>
        <v>19</v>
      </c>
      <c r="B25" s="8">
        <f>B24+1</f>
        <v>46072</v>
      </c>
      <c r="C25" s="8">
        <f t="shared" si="4"/>
        <v>46072</v>
      </c>
      <c r="D25" s="9">
        <v>0.25</v>
      </c>
      <c r="E25" s="8">
        <f t="shared" si="5"/>
        <v>46072</v>
      </c>
      <c r="F25" s="9">
        <v>0.70833333333333304</v>
      </c>
      <c r="G25" s="10">
        <f t="shared" si="6"/>
        <v>0.45833333333333304</v>
      </c>
      <c r="H25" s="11">
        <f t="shared" si="36"/>
        <v>40018.15</v>
      </c>
      <c r="I25" s="284">
        <v>43601.95</v>
      </c>
      <c r="J25" s="11">
        <f t="shared" ref="J25:J26" si="42">I25-H25</f>
        <v>3583.7999999999956</v>
      </c>
      <c r="K25" s="27">
        <f t="shared" ref="K25" si="43">J25/24</f>
        <v>149.32499999999982</v>
      </c>
      <c r="L25" s="525"/>
    </row>
    <row r="26" spans="1:14">
      <c r="A26" s="12">
        <f t="shared" si="41"/>
        <v>20</v>
      </c>
      <c r="B26" s="8">
        <f>B25+1</f>
        <v>46073</v>
      </c>
      <c r="C26" s="8">
        <f t="shared" si="4"/>
        <v>46073</v>
      </c>
      <c r="D26" s="9">
        <v>0.25</v>
      </c>
      <c r="E26" s="8">
        <f t="shared" si="5"/>
        <v>46073</v>
      </c>
      <c r="F26" s="9">
        <v>0.70833333333333304</v>
      </c>
      <c r="G26" s="10">
        <f t="shared" si="6"/>
        <v>0.45833333333333304</v>
      </c>
      <c r="H26" s="11">
        <f t="shared" si="36"/>
        <v>43601.95</v>
      </c>
      <c r="I26" s="284">
        <v>46823.88</v>
      </c>
      <c r="J26" s="11">
        <f t="shared" si="42"/>
        <v>3221.9300000000003</v>
      </c>
      <c r="K26" s="27">
        <f t="shared" ref="K26" si="44">J26/24</f>
        <v>134.24708333333334</v>
      </c>
      <c r="L26" s="28"/>
    </row>
    <row r="27" spans="1:14">
      <c r="A27" s="12">
        <f t="shared" si="41"/>
        <v>21</v>
      </c>
      <c r="B27" s="8">
        <f>B26+1</f>
        <v>46074</v>
      </c>
      <c r="C27" s="8">
        <f t="shared" si="4"/>
        <v>46074</v>
      </c>
      <c r="D27" s="9">
        <v>0.25</v>
      </c>
      <c r="E27" s="8">
        <f t="shared" si="5"/>
        <v>46074</v>
      </c>
      <c r="F27" s="9">
        <v>0.70833333333333304</v>
      </c>
      <c r="G27" s="10">
        <f t="shared" si="6"/>
        <v>0.45833333333333304</v>
      </c>
      <c r="H27" s="11">
        <f t="shared" si="36"/>
        <v>46823.88</v>
      </c>
      <c r="I27" s="284">
        <v>46823.88</v>
      </c>
      <c r="J27" s="11">
        <f t="shared" si="0"/>
        <v>0</v>
      </c>
      <c r="K27" s="27">
        <f t="shared" ref="K27" si="45">J27/24</f>
        <v>0</v>
      </c>
      <c r="L27" s="580" t="s">
        <v>301</v>
      </c>
    </row>
    <row r="28" spans="1:14">
      <c r="A28" s="12">
        <f t="shared" si="41"/>
        <v>22</v>
      </c>
      <c r="B28" s="8">
        <f t="shared" si="41"/>
        <v>46075</v>
      </c>
      <c r="C28" s="8">
        <f t="shared" si="4"/>
        <v>46075</v>
      </c>
      <c r="D28" s="9">
        <v>0.25</v>
      </c>
      <c r="E28" s="8">
        <f t="shared" si="5"/>
        <v>46075</v>
      </c>
      <c r="F28" s="9">
        <v>0.70833333333333304</v>
      </c>
      <c r="G28" s="10">
        <f t="shared" si="6"/>
        <v>0.45833333333333304</v>
      </c>
      <c r="H28" s="11">
        <f t="shared" ref="H28:H34" si="46">I27</f>
        <v>46823.88</v>
      </c>
      <c r="I28" s="284">
        <v>46823.88</v>
      </c>
      <c r="J28" s="11">
        <f t="shared" ref="J28" si="47">I28-H28</f>
        <v>0</v>
      </c>
      <c r="K28" s="27">
        <f t="shared" ref="K28" si="48">J28/24</f>
        <v>0</v>
      </c>
      <c r="L28" s="580" t="s">
        <v>301</v>
      </c>
    </row>
    <row r="29" spans="1:14">
      <c r="A29" s="12">
        <f t="shared" si="41"/>
        <v>23</v>
      </c>
      <c r="B29" s="8">
        <f t="shared" si="41"/>
        <v>46076</v>
      </c>
      <c r="C29" s="8">
        <f t="shared" si="4"/>
        <v>46076</v>
      </c>
      <c r="D29" s="9">
        <v>0.25</v>
      </c>
      <c r="E29" s="8">
        <f t="shared" si="5"/>
        <v>46076</v>
      </c>
      <c r="F29" s="9">
        <v>0.70833333333333304</v>
      </c>
      <c r="G29" s="10">
        <f t="shared" si="6"/>
        <v>0.45833333333333304</v>
      </c>
      <c r="H29" s="11">
        <f t="shared" si="46"/>
        <v>46823.88</v>
      </c>
      <c r="I29" s="284">
        <v>49477.84</v>
      </c>
      <c r="J29" s="11">
        <f t="shared" si="0"/>
        <v>2653.9599999999991</v>
      </c>
      <c r="K29" s="27">
        <f t="shared" ref="K29" si="49">J29/24</f>
        <v>110.58166666666664</v>
      </c>
      <c r="L29" s="28"/>
    </row>
    <row r="30" spans="1:14">
      <c r="A30" s="12">
        <f t="shared" si="41"/>
        <v>24</v>
      </c>
      <c r="B30" s="8">
        <f t="shared" si="41"/>
        <v>46077</v>
      </c>
      <c r="C30" s="8">
        <f t="shared" si="4"/>
        <v>46077</v>
      </c>
      <c r="D30" s="9">
        <v>0.25</v>
      </c>
      <c r="E30" s="8">
        <f t="shared" si="5"/>
        <v>46077</v>
      </c>
      <c r="F30" s="9">
        <v>0.70833333333333304</v>
      </c>
      <c r="G30" s="10">
        <f t="shared" si="6"/>
        <v>0.45833333333333304</v>
      </c>
      <c r="H30" s="11">
        <f t="shared" si="46"/>
        <v>49477.84</v>
      </c>
      <c r="I30" s="284">
        <v>53708.11</v>
      </c>
      <c r="J30" s="11">
        <f t="shared" si="0"/>
        <v>4230.2700000000041</v>
      </c>
      <c r="K30" s="27">
        <f t="shared" ref="K30" si="50">J30/24</f>
        <v>176.26125000000016</v>
      </c>
      <c r="L30" s="525"/>
    </row>
    <row r="31" spans="1:14">
      <c r="A31" s="12">
        <f t="shared" si="41"/>
        <v>25</v>
      </c>
      <c r="B31" s="8">
        <f t="shared" si="41"/>
        <v>46078</v>
      </c>
      <c r="C31" s="8">
        <f t="shared" si="4"/>
        <v>46078</v>
      </c>
      <c r="D31" s="9">
        <v>0.25</v>
      </c>
      <c r="E31" s="8">
        <f t="shared" si="5"/>
        <v>46078</v>
      </c>
      <c r="F31" s="9">
        <v>0.70833333333333304</v>
      </c>
      <c r="G31" s="10">
        <f t="shared" si="6"/>
        <v>0.45833333333333304</v>
      </c>
      <c r="H31" s="11">
        <f t="shared" si="46"/>
        <v>53708.11</v>
      </c>
      <c r="I31" s="284">
        <v>58135.43</v>
      </c>
      <c r="J31" s="11">
        <f t="shared" ref="J31" si="51">I31-H31</f>
        <v>4427.32</v>
      </c>
      <c r="K31" s="27">
        <f t="shared" ref="K31" si="52">J31/24</f>
        <v>184.47166666666666</v>
      </c>
      <c r="L31" s="525"/>
    </row>
    <row r="32" spans="1:14">
      <c r="A32" s="12">
        <f t="shared" si="41"/>
        <v>26</v>
      </c>
      <c r="B32" s="8">
        <f t="shared" si="41"/>
        <v>46079</v>
      </c>
      <c r="C32" s="8">
        <f t="shared" si="4"/>
        <v>46079</v>
      </c>
      <c r="D32" s="9">
        <v>0.25</v>
      </c>
      <c r="E32" s="8">
        <f t="shared" si="5"/>
        <v>46079</v>
      </c>
      <c r="F32" s="9">
        <v>0.70833333333333304</v>
      </c>
      <c r="G32" s="10">
        <f t="shared" si="6"/>
        <v>0.45833333333333304</v>
      </c>
      <c r="H32" s="11">
        <f t="shared" si="46"/>
        <v>58135.43</v>
      </c>
      <c r="I32" s="284">
        <v>62561.26</v>
      </c>
      <c r="J32" s="11">
        <f t="shared" ref="J32" si="53">I32-H32</f>
        <v>4425.8300000000017</v>
      </c>
      <c r="K32" s="27">
        <f t="shared" ref="K32" si="54">J32/24</f>
        <v>184.40958333333342</v>
      </c>
      <c r="L32" s="28"/>
    </row>
    <row r="33" spans="1:12">
      <c r="A33" s="12">
        <f t="shared" si="41"/>
        <v>27</v>
      </c>
      <c r="B33" s="8">
        <f t="shared" si="41"/>
        <v>46080</v>
      </c>
      <c r="C33" s="8">
        <f t="shared" si="4"/>
        <v>46080</v>
      </c>
      <c r="D33" s="9">
        <v>0.25</v>
      </c>
      <c r="E33" s="8">
        <f t="shared" si="5"/>
        <v>46080</v>
      </c>
      <c r="F33" s="9">
        <v>0.70833333333333304</v>
      </c>
      <c r="G33" s="10">
        <f t="shared" si="6"/>
        <v>0.45833333333333304</v>
      </c>
      <c r="H33" s="11">
        <f t="shared" si="46"/>
        <v>62561.26</v>
      </c>
      <c r="I33" s="284">
        <v>66289.539999999994</v>
      </c>
      <c r="J33" s="11">
        <f t="shared" ref="J33" si="55">I33-H33</f>
        <v>3728.2799999999916</v>
      </c>
      <c r="K33" s="27">
        <f t="shared" ref="K33" si="56">J33/24</f>
        <v>155.34499999999966</v>
      </c>
      <c r="L33" s="28"/>
    </row>
    <row r="34" spans="1:12">
      <c r="A34" s="12">
        <f t="shared" si="41"/>
        <v>28</v>
      </c>
      <c r="B34" s="8">
        <f t="shared" si="41"/>
        <v>46081</v>
      </c>
      <c r="C34" s="8">
        <f t="shared" si="4"/>
        <v>46081</v>
      </c>
      <c r="D34" s="9">
        <v>0.25</v>
      </c>
      <c r="E34" s="8">
        <f t="shared" si="5"/>
        <v>46081</v>
      </c>
      <c r="F34" s="9">
        <v>0.70833333333333304</v>
      </c>
      <c r="G34" s="10">
        <f t="shared" si="6"/>
        <v>0.45833333333333304</v>
      </c>
      <c r="H34" s="11">
        <f t="shared" si="46"/>
        <v>66289.539999999994</v>
      </c>
      <c r="I34" s="284">
        <v>66289.539999999994</v>
      </c>
      <c r="J34" s="11">
        <f t="shared" ref="J34" si="57">I34-H34</f>
        <v>0</v>
      </c>
      <c r="K34" s="27">
        <f t="shared" ref="K34" si="58">J34/24</f>
        <v>0</v>
      </c>
      <c r="L34" s="613" t="s">
        <v>301</v>
      </c>
    </row>
    <row r="35" spans="1:12" ht="15" customHeight="1">
      <c r="A35" s="12"/>
      <c r="B35" s="8"/>
      <c r="C35" s="8"/>
      <c r="D35" s="9"/>
      <c r="E35" s="8"/>
      <c r="F35" s="9"/>
      <c r="G35" s="10"/>
      <c r="H35" s="11"/>
      <c r="I35" s="284"/>
      <c r="J35" s="11"/>
      <c r="K35" s="27"/>
      <c r="L35" s="28"/>
    </row>
    <row r="36" spans="1:12">
      <c r="A36" s="12"/>
      <c r="B36" s="8"/>
      <c r="C36" s="8"/>
      <c r="D36" s="9"/>
      <c r="E36" s="8"/>
      <c r="F36" s="9"/>
      <c r="G36" s="10"/>
      <c r="H36" s="11"/>
      <c r="I36" s="284"/>
      <c r="J36" s="11"/>
      <c r="K36" s="27"/>
      <c r="L36" s="28"/>
    </row>
    <row r="37" spans="1:12">
      <c r="A37" s="12"/>
      <c r="B37" s="8"/>
      <c r="C37" s="8"/>
      <c r="D37" s="9"/>
      <c r="E37" s="8"/>
      <c r="F37" s="9"/>
      <c r="G37" s="10"/>
      <c r="H37" s="11"/>
      <c r="I37" s="284"/>
      <c r="J37" s="11"/>
      <c r="K37" s="27"/>
      <c r="L37" s="545"/>
    </row>
    <row r="38" spans="1:12">
      <c r="A38" s="273"/>
      <c r="B38" s="114"/>
      <c r="C38" s="114"/>
      <c r="D38" s="274"/>
      <c r="E38" s="114"/>
      <c r="F38" s="274"/>
      <c r="G38" s="160"/>
      <c r="H38" s="162"/>
      <c r="I38" s="285"/>
      <c r="J38" s="162"/>
      <c r="K38" s="161"/>
      <c r="L38" s="256"/>
    </row>
    <row r="39" spans="1:12">
      <c r="A39" s="17" t="s">
        <v>3</v>
      </c>
      <c r="B39" s="18"/>
      <c r="C39" s="18"/>
      <c r="D39" s="18"/>
      <c r="E39" s="18"/>
      <c r="F39" s="18"/>
      <c r="G39" s="19">
        <f>SUM(G7:G37)</f>
        <v>12.91666666666665</v>
      </c>
      <c r="H39" s="20"/>
      <c r="I39" s="20"/>
      <c r="J39" s="32">
        <f>SUM(J7:J37)</f>
        <v>66289.539999999994</v>
      </c>
      <c r="K39" s="32">
        <f>AVERAGE(K7:K37)</f>
        <v>98.645148809523818</v>
      </c>
      <c r="L39" s="33"/>
    </row>
    <row r="40" spans="1:12">
      <c r="A40" s="21" t="s">
        <v>106</v>
      </c>
      <c r="B40" s="22"/>
      <c r="C40" s="22"/>
      <c r="D40" s="22"/>
      <c r="E40" s="22"/>
      <c r="F40" s="22"/>
      <c r="G40" s="23">
        <f>G39/SUMPRODUCT((G7:G37&gt;0)*1)</f>
        <v>0.46130952380952323</v>
      </c>
      <c r="H40" s="24"/>
      <c r="I40" s="24"/>
      <c r="J40" s="24"/>
      <c r="K40" s="24">
        <f>K39/SUMPRODUCT((K7:K37&gt;0)*1)</f>
        <v>5.4802860449735453</v>
      </c>
      <c r="L40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zoomScale="90" zoomScaleNormal="90" workbookViewId="0">
      <pane xSplit="2" ySplit="6" topLeftCell="C25" activePane="bottomRight" state="frozen"/>
      <selection pane="topRight"/>
      <selection pane="bottomLeft"/>
      <selection pane="bottomRight" activeCell="K39" sqref="K39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2.42578125" style="1" customWidth="1"/>
    <col min="8" max="8" width="13.28515625" style="1" customWidth="1"/>
    <col min="9" max="9" width="13.140625" style="1" customWidth="1"/>
    <col min="10" max="10" width="11.5703125" style="1" customWidth="1"/>
    <col min="11" max="11" width="9.140625" style="1"/>
    <col min="12" max="12" width="28.42578125" style="1" customWidth="1"/>
    <col min="13" max="16384" width="9.140625" style="1"/>
  </cols>
  <sheetData>
    <row r="1" spans="1:12">
      <c r="B1" s="2"/>
      <c r="C1" s="3" t="s">
        <v>120</v>
      </c>
      <c r="D1" s="2"/>
      <c r="E1" s="2"/>
      <c r="F1" s="2"/>
      <c r="G1" s="2"/>
      <c r="H1" s="2"/>
      <c r="I1" s="2"/>
      <c r="J1" s="2"/>
      <c r="K1" s="2"/>
      <c r="L1" s="2"/>
    </row>
    <row r="2" spans="1:12">
      <c r="B2" s="2"/>
      <c r="C2" s="3" t="s">
        <v>167</v>
      </c>
      <c r="D2" s="2"/>
      <c r="E2" s="2"/>
      <c r="F2" s="2"/>
      <c r="G2" s="2"/>
      <c r="H2" s="2"/>
      <c r="I2" s="2"/>
      <c r="J2" s="2"/>
      <c r="K2" s="2"/>
      <c r="L2" s="25" t="s">
        <v>122</v>
      </c>
    </row>
    <row r="3" spans="1:12">
      <c r="B3" s="2"/>
      <c r="C3" s="3" t="str">
        <f>SCI!C3</f>
        <v>Bulan Februari 2026</v>
      </c>
      <c r="D3" s="2"/>
      <c r="E3" s="2"/>
      <c r="F3" s="2"/>
      <c r="G3" s="2"/>
      <c r="H3" s="2"/>
      <c r="I3" s="2"/>
      <c r="J3" s="2"/>
      <c r="K3" s="2"/>
      <c r="L3" s="2"/>
    </row>
    <row r="4" spans="1:12">
      <c r="B4" s="4"/>
      <c r="C4" s="4">
        <f>SCI!C4</f>
        <v>46054</v>
      </c>
      <c r="D4" s="2"/>
      <c r="E4" s="2"/>
      <c r="F4" s="2"/>
      <c r="G4" s="2"/>
      <c r="H4" s="2"/>
      <c r="I4" s="2"/>
      <c r="J4" s="2" t="s">
        <v>123</v>
      </c>
      <c r="K4" s="26">
        <f>MAX(K7:K36)</f>
        <v>43.623749999998836</v>
      </c>
      <c r="L4" s="2"/>
    </row>
    <row r="5" spans="1:12" ht="15.75" customHeight="1">
      <c r="A5" s="695" t="s">
        <v>100</v>
      </c>
      <c r="B5" s="694" t="s">
        <v>101</v>
      </c>
      <c r="C5" s="694" t="s">
        <v>124</v>
      </c>
      <c r="D5" s="694"/>
      <c r="E5" s="694" t="s">
        <v>125</v>
      </c>
      <c r="F5" s="694"/>
      <c r="G5" s="698" t="s">
        <v>126</v>
      </c>
      <c r="H5" s="694" t="s">
        <v>127</v>
      </c>
      <c r="I5" s="694"/>
      <c r="J5" s="694" t="s">
        <v>128</v>
      </c>
      <c r="K5" s="698" t="s">
        <v>129</v>
      </c>
      <c r="L5" s="692" t="s">
        <v>130</v>
      </c>
    </row>
    <row r="6" spans="1:12">
      <c r="A6" s="696"/>
      <c r="B6" s="697"/>
      <c r="C6" s="5" t="s">
        <v>101</v>
      </c>
      <c r="D6" s="5" t="s">
        <v>131</v>
      </c>
      <c r="E6" s="5" t="s">
        <v>101</v>
      </c>
      <c r="F6" s="5" t="s">
        <v>131</v>
      </c>
      <c r="G6" s="699"/>
      <c r="H6" s="5" t="s">
        <v>124</v>
      </c>
      <c r="I6" s="5" t="s">
        <v>125</v>
      </c>
      <c r="J6" s="697"/>
      <c r="K6" s="699"/>
      <c r="L6" s="693"/>
    </row>
    <row r="7" spans="1:12">
      <c r="A7" s="6">
        <v>1</v>
      </c>
      <c r="B7" s="7">
        <f>C4</f>
        <v>46054</v>
      </c>
      <c r="C7" s="8">
        <f>B7</f>
        <v>46054</v>
      </c>
      <c r="D7" s="9">
        <v>0.29166666666666702</v>
      </c>
      <c r="E7" s="8">
        <f>C7</f>
        <v>46054</v>
      </c>
      <c r="F7" s="9">
        <v>0.47499999999999998</v>
      </c>
      <c r="G7" s="10">
        <f t="shared" ref="G7:G34" si="0">IFERROR(((E7-C7)+(F7-D7)),"")</f>
        <v>0.18333333333333296</v>
      </c>
      <c r="H7" s="11">
        <v>776520.34</v>
      </c>
      <c r="I7" s="11">
        <v>776520.34</v>
      </c>
      <c r="J7" s="11">
        <f t="shared" ref="J7:J11" si="1">I7-H7</f>
        <v>0</v>
      </c>
      <c r="K7" s="27">
        <f t="shared" ref="K7:K11" si="2">J7/24</f>
        <v>0</v>
      </c>
      <c r="L7" s="488" t="s">
        <v>301</v>
      </c>
    </row>
    <row r="8" spans="1:12">
      <c r="A8" s="12">
        <f>A7+1</f>
        <v>2</v>
      </c>
      <c r="B8" s="8">
        <f>B7+1</f>
        <v>46055</v>
      </c>
      <c r="C8" s="8">
        <f>B8</f>
        <v>46055</v>
      </c>
      <c r="D8" s="9">
        <v>0.29166666666666702</v>
      </c>
      <c r="E8" s="8">
        <f>C8</f>
        <v>46055</v>
      </c>
      <c r="F8" s="9">
        <v>0.58333333333333304</v>
      </c>
      <c r="G8" s="10">
        <f t="shared" si="0"/>
        <v>0.29166666666666602</v>
      </c>
      <c r="H8" s="11">
        <f t="shared" ref="H8:H20" si="3">I7</f>
        <v>776520.34</v>
      </c>
      <c r="I8" s="11">
        <v>776568.24</v>
      </c>
      <c r="J8" s="11">
        <f t="shared" si="1"/>
        <v>47.900000000023283</v>
      </c>
      <c r="K8" s="27">
        <f t="shared" si="2"/>
        <v>1.9958333333343035</v>
      </c>
      <c r="L8" s="28"/>
    </row>
    <row r="9" spans="1:12">
      <c r="A9" s="12">
        <f t="shared" ref="A9:B24" si="4">A8+1</f>
        <v>3</v>
      </c>
      <c r="B9" s="8">
        <f t="shared" si="4"/>
        <v>46056</v>
      </c>
      <c r="C9" s="8">
        <f t="shared" ref="C9:C34" si="5">B9</f>
        <v>46056</v>
      </c>
      <c r="D9" s="9">
        <v>0.29166666666666702</v>
      </c>
      <c r="E9" s="8">
        <f t="shared" ref="E9:E32" si="6">C9</f>
        <v>46056</v>
      </c>
      <c r="F9" s="9">
        <v>0.58333333333333304</v>
      </c>
      <c r="G9" s="10">
        <f t="shared" si="0"/>
        <v>0.29166666666666602</v>
      </c>
      <c r="H9" s="11">
        <f t="shared" si="3"/>
        <v>776568.24</v>
      </c>
      <c r="I9" s="11">
        <v>777480.09</v>
      </c>
      <c r="J9" s="11">
        <f t="shared" ref="J9" si="7">I9-H9</f>
        <v>911.84999999997672</v>
      </c>
      <c r="K9" s="27">
        <f t="shared" ref="K9" si="8">J9/24</f>
        <v>37.993749999999032</v>
      </c>
      <c r="L9" s="28"/>
    </row>
    <row r="10" spans="1:12">
      <c r="A10" s="12">
        <f t="shared" si="4"/>
        <v>4</v>
      </c>
      <c r="B10" s="8">
        <f t="shared" si="4"/>
        <v>46057</v>
      </c>
      <c r="C10" s="8">
        <f t="shared" si="5"/>
        <v>46057</v>
      </c>
      <c r="D10" s="9">
        <v>0.29166666666666702</v>
      </c>
      <c r="E10" s="8">
        <f t="shared" si="6"/>
        <v>46057</v>
      </c>
      <c r="F10" s="9">
        <v>0.58333333333333304</v>
      </c>
      <c r="G10" s="10">
        <f t="shared" si="0"/>
        <v>0.29166666666666602</v>
      </c>
      <c r="H10" s="11">
        <f t="shared" si="3"/>
        <v>777480.09</v>
      </c>
      <c r="I10" s="11">
        <v>778050</v>
      </c>
      <c r="J10" s="11">
        <f t="shared" si="1"/>
        <v>569.9100000000326</v>
      </c>
      <c r="K10" s="27">
        <f t="shared" si="2"/>
        <v>23.746250000001357</v>
      </c>
      <c r="L10" s="497"/>
    </row>
    <row r="11" spans="1:12">
      <c r="A11" s="12">
        <f t="shared" si="4"/>
        <v>5</v>
      </c>
      <c r="B11" s="8">
        <f t="shared" si="4"/>
        <v>46058</v>
      </c>
      <c r="C11" s="8">
        <f t="shared" si="5"/>
        <v>46058</v>
      </c>
      <c r="D11" s="9">
        <v>0.29166666666666702</v>
      </c>
      <c r="E11" s="8">
        <f t="shared" si="6"/>
        <v>46058</v>
      </c>
      <c r="F11" s="9">
        <v>0.58333333333333304</v>
      </c>
      <c r="G11" s="10">
        <f t="shared" si="0"/>
        <v>0.29166666666666602</v>
      </c>
      <c r="H11" s="11">
        <f t="shared" si="3"/>
        <v>778050</v>
      </c>
      <c r="I11" s="11">
        <v>778099.35</v>
      </c>
      <c r="J11" s="11">
        <f t="shared" si="1"/>
        <v>49.349999999976717</v>
      </c>
      <c r="K11" s="27">
        <f t="shared" si="2"/>
        <v>2.05624999999903</v>
      </c>
      <c r="L11" s="28"/>
    </row>
    <row r="12" spans="1:12">
      <c r="A12" s="12">
        <f t="shared" si="4"/>
        <v>6</v>
      </c>
      <c r="B12" s="8">
        <f t="shared" si="4"/>
        <v>46059</v>
      </c>
      <c r="C12" s="8">
        <f t="shared" si="5"/>
        <v>46059</v>
      </c>
      <c r="D12" s="9">
        <v>0.29166666666666702</v>
      </c>
      <c r="E12" s="8">
        <f t="shared" si="6"/>
        <v>46059</v>
      </c>
      <c r="F12" s="9">
        <v>0.54930555555555605</v>
      </c>
      <c r="G12" s="10">
        <f t="shared" si="0"/>
        <v>0.25763888888888903</v>
      </c>
      <c r="H12" s="11">
        <f t="shared" si="3"/>
        <v>778099.35</v>
      </c>
      <c r="I12" s="11">
        <v>778910</v>
      </c>
      <c r="J12" s="11">
        <f t="shared" ref="J12" si="9">I12-H12</f>
        <v>810.65000000002328</v>
      </c>
      <c r="K12" s="27">
        <f t="shared" ref="K12" si="10">J12/24</f>
        <v>33.777083333334303</v>
      </c>
      <c r="L12" s="28"/>
    </row>
    <row r="13" spans="1:12">
      <c r="A13" s="12">
        <f t="shared" si="4"/>
        <v>7</v>
      </c>
      <c r="B13" s="8">
        <f t="shared" si="4"/>
        <v>46060</v>
      </c>
      <c r="C13" s="8">
        <f t="shared" si="5"/>
        <v>46060</v>
      </c>
      <c r="D13" s="9">
        <v>0.29166666666666702</v>
      </c>
      <c r="E13" s="8">
        <f t="shared" si="6"/>
        <v>46060</v>
      </c>
      <c r="F13" s="9">
        <v>0.58333333333333304</v>
      </c>
      <c r="G13" s="10">
        <f t="shared" si="0"/>
        <v>0.29166666666666602</v>
      </c>
      <c r="H13" s="11">
        <f t="shared" si="3"/>
        <v>778910</v>
      </c>
      <c r="I13" s="11">
        <v>779488.74</v>
      </c>
      <c r="J13" s="11">
        <f t="shared" ref="J13" si="11">I13-H13</f>
        <v>578.73999999999069</v>
      </c>
      <c r="K13" s="27">
        <f t="shared" ref="K13" si="12">J13/24</f>
        <v>24.114166666666279</v>
      </c>
      <c r="L13" s="28"/>
    </row>
    <row r="14" spans="1:12">
      <c r="A14" s="12">
        <f t="shared" si="4"/>
        <v>8</v>
      </c>
      <c r="B14" s="8">
        <f t="shared" si="4"/>
        <v>46061</v>
      </c>
      <c r="C14" s="8">
        <f t="shared" si="5"/>
        <v>46061</v>
      </c>
      <c r="D14" s="9">
        <v>0.29166666666666702</v>
      </c>
      <c r="E14" s="8">
        <f t="shared" si="6"/>
        <v>46061</v>
      </c>
      <c r="F14" s="9">
        <v>0.57499999999999996</v>
      </c>
      <c r="G14" s="10">
        <f t="shared" si="0"/>
        <v>0.28333333333333294</v>
      </c>
      <c r="H14" s="11">
        <f t="shared" si="3"/>
        <v>779488.74</v>
      </c>
      <c r="I14" s="11">
        <v>779488.74</v>
      </c>
      <c r="J14" s="11">
        <f t="shared" ref="J14" si="13">I14-H14</f>
        <v>0</v>
      </c>
      <c r="K14" s="27">
        <f t="shared" ref="K14" si="14">J14/24</f>
        <v>0</v>
      </c>
      <c r="L14" s="583" t="s">
        <v>301</v>
      </c>
    </row>
    <row r="15" spans="1:12">
      <c r="A15" s="12">
        <f t="shared" si="4"/>
        <v>9</v>
      </c>
      <c r="B15" s="8">
        <f t="shared" si="4"/>
        <v>46062</v>
      </c>
      <c r="C15" s="8">
        <f t="shared" si="5"/>
        <v>46062</v>
      </c>
      <c r="D15" s="9">
        <v>0.29166666666666702</v>
      </c>
      <c r="E15" s="8">
        <f t="shared" si="6"/>
        <v>46062</v>
      </c>
      <c r="F15" s="9">
        <v>0.58125000000000004</v>
      </c>
      <c r="G15" s="10">
        <f t="shared" si="0"/>
        <v>0.28958333333333303</v>
      </c>
      <c r="H15" s="11">
        <f t="shared" si="3"/>
        <v>779488.74</v>
      </c>
      <c r="I15" s="11">
        <v>780394.85</v>
      </c>
      <c r="J15" s="11">
        <f t="shared" ref="J15" si="15">I15-H15</f>
        <v>906.10999999998603</v>
      </c>
      <c r="K15" s="27">
        <f t="shared" ref="K15" si="16">J15/24</f>
        <v>37.754583333332754</v>
      </c>
      <c r="L15" s="28"/>
    </row>
    <row r="16" spans="1:12">
      <c r="A16" s="12">
        <f t="shared" si="4"/>
        <v>10</v>
      </c>
      <c r="B16" s="8">
        <f t="shared" si="4"/>
        <v>46063</v>
      </c>
      <c r="C16" s="8">
        <f t="shared" si="5"/>
        <v>46063</v>
      </c>
      <c r="D16" s="9">
        <v>0.29166666666666702</v>
      </c>
      <c r="E16" s="8">
        <f t="shared" si="6"/>
        <v>46063</v>
      </c>
      <c r="F16" s="9">
        <v>0.58125000000000004</v>
      </c>
      <c r="G16" s="10">
        <f t="shared" si="0"/>
        <v>0.28958333333333303</v>
      </c>
      <c r="H16" s="11">
        <f t="shared" si="3"/>
        <v>780394.85</v>
      </c>
      <c r="I16" s="11">
        <v>780440.83</v>
      </c>
      <c r="J16" s="11">
        <f t="shared" ref="J16" si="17">I16-H16</f>
        <v>45.979999999981374</v>
      </c>
      <c r="K16" s="27">
        <f t="shared" ref="K16" si="18">J16/24</f>
        <v>1.9158333333325572</v>
      </c>
      <c r="L16" s="28"/>
    </row>
    <row r="17" spans="1:14">
      <c r="A17" s="12">
        <f t="shared" si="4"/>
        <v>11</v>
      </c>
      <c r="B17" s="8">
        <f t="shared" si="4"/>
        <v>46064</v>
      </c>
      <c r="C17" s="8">
        <f t="shared" si="5"/>
        <v>46064</v>
      </c>
      <c r="D17" s="9">
        <v>0.29166666666666702</v>
      </c>
      <c r="E17" s="8">
        <f t="shared" si="6"/>
        <v>46064</v>
      </c>
      <c r="F17" s="9">
        <v>0.57986111111111105</v>
      </c>
      <c r="G17" s="10">
        <f t="shared" si="0"/>
        <v>0.28819444444444403</v>
      </c>
      <c r="H17" s="11">
        <f t="shared" si="3"/>
        <v>780440.83</v>
      </c>
      <c r="I17" s="11">
        <v>781399.51</v>
      </c>
      <c r="J17" s="11">
        <f t="shared" ref="J17:J18" si="19">I17-H17</f>
        <v>958.68000000005122</v>
      </c>
      <c r="K17" s="27">
        <f t="shared" ref="K17" si="20">J17/24</f>
        <v>39.945000000002132</v>
      </c>
      <c r="L17" s="525"/>
    </row>
    <row r="18" spans="1:14">
      <c r="A18" s="12">
        <f t="shared" si="4"/>
        <v>12</v>
      </c>
      <c r="B18" s="8">
        <f t="shared" si="4"/>
        <v>46065</v>
      </c>
      <c r="C18" s="8">
        <f t="shared" si="5"/>
        <v>46065</v>
      </c>
      <c r="D18" s="9">
        <v>0.29166666666666702</v>
      </c>
      <c r="E18" s="8">
        <f t="shared" si="6"/>
        <v>46065</v>
      </c>
      <c r="F18" s="9">
        <v>0.45833333333333298</v>
      </c>
      <c r="G18" s="10">
        <f t="shared" si="0"/>
        <v>0.16666666666666596</v>
      </c>
      <c r="H18" s="11">
        <f t="shared" si="3"/>
        <v>781399.51</v>
      </c>
      <c r="I18" s="11">
        <v>782380.74</v>
      </c>
      <c r="J18" s="11">
        <f t="shared" si="19"/>
        <v>981.22999999998137</v>
      </c>
      <c r="K18" s="27">
        <f t="shared" ref="K18" si="21">J18/24</f>
        <v>40.884583333332557</v>
      </c>
      <c r="L18" s="28"/>
      <c r="N18" s="29"/>
    </row>
    <row r="19" spans="1:14">
      <c r="A19" s="12">
        <f t="shared" si="4"/>
        <v>13</v>
      </c>
      <c r="B19" s="8">
        <f t="shared" si="4"/>
        <v>46066</v>
      </c>
      <c r="C19" s="8">
        <f t="shared" si="5"/>
        <v>46066</v>
      </c>
      <c r="D19" s="9">
        <v>0.29166666666666702</v>
      </c>
      <c r="E19" s="8">
        <f t="shared" si="6"/>
        <v>46066</v>
      </c>
      <c r="F19" s="9">
        <v>0.57916666666666705</v>
      </c>
      <c r="G19" s="10">
        <f t="shared" si="0"/>
        <v>0.28750000000000003</v>
      </c>
      <c r="H19" s="11">
        <f t="shared" si="3"/>
        <v>782380.74</v>
      </c>
      <c r="I19" s="11">
        <v>783013.7</v>
      </c>
      <c r="J19" s="11">
        <f t="shared" ref="J19" si="22">I19-H19</f>
        <v>632.95999999996275</v>
      </c>
      <c r="K19" s="27">
        <f t="shared" ref="K19" si="23">J19/24</f>
        <v>26.373333333331782</v>
      </c>
      <c r="L19" s="28"/>
    </row>
    <row r="20" spans="1:14">
      <c r="A20" s="12">
        <f t="shared" si="4"/>
        <v>14</v>
      </c>
      <c r="B20" s="8">
        <f t="shared" si="4"/>
        <v>46067</v>
      </c>
      <c r="C20" s="8">
        <f t="shared" si="5"/>
        <v>46067</v>
      </c>
      <c r="D20" s="9">
        <v>0.29166666666666702</v>
      </c>
      <c r="E20" s="8">
        <f t="shared" si="6"/>
        <v>46067</v>
      </c>
      <c r="F20" s="9">
        <v>0.64722222222222203</v>
      </c>
      <c r="G20" s="10">
        <f t="shared" si="0"/>
        <v>0.35555555555555501</v>
      </c>
      <c r="H20" s="11">
        <f t="shared" si="3"/>
        <v>783013.7</v>
      </c>
      <c r="I20" s="11">
        <v>783055.35</v>
      </c>
      <c r="J20" s="11">
        <f t="shared" ref="J20" si="24">I20-H20</f>
        <v>41.650000000023283</v>
      </c>
      <c r="K20" s="27">
        <f t="shared" ref="K20" si="25">J20/24</f>
        <v>1.7354166666676367</v>
      </c>
      <c r="L20" s="28"/>
    </row>
    <row r="21" spans="1:14">
      <c r="A21" s="12">
        <f t="shared" si="4"/>
        <v>15</v>
      </c>
      <c r="B21" s="8">
        <f t="shared" si="4"/>
        <v>46068</v>
      </c>
      <c r="C21" s="8">
        <f t="shared" si="5"/>
        <v>46068</v>
      </c>
      <c r="D21" s="9">
        <v>0.29166666666666702</v>
      </c>
      <c r="E21" s="8">
        <f t="shared" si="6"/>
        <v>46068</v>
      </c>
      <c r="F21" s="9">
        <v>0.58333333333333304</v>
      </c>
      <c r="G21" s="10">
        <f t="shared" si="0"/>
        <v>0.29166666666666602</v>
      </c>
      <c r="H21" s="11">
        <f t="shared" ref="H21:H34" si="26">I20</f>
        <v>783055.35</v>
      </c>
      <c r="I21" s="11">
        <v>783055.35</v>
      </c>
      <c r="J21" s="11">
        <f t="shared" ref="J21" si="27">I21-H21</f>
        <v>0</v>
      </c>
      <c r="K21" s="27">
        <f t="shared" ref="K21" si="28">J21/24</f>
        <v>0</v>
      </c>
      <c r="L21" s="583" t="s">
        <v>301</v>
      </c>
    </row>
    <row r="22" spans="1:14">
      <c r="A22" s="12">
        <f t="shared" si="4"/>
        <v>16</v>
      </c>
      <c r="B22" s="8">
        <f t="shared" si="4"/>
        <v>46069</v>
      </c>
      <c r="C22" s="8">
        <f t="shared" si="5"/>
        <v>46069</v>
      </c>
      <c r="D22" s="9">
        <v>0.29166666666666702</v>
      </c>
      <c r="E22" s="8">
        <f t="shared" ref="E22" si="29">C22</f>
        <v>46069</v>
      </c>
      <c r="F22" s="9">
        <v>0.58333333333333304</v>
      </c>
      <c r="G22" s="10">
        <f t="shared" si="0"/>
        <v>0.29166666666666602</v>
      </c>
      <c r="H22" s="11">
        <f t="shared" si="26"/>
        <v>783055.35</v>
      </c>
      <c r="I22" s="11">
        <v>783985.86</v>
      </c>
      <c r="J22" s="11">
        <f t="shared" ref="J22" si="30">I22-H22</f>
        <v>930.51000000000931</v>
      </c>
      <c r="K22" s="27">
        <f t="shared" ref="K22" si="31">J22/24</f>
        <v>38.771250000000386</v>
      </c>
      <c r="L22" s="28"/>
    </row>
    <row r="23" spans="1:14">
      <c r="A23" s="12">
        <f t="shared" si="4"/>
        <v>17</v>
      </c>
      <c r="B23" s="8">
        <f t="shared" si="4"/>
        <v>46070</v>
      </c>
      <c r="C23" s="8">
        <f t="shared" si="5"/>
        <v>46070</v>
      </c>
      <c r="D23" s="9">
        <v>0.29166666666666702</v>
      </c>
      <c r="E23" s="8">
        <f t="shared" si="6"/>
        <v>46070</v>
      </c>
      <c r="F23" s="9">
        <v>0.58333333333333304</v>
      </c>
      <c r="G23" s="10">
        <f t="shared" si="0"/>
        <v>0.29166666666666602</v>
      </c>
      <c r="H23" s="11">
        <f t="shared" si="26"/>
        <v>783985.86</v>
      </c>
      <c r="I23" s="11">
        <v>783985.86</v>
      </c>
      <c r="J23" s="11">
        <f t="shared" ref="J23" si="32">I23-H23</f>
        <v>0</v>
      </c>
      <c r="K23" s="27">
        <f t="shared" ref="K23" si="33">J23/24</f>
        <v>0</v>
      </c>
      <c r="L23" s="583" t="s">
        <v>301</v>
      </c>
    </row>
    <row r="24" spans="1:14">
      <c r="A24" s="12">
        <f t="shared" si="4"/>
        <v>18</v>
      </c>
      <c r="B24" s="8">
        <f t="shared" si="4"/>
        <v>46071</v>
      </c>
      <c r="C24" s="8">
        <f t="shared" si="5"/>
        <v>46071</v>
      </c>
      <c r="D24" s="9">
        <v>0.29166666666666702</v>
      </c>
      <c r="E24" s="8">
        <f t="shared" si="6"/>
        <v>46071</v>
      </c>
      <c r="F24" s="9">
        <v>0.55555555555555602</v>
      </c>
      <c r="G24" s="10">
        <f t="shared" si="0"/>
        <v>0.26388888888888901</v>
      </c>
      <c r="H24" s="11">
        <f t="shared" si="26"/>
        <v>783985.86</v>
      </c>
      <c r="I24" s="11">
        <v>784629.25</v>
      </c>
      <c r="J24" s="11">
        <f t="shared" ref="J24" si="34">I24-H24</f>
        <v>643.39000000001397</v>
      </c>
      <c r="K24" s="27">
        <f t="shared" ref="K24" si="35">J24/24</f>
        <v>26.80791666666725</v>
      </c>
      <c r="L24" s="28"/>
    </row>
    <row r="25" spans="1:14">
      <c r="A25" s="12">
        <f t="shared" ref="A25:B34" si="36">A24+1</f>
        <v>19</v>
      </c>
      <c r="B25" s="8">
        <f>B24+1</f>
        <v>46072</v>
      </c>
      <c r="C25" s="8">
        <f t="shared" si="5"/>
        <v>46072</v>
      </c>
      <c r="D25" s="9">
        <v>0.29166666666666702</v>
      </c>
      <c r="E25" s="8">
        <f t="shared" si="6"/>
        <v>46072</v>
      </c>
      <c r="F25" s="9">
        <v>0.55972222222222223</v>
      </c>
      <c r="G25" s="10">
        <f t="shared" si="0"/>
        <v>0.26805555555555521</v>
      </c>
      <c r="H25" s="11">
        <f t="shared" si="26"/>
        <v>784629.25</v>
      </c>
      <c r="I25" s="11">
        <v>784663.79</v>
      </c>
      <c r="J25" s="11">
        <f t="shared" ref="J25" si="37">I25-H25</f>
        <v>34.540000000037253</v>
      </c>
      <c r="K25" s="27">
        <f t="shared" ref="K25" si="38">J25/24</f>
        <v>1.4391666666682188</v>
      </c>
      <c r="L25" s="28"/>
    </row>
    <row r="26" spans="1:14">
      <c r="A26" s="12">
        <f t="shared" si="36"/>
        <v>20</v>
      </c>
      <c r="B26" s="8">
        <f>B25+1</f>
        <v>46073</v>
      </c>
      <c r="C26" s="8">
        <f t="shared" si="5"/>
        <v>46073</v>
      </c>
      <c r="D26" s="9">
        <v>0.29166666666666702</v>
      </c>
      <c r="E26" s="8">
        <f t="shared" si="6"/>
        <v>46073</v>
      </c>
      <c r="F26" s="283">
        <v>0.5708333333333333</v>
      </c>
      <c r="G26" s="10">
        <f t="shared" si="0"/>
        <v>0.27916666666666629</v>
      </c>
      <c r="H26" s="11">
        <f t="shared" si="26"/>
        <v>784663.79</v>
      </c>
      <c r="I26" s="11">
        <v>785609.02</v>
      </c>
      <c r="J26" s="11">
        <f t="shared" ref="J26:J28" si="39">I26-H26</f>
        <v>945.22999999998137</v>
      </c>
      <c r="K26" s="27">
        <f t="shared" ref="K26:K28" si="40">J26/24</f>
        <v>39.384583333332557</v>
      </c>
      <c r="L26" s="28"/>
    </row>
    <row r="27" spans="1:14">
      <c r="A27" s="12">
        <f t="shared" si="36"/>
        <v>21</v>
      </c>
      <c r="B27" s="8">
        <f>B26+1</f>
        <v>46074</v>
      </c>
      <c r="C27" s="8">
        <f t="shared" si="5"/>
        <v>46074</v>
      </c>
      <c r="D27" s="9">
        <v>0.29166666666666702</v>
      </c>
      <c r="E27" s="8">
        <f t="shared" si="6"/>
        <v>46074</v>
      </c>
      <c r="F27" s="9">
        <v>0.59027777777777801</v>
      </c>
      <c r="G27" s="10">
        <f t="shared" si="0"/>
        <v>0.29861111111111099</v>
      </c>
      <c r="H27" s="11">
        <f t="shared" si="26"/>
        <v>785609.02</v>
      </c>
      <c r="I27" s="242">
        <v>786543.24</v>
      </c>
      <c r="J27" s="11">
        <f t="shared" ref="J27" si="41">I27-H27</f>
        <v>934.21999999997206</v>
      </c>
      <c r="K27" s="27">
        <f t="shared" ref="K27" si="42">J27/24</f>
        <v>38.925833333332172</v>
      </c>
      <c r="L27" s="28"/>
    </row>
    <row r="28" spans="1:14">
      <c r="A28" s="12">
        <f t="shared" si="36"/>
        <v>22</v>
      </c>
      <c r="B28" s="8">
        <f t="shared" si="36"/>
        <v>46075</v>
      </c>
      <c r="C28" s="8">
        <f t="shared" si="5"/>
        <v>46075</v>
      </c>
      <c r="D28" s="9">
        <v>0.29166666666666702</v>
      </c>
      <c r="E28" s="8">
        <f t="shared" si="6"/>
        <v>46075</v>
      </c>
      <c r="F28" s="9">
        <v>0.70833333333333304</v>
      </c>
      <c r="G28" s="10">
        <f t="shared" si="0"/>
        <v>0.41666666666666602</v>
      </c>
      <c r="H28" s="11">
        <f t="shared" si="26"/>
        <v>786543.24</v>
      </c>
      <c r="I28" s="242">
        <v>786543.24</v>
      </c>
      <c r="J28" s="11">
        <f t="shared" si="39"/>
        <v>0</v>
      </c>
      <c r="K28" s="27">
        <f t="shared" si="40"/>
        <v>0</v>
      </c>
      <c r="L28" s="606" t="s">
        <v>301</v>
      </c>
    </row>
    <row r="29" spans="1:14">
      <c r="A29" s="12">
        <f t="shared" si="36"/>
        <v>23</v>
      </c>
      <c r="B29" s="8">
        <f t="shared" si="36"/>
        <v>46076</v>
      </c>
      <c r="C29" s="8">
        <f t="shared" si="5"/>
        <v>46076</v>
      </c>
      <c r="D29" s="9">
        <v>0.29166666666666702</v>
      </c>
      <c r="E29" s="8">
        <f t="shared" ref="E29" si="43">C29</f>
        <v>46076</v>
      </c>
      <c r="F29" s="9">
        <v>0.56944444444444398</v>
      </c>
      <c r="G29" s="10">
        <f t="shared" si="0"/>
        <v>0.27777777777777696</v>
      </c>
      <c r="H29" s="11">
        <f t="shared" si="26"/>
        <v>786543.24</v>
      </c>
      <c r="I29" s="11">
        <v>786543.24</v>
      </c>
      <c r="J29" s="11">
        <f t="shared" ref="J29:J30" si="44">I29-H29</f>
        <v>0</v>
      </c>
      <c r="K29" s="27">
        <f t="shared" ref="K29" si="45">J29/24</f>
        <v>0</v>
      </c>
      <c r="L29" s="606" t="s">
        <v>301</v>
      </c>
    </row>
    <row r="30" spans="1:14">
      <c r="A30" s="12">
        <f t="shared" si="36"/>
        <v>24</v>
      </c>
      <c r="B30" s="8">
        <f t="shared" si="36"/>
        <v>46077</v>
      </c>
      <c r="C30" s="8">
        <f t="shared" si="5"/>
        <v>46077</v>
      </c>
      <c r="D30" s="9">
        <v>0.29166666666666702</v>
      </c>
      <c r="E30" s="8">
        <f t="shared" si="6"/>
        <v>46077</v>
      </c>
      <c r="F30" s="9">
        <v>0.58333333333333304</v>
      </c>
      <c r="G30" s="10">
        <f t="shared" si="0"/>
        <v>0.29166666666666602</v>
      </c>
      <c r="H30" s="11">
        <f t="shared" si="26"/>
        <v>786543.24</v>
      </c>
      <c r="I30" s="11">
        <v>786590.04</v>
      </c>
      <c r="J30" s="11">
        <f t="shared" si="44"/>
        <v>46.800000000046566</v>
      </c>
      <c r="K30" s="27">
        <f t="shared" ref="K30" si="46">J30/24</f>
        <v>1.9500000000019402</v>
      </c>
      <c r="L30" s="28"/>
    </row>
    <row r="31" spans="1:14">
      <c r="A31" s="12">
        <f t="shared" si="36"/>
        <v>25</v>
      </c>
      <c r="B31" s="8">
        <f t="shared" si="36"/>
        <v>46078</v>
      </c>
      <c r="C31" s="8">
        <f t="shared" si="5"/>
        <v>46078</v>
      </c>
      <c r="D31" s="9">
        <v>0.29166666666666702</v>
      </c>
      <c r="E31" s="8">
        <f t="shared" si="6"/>
        <v>46078</v>
      </c>
      <c r="F31" s="9">
        <v>0.58333333333333304</v>
      </c>
      <c r="G31" s="10">
        <f t="shared" si="0"/>
        <v>0.29166666666666602</v>
      </c>
      <c r="H31" s="11">
        <f t="shared" si="26"/>
        <v>786590.04</v>
      </c>
      <c r="I31" s="11">
        <v>787608.61</v>
      </c>
      <c r="J31" s="11">
        <f t="shared" ref="J31" si="47">I31-H31</f>
        <v>1018.5699999999488</v>
      </c>
      <c r="K31" s="27">
        <f t="shared" ref="K31" si="48">J31/24</f>
        <v>42.440416666664532</v>
      </c>
      <c r="L31" s="28"/>
    </row>
    <row r="32" spans="1:14">
      <c r="A32" s="12">
        <f t="shared" si="36"/>
        <v>26</v>
      </c>
      <c r="B32" s="8">
        <f t="shared" si="36"/>
        <v>46079</v>
      </c>
      <c r="C32" s="8">
        <f t="shared" si="5"/>
        <v>46079</v>
      </c>
      <c r="D32" s="9">
        <v>0.29166666666666702</v>
      </c>
      <c r="E32" s="8">
        <f t="shared" si="6"/>
        <v>46079</v>
      </c>
      <c r="F32" s="9">
        <v>0.58333333333333304</v>
      </c>
      <c r="G32" s="10">
        <f t="shared" si="0"/>
        <v>0.29166666666666602</v>
      </c>
      <c r="H32" s="11">
        <f t="shared" si="26"/>
        <v>787608.61</v>
      </c>
      <c r="I32" s="11">
        <v>788655.58</v>
      </c>
      <c r="J32" s="11">
        <f t="shared" ref="J32" si="49">I32-H32</f>
        <v>1046.9699999999721</v>
      </c>
      <c r="K32" s="27">
        <f t="shared" ref="K32" si="50">J32/24</f>
        <v>43.623749999998836</v>
      </c>
      <c r="L32" s="28"/>
    </row>
    <row r="33" spans="1:12">
      <c r="A33" s="12">
        <f t="shared" si="36"/>
        <v>27</v>
      </c>
      <c r="B33" s="8">
        <f t="shared" si="36"/>
        <v>46080</v>
      </c>
      <c r="C33" s="8">
        <f t="shared" si="5"/>
        <v>46080</v>
      </c>
      <c r="D33" s="9">
        <v>0.29166666666666702</v>
      </c>
      <c r="E33" s="8">
        <f t="shared" ref="E33" si="51">C33</f>
        <v>46080</v>
      </c>
      <c r="F33" s="9">
        <v>0.58333333333333304</v>
      </c>
      <c r="G33" s="10">
        <f t="shared" si="0"/>
        <v>0.29166666666666602</v>
      </c>
      <c r="H33" s="11">
        <f t="shared" si="26"/>
        <v>788655.58</v>
      </c>
      <c r="I33" s="11">
        <v>789596.36</v>
      </c>
      <c r="J33" s="11">
        <f t="shared" ref="J33" si="52">I33-H33</f>
        <v>940.78000000002794</v>
      </c>
      <c r="K33" s="27">
        <f t="shared" ref="K33" si="53">J33/24</f>
        <v>39.199166666667828</v>
      </c>
      <c r="L33" s="28"/>
    </row>
    <row r="34" spans="1:12">
      <c r="A34" s="12">
        <f t="shared" si="36"/>
        <v>28</v>
      </c>
      <c r="B34" s="8">
        <f t="shared" si="36"/>
        <v>46081</v>
      </c>
      <c r="C34" s="8">
        <f t="shared" si="5"/>
        <v>46081</v>
      </c>
      <c r="D34" s="9">
        <v>0.29166666666666702</v>
      </c>
      <c r="E34" s="8">
        <f t="shared" ref="E34" si="54">C34</f>
        <v>46081</v>
      </c>
      <c r="F34" s="9">
        <v>0.58333333333333304</v>
      </c>
      <c r="G34" s="10">
        <f t="shared" si="0"/>
        <v>0.29166666666666602</v>
      </c>
      <c r="H34" s="11">
        <f t="shared" si="26"/>
        <v>789596.36</v>
      </c>
      <c r="I34" s="11">
        <v>789644.37</v>
      </c>
      <c r="J34" s="11">
        <f t="shared" ref="J34" si="55">I34-H34</f>
        <v>48.010000000009313</v>
      </c>
      <c r="K34" s="27">
        <f t="shared" ref="K34" si="56">J34/24</f>
        <v>2.0004166666670549</v>
      </c>
      <c r="L34" s="28"/>
    </row>
    <row r="35" spans="1:12">
      <c r="A35" s="12"/>
      <c r="B35" s="8"/>
      <c r="C35" s="8"/>
      <c r="D35" s="9"/>
      <c r="E35" s="8"/>
      <c r="F35" s="9"/>
      <c r="G35" s="10"/>
      <c r="H35" s="11"/>
      <c r="I35" s="11"/>
      <c r="J35" s="11"/>
      <c r="K35" s="27"/>
      <c r="L35" s="28"/>
    </row>
    <row r="36" spans="1:12">
      <c r="A36" s="12"/>
      <c r="B36" s="8"/>
      <c r="C36" s="8"/>
      <c r="D36" s="9"/>
      <c r="E36" s="8"/>
      <c r="F36" s="9"/>
      <c r="G36" s="10"/>
      <c r="H36" s="11"/>
      <c r="I36" s="11"/>
      <c r="J36" s="11"/>
      <c r="K36" s="27"/>
      <c r="L36" s="28"/>
    </row>
    <row r="37" spans="1:12">
      <c r="A37" s="12"/>
      <c r="B37" s="8"/>
      <c r="C37" s="8"/>
      <c r="D37" s="9"/>
      <c r="E37" s="8"/>
      <c r="F37" s="9"/>
      <c r="G37" s="10"/>
      <c r="H37" s="11"/>
      <c r="I37" s="11"/>
      <c r="J37" s="11"/>
      <c r="K37" s="27"/>
      <c r="L37" s="481"/>
    </row>
    <row r="38" spans="1:12">
      <c r="A38" s="12"/>
      <c r="B38" s="8"/>
      <c r="C38" s="8"/>
      <c r="D38" s="9"/>
      <c r="E38" s="8"/>
      <c r="F38" s="9"/>
      <c r="G38" s="10"/>
      <c r="H38" s="11"/>
      <c r="I38" s="11"/>
      <c r="J38" s="11"/>
      <c r="K38" s="27"/>
      <c r="L38" s="28"/>
    </row>
    <row r="39" spans="1:12">
      <c r="A39" s="17" t="s">
        <v>3</v>
      </c>
      <c r="B39" s="18"/>
      <c r="C39" s="18"/>
      <c r="D39" s="18"/>
      <c r="E39" s="18"/>
      <c r="F39" s="18"/>
      <c r="G39" s="19">
        <f>SUM(G7:G38)</f>
        <v>7.9972222222222085</v>
      </c>
      <c r="H39" s="20"/>
      <c r="I39" s="20"/>
      <c r="J39" s="32">
        <f>SUM(J7:J38)</f>
        <v>13124.030000000028</v>
      </c>
      <c r="K39" s="32">
        <f>AVERAGE(K7:K38)</f>
        <v>19.529806547619092</v>
      </c>
      <c r="L39" s="33"/>
    </row>
    <row r="40" spans="1:12">
      <c r="A40" s="21" t="s">
        <v>106</v>
      </c>
      <c r="B40" s="22"/>
      <c r="C40" s="22"/>
      <c r="D40" s="22"/>
      <c r="E40" s="22"/>
      <c r="F40" s="22"/>
      <c r="G40" s="23">
        <f>G39/SUMPRODUCT((G7:G38&gt;0)*1)</f>
        <v>0.28561507936507885</v>
      </c>
      <c r="H40" s="24"/>
      <c r="I40" s="24"/>
      <c r="J40" s="24"/>
      <c r="K40" s="24">
        <f>K39/SUMPRODUCT((K7:K38&gt;0)*1)</f>
        <v>0.88771847943723148</v>
      </c>
      <c r="L40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pageSetup paperSize="9" orientation="portrait"/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40"/>
  <sheetViews>
    <sheetView workbookViewId="0">
      <pane ySplit="6" topLeftCell="A25" activePane="bottomLeft" state="frozen"/>
      <selection pane="bottomLeft" activeCell="K39" sqref="K39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3.85546875" style="1" customWidth="1"/>
    <col min="8" max="8" width="13.28515625" style="1" customWidth="1"/>
    <col min="9" max="9" width="14.28515625" style="1" customWidth="1"/>
    <col min="10" max="10" width="11.5703125" style="1" customWidth="1"/>
    <col min="11" max="11" width="9.140625" style="1"/>
    <col min="12" max="12" width="44.28515625" style="1" customWidth="1"/>
    <col min="13" max="16384" width="9.140625" style="1"/>
  </cols>
  <sheetData>
    <row r="1" spans="1:12 16384:16384">
      <c r="B1" s="2"/>
      <c r="C1" s="3" t="s">
        <v>120</v>
      </c>
      <c r="D1" s="2"/>
      <c r="E1" s="2"/>
      <c r="F1" s="2"/>
      <c r="G1" s="2"/>
      <c r="H1" s="2"/>
      <c r="I1" s="2"/>
      <c r="J1" s="2"/>
      <c r="K1" s="2"/>
      <c r="L1" s="2"/>
    </row>
    <row r="2" spans="1:12 16384:16384">
      <c r="B2" s="2"/>
      <c r="C2" s="3" t="s">
        <v>223</v>
      </c>
      <c r="D2" s="2"/>
      <c r="E2" s="2"/>
      <c r="F2" s="2"/>
      <c r="G2" s="2"/>
      <c r="H2" s="2"/>
      <c r="I2" s="2"/>
      <c r="J2" s="2"/>
      <c r="K2" s="2"/>
      <c r="L2" s="25" t="s">
        <v>122</v>
      </c>
    </row>
    <row r="3" spans="1:12 16384:16384">
      <c r="B3" s="2"/>
      <c r="C3" s="3" t="str">
        <f>SCI!C3</f>
        <v>Bulan Februari 2026</v>
      </c>
      <c r="D3" s="2"/>
      <c r="E3" s="2"/>
      <c r="F3" s="2"/>
      <c r="G3" s="2"/>
      <c r="H3" s="2"/>
      <c r="I3" s="2"/>
      <c r="J3" s="2"/>
      <c r="K3" s="2"/>
      <c r="L3" s="2"/>
    </row>
    <row r="4" spans="1:12 16384:16384">
      <c r="B4" s="4"/>
      <c r="C4" s="76">
        <f>'Summary sales'!A4</f>
        <v>46054</v>
      </c>
      <c r="D4" s="2"/>
      <c r="E4" s="2"/>
      <c r="F4" s="2"/>
      <c r="G4" s="2"/>
      <c r="H4" s="2"/>
      <c r="I4" s="2"/>
      <c r="J4" s="2" t="s">
        <v>123</v>
      </c>
      <c r="K4" s="26">
        <f>MAX(K7:K34)</f>
        <v>98.772500000001557</v>
      </c>
      <c r="L4" s="2"/>
    </row>
    <row r="5" spans="1:12 16384:16384" ht="15" customHeight="1">
      <c r="A5" s="695" t="s">
        <v>100</v>
      </c>
      <c r="B5" s="694" t="s">
        <v>101</v>
      </c>
      <c r="C5" s="694" t="s">
        <v>124</v>
      </c>
      <c r="D5" s="694"/>
      <c r="E5" s="694" t="s">
        <v>125</v>
      </c>
      <c r="F5" s="694"/>
      <c r="G5" s="698" t="s">
        <v>126</v>
      </c>
      <c r="H5" s="694" t="s">
        <v>127</v>
      </c>
      <c r="I5" s="694"/>
      <c r="J5" s="694" t="s">
        <v>128</v>
      </c>
      <c r="K5" s="698" t="s">
        <v>129</v>
      </c>
      <c r="L5" s="692" t="s">
        <v>130</v>
      </c>
    </row>
    <row r="6" spans="1:12 16384:16384" ht="33.75" customHeight="1">
      <c r="A6" s="696"/>
      <c r="B6" s="697"/>
      <c r="C6" s="5" t="s">
        <v>101</v>
      </c>
      <c r="D6" s="5" t="s">
        <v>131</v>
      </c>
      <c r="E6" s="5" t="s">
        <v>101</v>
      </c>
      <c r="F6" s="5" t="s">
        <v>131</v>
      </c>
      <c r="G6" s="699"/>
      <c r="H6" s="5" t="s">
        <v>124</v>
      </c>
      <c r="I6" s="5" t="s">
        <v>125</v>
      </c>
      <c r="J6" s="697"/>
      <c r="K6" s="699"/>
      <c r="L6" s="693"/>
    </row>
    <row r="7" spans="1:12 16384:16384">
      <c r="A7" s="6">
        <v>1</v>
      </c>
      <c r="B7" s="7">
        <f>C4</f>
        <v>46054</v>
      </c>
      <c r="C7" s="8">
        <f>C4</f>
        <v>46054</v>
      </c>
      <c r="D7" s="9">
        <v>0.29166666666666702</v>
      </c>
      <c r="E7" s="8">
        <f>C7</f>
        <v>46054</v>
      </c>
      <c r="F7" s="9">
        <v>0.91666666666666696</v>
      </c>
      <c r="G7" s="10">
        <f>IFERROR(((E7-C7)+(F7-D7)),"")</f>
        <v>0.625</v>
      </c>
      <c r="H7" s="11">
        <v>3306279.31</v>
      </c>
      <c r="I7" s="11">
        <v>3306279.31</v>
      </c>
      <c r="J7" s="11">
        <f t="shared" ref="J7" si="0">I7-H7</f>
        <v>0</v>
      </c>
      <c r="K7" s="27">
        <f t="shared" ref="K7" si="1">J7/24</f>
        <v>0</v>
      </c>
      <c r="L7" s="568" t="s">
        <v>301</v>
      </c>
    </row>
    <row r="8" spans="1:12 16384:16384">
      <c r="A8" s="12">
        <f>A7+1</f>
        <v>2</v>
      </c>
      <c r="B8" s="8">
        <f>B7+1</f>
        <v>46055</v>
      </c>
      <c r="C8" s="8">
        <f>C7+1</f>
        <v>46055</v>
      </c>
      <c r="D8" s="9">
        <v>0.29166666666666702</v>
      </c>
      <c r="E8" s="8">
        <f>C8</f>
        <v>46055</v>
      </c>
      <c r="F8" s="9">
        <v>0.70833333333333304</v>
      </c>
      <c r="G8" s="10">
        <f t="shared" ref="G8:G28" si="2">IFERROR(((E8-C8)+(F8-D8)),"")</f>
        <v>0.41666666666666602</v>
      </c>
      <c r="H8" s="11">
        <f t="shared" ref="H8:H20" si="3">I7</f>
        <v>3306279.31</v>
      </c>
      <c r="I8" s="11">
        <v>3307049.03</v>
      </c>
      <c r="J8" s="11">
        <f t="shared" ref="J8" si="4">I8-H8</f>
        <v>769.71999999973923</v>
      </c>
      <c r="K8" s="27">
        <f t="shared" ref="K8" si="5">J8/24</f>
        <v>32.071666666655801</v>
      </c>
      <c r="L8" s="28"/>
    </row>
    <row r="9" spans="1:12 16384:16384">
      <c r="A9" s="12">
        <f t="shared" ref="A9:C24" si="6">A8+1</f>
        <v>3</v>
      </c>
      <c r="B9" s="8">
        <f t="shared" si="6"/>
        <v>46056</v>
      </c>
      <c r="C9" s="8">
        <f t="shared" si="6"/>
        <v>46056</v>
      </c>
      <c r="D9" s="9">
        <v>0.29166666666666702</v>
      </c>
      <c r="E9" s="8">
        <f t="shared" ref="E9:E34" si="7">C9</f>
        <v>46056</v>
      </c>
      <c r="F9" s="9">
        <v>0.85416666666666696</v>
      </c>
      <c r="G9" s="10">
        <f t="shared" si="2"/>
        <v>0.5625</v>
      </c>
      <c r="H9" s="11">
        <f t="shared" si="3"/>
        <v>3307049.03</v>
      </c>
      <c r="I9" s="11">
        <v>3308543.95</v>
      </c>
      <c r="J9" s="11">
        <f t="shared" ref="J9" si="8">I9-H9</f>
        <v>1494.9200000003912</v>
      </c>
      <c r="K9" s="27">
        <f t="shared" ref="K9" si="9">J9/24</f>
        <v>62.288333333349634</v>
      </c>
      <c r="L9" s="28"/>
    </row>
    <row r="10" spans="1:12 16384:16384">
      <c r="A10" s="12">
        <f t="shared" si="6"/>
        <v>4</v>
      </c>
      <c r="B10" s="8">
        <f t="shared" si="6"/>
        <v>46057</v>
      </c>
      <c r="C10" s="8">
        <f t="shared" si="6"/>
        <v>46057</v>
      </c>
      <c r="D10" s="9">
        <v>0.29166666666666702</v>
      </c>
      <c r="E10" s="8">
        <f t="shared" si="7"/>
        <v>46057</v>
      </c>
      <c r="F10" s="9">
        <v>0.89583333333333304</v>
      </c>
      <c r="G10" s="10">
        <f t="shared" si="2"/>
        <v>0.60416666666666607</v>
      </c>
      <c r="H10" s="11">
        <f t="shared" si="3"/>
        <v>3308543.95</v>
      </c>
      <c r="I10" s="11">
        <v>3310751.59</v>
      </c>
      <c r="J10" s="11">
        <f t="shared" ref="J10" si="10">I10-H10</f>
        <v>2207.6399999996647</v>
      </c>
      <c r="K10" s="27">
        <f t="shared" ref="K10" si="11">J10/24</f>
        <v>91.98499999998603</v>
      </c>
      <c r="L10" s="28"/>
    </row>
    <row r="11" spans="1:12 16384:16384">
      <c r="A11" s="12">
        <f t="shared" si="6"/>
        <v>5</v>
      </c>
      <c r="B11" s="8">
        <f t="shared" si="6"/>
        <v>46058</v>
      </c>
      <c r="C11" s="8">
        <f t="shared" si="6"/>
        <v>46058</v>
      </c>
      <c r="D11" s="9">
        <v>0.29166666666666702</v>
      </c>
      <c r="E11" s="8">
        <f t="shared" si="7"/>
        <v>46058</v>
      </c>
      <c r="F11" s="9">
        <v>0.83333333333333304</v>
      </c>
      <c r="G11" s="10">
        <f t="shared" si="2"/>
        <v>0.54166666666666607</v>
      </c>
      <c r="H11" s="11">
        <f t="shared" si="3"/>
        <v>3310751.59</v>
      </c>
      <c r="I11" s="11">
        <v>3313122.13</v>
      </c>
      <c r="J11" s="11">
        <f t="shared" ref="J11" si="12">I11-H11</f>
        <v>2370.5400000000373</v>
      </c>
      <c r="K11" s="27">
        <f t="shared" ref="K11" si="13">J11/24</f>
        <v>98.772500000001557</v>
      </c>
      <c r="L11" s="28"/>
    </row>
    <row r="12" spans="1:12 16384:16384">
      <c r="A12" s="12">
        <f t="shared" si="6"/>
        <v>6</v>
      </c>
      <c r="B12" s="8">
        <f t="shared" si="6"/>
        <v>46059</v>
      </c>
      <c r="C12" s="8">
        <f t="shared" si="6"/>
        <v>46059</v>
      </c>
      <c r="D12" s="9">
        <v>0.29166666666666702</v>
      </c>
      <c r="E12" s="8">
        <f t="shared" si="7"/>
        <v>46059</v>
      </c>
      <c r="F12" s="9">
        <v>0.91666666666666663</v>
      </c>
      <c r="G12" s="10">
        <f t="shared" si="2"/>
        <v>0.62499999999999956</v>
      </c>
      <c r="H12" s="11">
        <f t="shared" si="3"/>
        <v>3313122.13</v>
      </c>
      <c r="I12" s="11">
        <v>3315151.62</v>
      </c>
      <c r="J12" s="11">
        <f t="shared" ref="J12" si="14">I12-H12</f>
        <v>2029.4900000002235</v>
      </c>
      <c r="K12" s="27">
        <f t="shared" ref="K12" si="15">J12/24</f>
        <v>84.562083333342642</v>
      </c>
      <c r="L12" s="28"/>
      <c r="XFD12" s="104" t="s">
        <v>224</v>
      </c>
    </row>
    <row r="13" spans="1:12 16384:16384">
      <c r="A13" s="12">
        <f t="shared" si="6"/>
        <v>7</v>
      </c>
      <c r="B13" s="8">
        <f t="shared" si="6"/>
        <v>46060</v>
      </c>
      <c r="C13" s="8">
        <f t="shared" si="6"/>
        <v>46060</v>
      </c>
      <c r="D13" s="9">
        <v>0.29166666666666702</v>
      </c>
      <c r="E13" s="8">
        <f t="shared" si="7"/>
        <v>46060</v>
      </c>
      <c r="F13" s="9">
        <v>0.94444444444444497</v>
      </c>
      <c r="G13" s="10">
        <f t="shared" si="2"/>
        <v>0.6527777777777779</v>
      </c>
      <c r="H13" s="11">
        <f t="shared" si="3"/>
        <v>3315151.62</v>
      </c>
      <c r="I13" s="11">
        <v>3315589.78</v>
      </c>
      <c r="J13" s="11">
        <f t="shared" ref="J13:J16" si="16">I13-H13</f>
        <v>438.15999999968335</v>
      </c>
      <c r="K13" s="27">
        <f t="shared" ref="K13:K16" si="17">J13/24</f>
        <v>18.256666666653473</v>
      </c>
      <c r="L13" s="28"/>
    </row>
    <row r="14" spans="1:12 16384:16384">
      <c r="A14" s="12">
        <f t="shared" si="6"/>
        <v>8</v>
      </c>
      <c r="B14" s="8">
        <f t="shared" si="6"/>
        <v>46061</v>
      </c>
      <c r="C14" s="8">
        <f t="shared" si="6"/>
        <v>46061</v>
      </c>
      <c r="D14" s="9">
        <v>0</v>
      </c>
      <c r="E14" s="8">
        <f t="shared" si="7"/>
        <v>46061</v>
      </c>
      <c r="F14" s="9">
        <v>0.875</v>
      </c>
      <c r="G14" s="10">
        <f t="shared" si="2"/>
        <v>0.875</v>
      </c>
      <c r="H14" s="11">
        <f t="shared" si="3"/>
        <v>3315589.78</v>
      </c>
      <c r="I14" s="11">
        <v>3315589.78</v>
      </c>
      <c r="J14" s="11">
        <f t="shared" si="16"/>
        <v>0</v>
      </c>
      <c r="K14" s="27">
        <f t="shared" si="17"/>
        <v>0</v>
      </c>
      <c r="L14" s="582" t="s">
        <v>301</v>
      </c>
    </row>
    <row r="15" spans="1:12 16384:16384">
      <c r="A15" s="12">
        <f t="shared" si="6"/>
        <v>9</v>
      </c>
      <c r="B15" s="8">
        <f t="shared" si="6"/>
        <v>46062</v>
      </c>
      <c r="C15" s="8">
        <f t="shared" si="6"/>
        <v>46062</v>
      </c>
      <c r="D15" s="9">
        <v>0.29166666666666702</v>
      </c>
      <c r="E15" s="8">
        <f t="shared" si="7"/>
        <v>46062</v>
      </c>
      <c r="F15" s="9">
        <v>1</v>
      </c>
      <c r="G15" s="10">
        <f t="shared" ref="G15" si="18">IFERROR(((E15-C15)+(F15-D15)),"")</f>
        <v>0.70833333333333304</v>
      </c>
      <c r="H15" s="11">
        <f t="shared" si="3"/>
        <v>3315589.78</v>
      </c>
      <c r="I15" s="11">
        <v>3316749.31</v>
      </c>
      <c r="J15" s="11">
        <f t="shared" si="16"/>
        <v>1159.5300000002608</v>
      </c>
      <c r="K15" s="27">
        <f t="shared" si="17"/>
        <v>48.313750000010863</v>
      </c>
      <c r="L15" s="28"/>
    </row>
    <row r="16" spans="1:12 16384:16384">
      <c r="A16" s="12">
        <f t="shared" si="6"/>
        <v>10</v>
      </c>
      <c r="B16" s="8">
        <f t="shared" si="6"/>
        <v>46063</v>
      </c>
      <c r="C16" s="8">
        <f t="shared" si="6"/>
        <v>46063</v>
      </c>
      <c r="D16" s="9">
        <v>0</v>
      </c>
      <c r="E16" s="8">
        <f t="shared" si="7"/>
        <v>46063</v>
      </c>
      <c r="F16" s="9">
        <v>0.83333333333333337</v>
      </c>
      <c r="G16" s="10">
        <f t="shared" si="2"/>
        <v>0.83333333333333337</v>
      </c>
      <c r="H16" s="11">
        <f t="shared" si="3"/>
        <v>3316749.31</v>
      </c>
      <c r="I16" s="11">
        <v>3317775.39</v>
      </c>
      <c r="J16" s="11">
        <f t="shared" si="16"/>
        <v>1026.0800000000745</v>
      </c>
      <c r="K16" s="27">
        <f t="shared" si="17"/>
        <v>42.753333333336435</v>
      </c>
      <c r="L16" s="28"/>
    </row>
    <row r="17" spans="1:14">
      <c r="A17" s="12">
        <f t="shared" si="6"/>
        <v>11</v>
      </c>
      <c r="B17" s="8">
        <f t="shared" si="6"/>
        <v>46064</v>
      </c>
      <c r="C17" s="8">
        <f t="shared" si="6"/>
        <v>46064</v>
      </c>
      <c r="D17" s="9">
        <v>0.29166666666666702</v>
      </c>
      <c r="E17" s="8">
        <f t="shared" si="7"/>
        <v>46064</v>
      </c>
      <c r="F17" s="9">
        <v>0.9375</v>
      </c>
      <c r="G17" s="10">
        <f t="shared" si="2"/>
        <v>0.64583333333333304</v>
      </c>
      <c r="H17" s="11">
        <f t="shared" si="3"/>
        <v>3317775.39</v>
      </c>
      <c r="I17" s="11">
        <v>3319092.44</v>
      </c>
      <c r="J17" s="11">
        <f t="shared" ref="J17" si="19">I17-H17</f>
        <v>1317.0499999998137</v>
      </c>
      <c r="K17" s="27">
        <f t="shared" ref="K17" si="20">J17/24</f>
        <v>54.877083333325572</v>
      </c>
      <c r="L17" s="28"/>
      <c r="N17" s="29"/>
    </row>
    <row r="18" spans="1:14">
      <c r="A18" s="12">
        <f t="shared" si="6"/>
        <v>12</v>
      </c>
      <c r="B18" s="8">
        <f t="shared" si="6"/>
        <v>46065</v>
      </c>
      <c r="C18" s="8">
        <f t="shared" si="6"/>
        <v>46065</v>
      </c>
      <c r="D18" s="9">
        <v>0.29166666666666702</v>
      </c>
      <c r="E18" s="8">
        <f t="shared" si="7"/>
        <v>46065</v>
      </c>
      <c r="F18" s="9">
        <v>0.85416666666666696</v>
      </c>
      <c r="G18" s="10">
        <f t="shared" si="2"/>
        <v>0.5625</v>
      </c>
      <c r="H18" s="11">
        <f t="shared" si="3"/>
        <v>3319092.44</v>
      </c>
      <c r="I18" s="11">
        <v>3320035.28</v>
      </c>
      <c r="J18" s="11">
        <f t="shared" ref="J18" si="21">I18-H18</f>
        <v>942.83999999985099</v>
      </c>
      <c r="K18" s="27">
        <f t="shared" ref="K18" si="22">J18/24</f>
        <v>39.284999999993794</v>
      </c>
      <c r="L18" s="28"/>
    </row>
    <row r="19" spans="1:14">
      <c r="A19" s="12">
        <f t="shared" si="6"/>
        <v>13</v>
      </c>
      <c r="B19" s="8">
        <f t="shared" si="6"/>
        <v>46066</v>
      </c>
      <c r="C19" s="8">
        <f t="shared" si="6"/>
        <v>46066</v>
      </c>
      <c r="D19" s="9">
        <v>0</v>
      </c>
      <c r="E19" s="8">
        <f t="shared" si="7"/>
        <v>46066</v>
      </c>
      <c r="F19" s="9">
        <v>0.875</v>
      </c>
      <c r="G19" s="10">
        <f t="shared" si="2"/>
        <v>0.875</v>
      </c>
      <c r="H19" s="11">
        <f t="shared" si="3"/>
        <v>3320035.28</v>
      </c>
      <c r="I19" s="11">
        <v>3321520.15</v>
      </c>
      <c r="J19" s="11">
        <f t="shared" ref="J19" si="23">I19-H19</f>
        <v>1484.8700000001118</v>
      </c>
      <c r="K19" s="27">
        <f t="shared" ref="K19" si="24">J19/24</f>
        <v>61.869583333337992</v>
      </c>
      <c r="L19" s="28"/>
    </row>
    <row r="20" spans="1:14">
      <c r="A20" s="12">
        <f t="shared" si="6"/>
        <v>14</v>
      </c>
      <c r="B20" s="8">
        <f t="shared" si="6"/>
        <v>46067</v>
      </c>
      <c r="C20" s="8">
        <f t="shared" si="6"/>
        <v>46067</v>
      </c>
      <c r="D20" s="9">
        <v>0</v>
      </c>
      <c r="E20" s="8">
        <f t="shared" si="7"/>
        <v>46067</v>
      </c>
      <c r="F20" s="9">
        <v>0.875</v>
      </c>
      <c r="G20" s="10">
        <f t="shared" si="2"/>
        <v>0.875</v>
      </c>
      <c r="H20" s="11">
        <f t="shared" si="3"/>
        <v>3321520.15</v>
      </c>
      <c r="I20" s="11">
        <v>3321934.56</v>
      </c>
      <c r="J20" s="11">
        <f t="shared" ref="J20:J23" si="25">I20-H20</f>
        <v>414.41000000014901</v>
      </c>
      <c r="K20" s="27">
        <f t="shared" ref="K20:K23" si="26">J20/24</f>
        <v>17.267083333339542</v>
      </c>
      <c r="L20" s="28"/>
    </row>
    <row r="21" spans="1:14">
      <c r="A21" s="12">
        <f t="shared" si="6"/>
        <v>15</v>
      </c>
      <c r="B21" s="8">
        <f t="shared" si="6"/>
        <v>46068</v>
      </c>
      <c r="C21" s="8">
        <f t="shared" si="6"/>
        <v>46068</v>
      </c>
      <c r="D21" s="9">
        <v>0</v>
      </c>
      <c r="E21" s="8">
        <f t="shared" si="7"/>
        <v>46068</v>
      </c>
      <c r="F21" s="9">
        <v>0.875</v>
      </c>
      <c r="G21" s="10">
        <f t="shared" si="2"/>
        <v>0.875</v>
      </c>
      <c r="H21" s="11">
        <f t="shared" ref="H21" si="27">I20</f>
        <v>3321934.56</v>
      </c>
      <c r="I21" s="11">
        <v>3321934.56</v>
      </c>
      <c r="J21" s="11">
        <f t="shared" ref="J21" si="28">I21-H21</f>
        <v>0</v>
      </c>
      <c r="K21" s="27">
        <f t="shared" ref="K21" si="29">J21/24</f>
        <v>0</v>
      </c>
      <c r="L21" s="582" t="s">
        <v>301</v>
      </c>
    </row>
    <row r="22" spans="1:14">
      <c r="A22" s="12">
        <f t="shared" si="6"/>
        <v>16</v>
      </c>
      <c r="B22" s="8">
        <f t="shared" si="6"/>
        <v>46069</v>
      </c>
      <c r="C22" s="8">
        <f t="shared" si="6"/>
        <v>46069</v>
      </c>
      <c r="D22" s="9">
        <v>0.29166666666666702</v>
      </c>
      <c r="E22" s="8">
        <f t="shared" si="7"/>
        <v>46069</v>
      </c>
      <c r="F22" s="9">
        <v>0.95138888888888895</v>
      </c>
      <c r="G22" s="10">
        <f t="shared" ref="G22" si="30">IFERROR(((E22-C22)+(F22-D22)),"")</f>
        <v>0.65972222222222188</v>
      </c>
      <c r="H22" s="11">
        <f t="shared" ref="H22:H34" si="31">I21</f>
        <v>3321934.56</v>
      </c>
      <c r="I22" s="11">
        <v>3321953.87</v>
      </c>
      <c r="J22" s="11">
        <f t="shared" ref="J22" si="32">I22-H22</f>
        <v>19.310000000055879</v>
      </c>
      <c r="K22" s="27">
        <f t="shared" ref="K22" si="33">J22/24</f>
        <v>0.80458333333566168</v>
      </c>
      <c r="L22" s="28"/>
    </row>
    <row r="23" spans="1:14">
      <c r="A23" s="12">
        <f t="shared" si="6"/>
        <v>17</v>
      </c>
      <c r="B23" s="8">
        <f t="shared" si="6"/>
        <v>46070</v>
      </c>
      <c r="C23" s="8">
        <f t="shared" si="6"/>
        <v>46070</v>
      </c>
      <c r="D23" s="9">
        <v>0.29166666666666702</v>
      </c>
      <c r="E23" s="8">
        <f t="shared" si="7"/>
        <v>46070</v>
      </c>
      <c r="F23" s="9">
        <v>0.88541666666666696</v>
      </c>
      <c r="G23" s="10">
        <f t="shared" ref="G23" si="34">IFERROR(((E23-C23)+(F23-D23)),"")</f>
        <v>0.59375</v>
      </c>
      <c r="H23" s="11">
        <f t="shared" si="31"/>
        <v>3321953.87</v>
      </c>
      <c r="I23" s="11">
        <v>3321953.87</v>
      </c>
      <c r="J23" s="11">
        <f t="shared" si="25"/>
        <v>0</v>
      </c>
      <c r="K23" s="27">
        <f t="shared" si="26"/>
        <v>0</v>
      </c>
      <c r="L23" s="582" t="s">
        <v>301</v>
      </c>
    </row>
    <row r="24" spans="1:14">
      <c r="A24" s="12">
        <f t="shared" si="6"/>
        <v>18</v>
      </c>
      <c r="B24" s="8">
        <f t="shared" si="6"/>
        <v>46071</v>
      </c>
      <c r="C24" s="8">
        <f t="shared" si="6"/>
        <v>46071</v>
      </c>
      <c r="D24" s="9">
        <v>0.29166666666666702</v>
      </c>
      <c r="E24" s="8">
        <f t="shared" si="7"/>
        <v>46071</v>
      </c>
      <c r="F24" s="9">
        <v>0.9375</v>
      </c>
      <c r="G24" s="10">
        <f t="shared" si="2"/>
        <v>0.64583333333333304</v>
      </c>
      <c r="H24" s="11">
        <f t="shared" si="31"/>
        <v>3321953.87</v>
      </c>
      <c r="I24" s="11">
        <v>3323082.5</v>
      </c>
      <c r="J24" s="11">
        <f t="shared" ref="J24" si="35">I24-H24</f>
        <v>1128.6299999998882</v>
      </c>
      <c r="K24" s="27">
        <f t="shared" ref="K24" si="36">J24/24</f>
        <v>47.026249999995343</v>
      </c>
      <c r="L24" s="28"/>
    </row>
    <row r="25" spans="1:14">
      <c r="A25" s="12">
        <f t="shared" ref="A25:B34" si="37">A24+1</f>
        <v>19</v>
      </c>
      <c r="B25" s="8">
        <f>B24+1</f>
        <v>46072</v>
      </c>
      <c r="C25" s="8">
        <f t="shared" ref="C25:C34" si="38">C24+1</f>
        <v>46072</v>
      </c>
      <c r="D25" s="9">
        <v>0</v>
      </c>
      <c r="E25" s="8">
        <f t="shared" si="7"/>
        <v>46072</v>
      </c>
      <c r="F25" s="9">
        <v>0.875</v>
      </c>
      <c r="G25" s="10">
        <f t="shared" si="2"/>
        <v>0.875</v>
      </c>
      <c r="H25" s="11">
        <f t="shared" si="31"/>
        <v>3323082.5</v>
      </c>
      <c r="I25" s="11">
        <v>3323995.64</v>
      </c>
      <c r="J25" s="11">
        <f t="shared" ref="J25" si="39">I25-H25</f>
        <v>913.14000000013039</v>
      </c>
      <c r="K25" s="27">
        <f t="shared" ref="K25" si="40">J25/24</f>
        <v>38.047500000005435</v>
      </c>
      <c r="L25" s="28"/>
    </row>
    <row r="26" spans="1:14">
      <c r="A26" s="12">
        <f t="shared" si="37"/>
        <v>20</v>
      </c>
      <c r="B26" s="8">
        <f>B25+1</f>
        <v>46073</v>
      </c>
      <c r="C26" s="8">
        <f t="shared" si="38"/>
        <v>46073</v>
      </c>
      <c r="D26" s="9">
        <v>0.29166666666666702</v>
      </c>
      <c r="E26" s="8">
        <f t="shared" si="7"/>
        <v>46073</v>
      </c>
      <c r="F26" s="9">
        <v>0.95833333333333337</v>
      </c>
      <c r="G26" s="10">
        <f t="shared" si="2"/>
        <v>0.6666666666666663</v>
      </c>
      <c r="H26" s="11">
        <f t="shared" si="31"/>
        <v>3323995.64</v>
      </c>
      <c r="I26" s="11">
        <v>3325482.89</v>
      </c>
      <c r="J26" s="11">
        <f t="shared" ref="J26" si="41">I26-H26</f>
        <v>1487.25</v>
      </c>
      <c r="K26" s="27">
        <f t="shared" ref="K26" si="42">J26/24</f>
        <v>61.96875</v>
      </c>
      <c r="L26" s="28"/>
    </row>
    <row r="27" spans="1:14">
      <c r="A27" s="12">
        <f t="shared" si="37"/>
        <v>21</v>
      </c>
      <c r="B27" s="8">
        <f>B26+1</f>
        <v>46074</v>
      </c>
      <c r="C27" s="8">
        <f t="shared" si="38"/>
        <v>46074</v>
      </c>
      <c r="D27" s="9">
        <v>0.29166666666666702</v>
      </c>
      <c r="E27" s="8">
        <f t="shared" si="7"/>
        <v>46074</v>
      </c>
      <c r="F27" s="9">
        <v>1</v>
      </c>
      <c r="G27" s="10">
        <f t="shared" si="2"/>
        <v>0.70833333333333304</v>
      </c>
      <c r="H27" s="11">
        <f t="shared" si="31"/>
        <v>3325482.89</v>
      </c>
      <c r="I27" s="11">
        <v>3325530.62</v>
      </c>
      <c r="J27" s="11">
        <f t="shared" ref="J27" si="43">I27-H27</f>
        <v>47.729999999981374</v>
      </c>
      <c r="K27" s="27">
        <f t="shared" ref="K27" si="44">J27/24</f>
        <v>1.988749999999224</v>
      </c>
      <c r="L27" s="28"/>
    </row>
    <row r="28" spans="1:14">
      <c r="A28" s="12">
        <f t="shared" si="37"/>
        <v>22</v>
      </c>
      <c r="B28" s="8">
        <f t="shared" si="37"/>
        <v>46075</v>
      </c>
      <c r="C28" s="8">
        <f t="shared" si="38"/>
        <v>46075</v>
      </c>
      <c r="D28" s="9">
        <v>0.29166666666666702</v>
      </c>
      <c r="E28" s="8">
        <f t="shared" si="7"/>
        <v>46075</v>
      </c>
      <c r="F28" s="9">
        <v>0.875</v>
      </c>
      <c r="G28" s="10">
        <f t="shared" si="2"/>
        <v>0.58333333333333304</v>
      </c>
      <c r="H28" s="11">
        <f t="shared" si="31"/>
        <v>3325530.62</v>
      </c>
      <c r="I28" s="11">
        <v>3325530.62</v>
      </c>
      <c r="J28" s="11">
        <f t="shared" ref="J28" si="45">I28-H28</f>
        <v>0</v>
      </c>
      <c r="K28" s="27">
        <f t="shared" ref="K28" si="46">J28/24</f>
        <v>0</v>
      </c>
      <c r="L28" s="606" t="s">
        <v>301</v>
      </c>
    </row>
    <row r="29" spans="1:14">
      <c r="A29" s="12">
        <f t="shared" si="37"/>
        <v>23</v>
      </c>
      <c r="B29" s="8">
        <f t="shared" si="37"/>
        <v>46076</v>
      </c>
      <c r="C29" s="8">
        <f t="shared" si="38"/>
        <v>46076</v>
      </c>
      <c r="D29" s="9">
        <v>0.29166666666666702</v>
      </c>
      <c r="E29" s="8">
        <f t="shared" si="7"/>
        <v>46076</v>
      </c>
      <c r="F29" s="9">
        <v>0.875</v>
      </c>
      <c r="G29" s="10">
        <f t="shared" ref="G29:G30" si="47">IFERROR(((E29-C29)+(F29-D29)),"")</f>
        <v>0.58333333333333304</v>
      </c>
      <c r="H29" s="11">
        <f t="shared" si="31"/>
        <v>3325530.62</v>
      </c>
      <c r="I29" s="11">
        <v>3326923.65</v>
      </c>
      <c r="J29" s="11">
        <f t="shared" ref="J29" si="48">I29-H29</f>
        <v>1393.0299999997951</v>
      </c>
      <c r="K29" s="27">
        <f t="shared" ref="K29" si="49">J29/24</f>
        <v>58.04291666665813</v>
      </c>
      <c r="L29" s="28"/>
    </row>
    <row r="30" spans="1:14">
      <c r="A30" s="12">
        <f t="shared" si="37"/>
        <v>24</v>
      </c>
      <c r="B30" s="8">
        <f t="shared" si="37"/>
        <v>46077</v>
      </c>
      <c r="C30" s="8">
        <f t="shared" si="38"/>
        <v>46077</v>
      </c>
      <c r="D30" s="9">
        <v>0.29166666666666702</v>
      </c>
      <c r="E30" s="8">
        <f t="shared" si="7"/>
        <v>46077</v>
      </c>
      <c r="F30" s="9">
        <v>0.9375</v>
      </c>
      <c r="G30" s="10">
        <f t="shared" si="47"/>
        <v>0.64583333333333304</v>
      </c>
      <c r="H30" s="11">
        <f t="shared" si="31"/>
        <v>3326923.65</v>
      </c>
      <c r="I30" s="11">
        <v>3328358.93</v>
      </c>
      <c r="J30" s="11">
        <f t="shared" ref="J30" si="50">I30-H30</f>
        <v>1435.2800000002608</v>
      </c>
      <c r="K30" s="27">
        <f t="shared" ref="K30" si="51">J30/24</f>
        <v>59.803333333344199</v>
      </c>
      <c r="L30" s="28"/>
    </row>
    <row r="31" spans="1:14">
      <c r="A31" s="12">
        <f t="shared" si="37"/>
        <v>25</v>
      </c>
      <c r="B31" s="8">
        <f t="shared" si="37"/>
        <v>46078</v>
      </c>
      <c r="C31" s="8">
        <f t="shared" si="38"/>
        <v>46078</v>
      </c>
      <c r="D31" s="9">
        <v>0.29166666666666702</v>
      </c>
      <c r="E31" s="8">
        <f t="shared" si="7"/>
        <v>46078</v>
      </c>
      <c r="F31" s="9">
        <v>0.875</v>
      </c>
      <c r="G31" s="10">
        <v>0.83333333333333304</v>
      </c>
      <c r="H31" s="11">
        <f t="shared" si="31"/>
        <v>3328358.93</v>
      </c>
      <c r="I31" s="11">
        <v>3329884.33</v>
      </c>
      <c r="J31" s="11">
        <f t="shared" ref="J31" si="52">I31-H31</f>
        <v>1525.3999999999069</v>
      </c>
      <c r="K31" s="27">
        <f t="shared" ref="K31" si="53">J31/24</f>
        <v>63.55833333332945</v>
      </c>
      <c r="L31" s="28"/>
    </row>
    <row r="32" spans="1:14">
      <c r="A32" s="12">
        <f t="shared" si="37"/>
        <v>26</v>
      </c>
      <c r="B32" s="8">
        <f t="shared" si="37"/>
        <v>46079</v>
      </c>
      <c r="C32" s="8">
        <f t="shared" si="38"/>
        <v>46079</v>
      </c>
      <c r="D32" s="9">
        <v>0.29166666666666702</v>
      </c>
      <c r="E32" s="8">
        <f t="shared" si="7"/>
        <v>46079</v>
      </c>
      <c r="F32" s="9">
        <v>0.89583333333333304</v>
      </c>
      <c r="G32" s="10">
        <f t="shared" ref="G32:G34" si="54">IFERROR(((E32-C32)+(F32-D32)),"")</f>
        <v>0.60416666666666607</v>
      </c>
      <c r="H32" s="11">
        <f t="shared" si="31"/>
        <v>3329884.33</v>
      </c>
      <c r="I32" s="11">
        <v>3331562.4</v>
      </c>
      <c r="J32" s="11">
        <f t="shared" ref="J32" si="55">I32-H32</f>
        <v>1678.0699999998324</v>
      </c>
      <c r="K32" s="27">
        <f t="shared" ref="K32" si="56">J32/24</f>
        <v>69.919583333326344</v>
      </c>
      <c r="L32" s="28"/>
    </row>
    <row r="33" spans="1:12">
      <c r="A33" s="12">
        <f t="shared" si="37"/>
        <v>27</v>
      </c>
      <c r="B33" s="8">
        <f t="shared" si="37"/>
        <v>46080</v>
      </c>
      <c r="C33" s="8">
        <f t="shared" si="38"/>
        <v>46080</v>
      </c>
      <c r="D33" s="9">
        <v>0.29166666666666702</v>
      </c>
      <c r="E33" s="8">
        <f t="shared" si="7"/>
        <v>46080</v>
      </c>
      <c r="F33" s="9">
        <v>0.875</v>
      </c>
      <c r="G33" s="10">
        <f t="shared" si="54"/>
        <v>0.58333333333333304</v>
      </c>
      <c r="H33" s="11">
        <f t="shared" si="31"/>
        <v>3331562.4</v>
      </c>
      <c r="I33" s="11">
        <v>3333195.36</v>
      </c>
      <c r="J33" s="11">
        <f t="shared" ref="J33" si="57">I33-H33</f>
        <v>1632.9599999999627</v>
      </c>
      <c r="K33" s="27">
        <f t="shared" ref="K33" si="58">J33/24</f>
        <v>68.039999999998443</v>
      </c>
      <c r="L33" s="28"/>
    </row>
    <row r="34" spans="1:12">
      <c r="A34" s="12">
        <f t="shared" si="37"/>
        <v>28</v>
      </c>
      <c r="B34" s="8">
        <f t="shared" si="37"/>
        <v>46081</v>
      </c>
      <c r="C34" s="8">
        <f t="shared" si="38"/>
        <v>46081</v>
      </c>
      <c r="D34" s="9">
        <v>0.29166666666666702</v>
      </c>
      <c r="E34" s="8">
        <f t="shared" si="7"/>
        <v>46081</v>
      </c>
      <c r="F34" s="9">
        <v>0.875</v>
      </c>
      <c r="G34" s="10">
        <f t="shared" si="54"/>
        <v>0.58333333333333304</v>
      </c>
      <c r="H34" s="11">
        <f t="shared" si="31"/>
        <v>3333195.36</v>
      </c>
      <c r="I34" s="11">
        <v>3333195.36</v>
      </c>
      <c r="J34" s="11">
        <f t="shared" ref="J34" si="59">I34-H34</f>
        <v>0</v>
      </c>
      <c r="K34" s="27">
        <f t="shared" ref="K34" si="60">J34/24</f>
        <v>0</v>
      </c>
      <c r="L34" s="606" t="s">
        <v>301</v>
      </c>
    </row>
    <row r="35" spans="1:12">
      <c r="A35" s="12"/>
      <c r="B35" s="8"/>
      <c r="C35" s="8"/>
      <c r="D35" s="9"/>
      <c r="E35" s="8"/>
      <c r="F35" s="9"/>
      <c r="G35" s="10"/>
      <c r="H35" s="11"/>
      <c r="I35" s="11"/>
      <c r="J35" s="11"/>
      <c r="K35" s="27"/>
      <c r="L35" s="28"/>
    </row>
    <row r="36" spans="1:12">
      <c r="A36" s="12"/>
      <c r="B36" s="8"/>
      <c r="C36" s="8"/>
      <c r="D36" s="9"/>
      <c r="E36" s="8"/>
      <c r="F36" s="9"/>
      <c r="G36" s="10"/>
      <c r="H36" s="11"/>
      <c r="I36" s="11"/>
      <c r="J36" s="11"/>
      <c r="K36" s="27"/>
      <c r="L36" s="28"/>
    </row>
    <row r="37" spans="1:12">
      <c r="A37" s="12"/>
      <c r="B37" s="8"/>
      <c r="C37" s="8"/>
      <c r="D37" s="9"/>
      <c r="E37" s="8"/>
      <c r="F37" s="9"/>
      <c r="G37" s="10"/>
      <c r="H37" s="11"/>
      <c r="I37" s="11"/>
      <c r="J37" s="11"/>
      <c r="K37" s="27"/>
      <c r="L37" s="28"/>
    </row>
    <row r="38" spans="1:12">
      <c r="A38" s="12"/>
      <c r="B38" s="8"/>
      <c r="C38" s="8"/>
      <c r="D38" s="9"/>
      <c r="E38" s="8"/>
      <c r="F38" s="9"/>
      <c r="G38" s="10"/>
      <c r="H38" s="11"/>
      <c r="I38" s="11"/>
      <c r="J38" s="11"/>
      <c r="K38" s="27"/>
      <c r="L38" s="28"/>
    </row>
    <row r="39" spans="1:12">
      <c r="A39" s="17" t="s">
        <v>3</v>
      </c>
      <c r="B39" s="18"/>
      <c r="C39" s="18"/>
      <c r="D39" s="18"/>
      <c r="E39" s="18"/>
      <c r="F39" s="18"/>
      <c r="G39" s="19">
        <f>SUM(G7:G38)</f>
        <v>18.843749999999986</v>
      </c>
      <c r="H39" s="20"/>
      <c r="I39" s="20"/>
      <c r="J39" s="32">
        <f>SUM(J7:J38)</f>
        <v>26916.049999999814</v>
      </c>
      <c r="K39" s="32">
        <f>AVERAGE(K7:K38)</f>
        <v>40.053645833333057</v>
      </c>
      <c r="L39" s="33"/>
    </row>
    <row r="40" spans="1:12">
      <c r="A40" s="21" t="s">
        <v>106</v>
      </c>
      <c r="B40" s="22"/>
      <c r="C40" s="22"/>
      <c r="D40" s="22"/>
      <c r="E40" s="22"/>
      <c r="F40" s="22"/>
      <c r="G40" s="23">
        <f>G39/SUMPRODUCT((G7:G38&gt;0)*1)</f>
        <v>0.67299107142857095</v>
      </c>
      <c r="H40" s="24"/>
      <c r="I40" s="24"/>
      <c r="J40" s="24"/>
      <c r="K40" s="24">
        <f>K39/SUMPRODUCT((K7:K38&gt;0)*1)</f>
        <v>1.8206202651515027</v>
      </c>
      <c r="L40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pageSetup orientation="portrait"/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zoomScale="78" zoomScaleNormal="78" workbookViewId="0">
      <pane xSplit="6" ySplit="7" topLeftCell="G20" activePane="bottomRight" state="frozen"/>
      <selection pane="topRight"/>
      <selection pane="bottomLeft"/>
      <selection pane="bottomRight" activeCell="C6" sqref="C6"/>
    </sheetView>
  </sheetViews>
  <sheetFormatPr defaultColWidth="9.140625" defaultRowHeight="15"/>
  <cols>
    <col min="1" max="1" width="4.85546875" style="1" customWidth="1"/>
    <col min="2" max="3" width="10.7109375" style="1" customWidth="1"/>
    <col min="4" max="4" width="12.28515625" style="1" customWidth="1"/>
    <col min="5" max="6" width="10.7109375" style="1" customWidth="1"/>
    <col min="7" max="7" width="9.140625" style="1"/>
    <col min="8" max="8" width="13.5703125" style="1" customWidth="1"/>
    <col min="9" max="9" width="12.85546875" style="1" customWidth="1"/>
    <col min="10" max="10" width="14.28515625" style="1" customWidth="1"/>
    <col min="11" max="11" width="12.28515625" style="1" customWidth="1"/>
    <col min="12" max="12" width="39.42578125" style="1" customWidth="1"/>
    <col min="13" max="16384" width="9.140625" style="1"/>
  </cols>
  <sheetData>
    <row r="1" spans="1:12">
      <c r="B1" s="2"/>
      <c r="C1" s="3" t="s">
        <v>120</v>
      </c>
      <c r="D1" s="2"/>
      <c r="E1" s="2"/>
      <c r="F1" s="2"/>
      <c r="G1" s="2"/>
      <c r="H1" s="2"/>
      <c r="I1" s="2"/>
      <c r="J1" s="2"/>
      <c r="K1" s="2"/>
      <c r="L1" s="2"/>
    </row>
    <row r="2" spans="1:12">
      <c r="B2" s="2"/>
      <c r="C2" s="3" t="s">
        <v>225</v>
      </c>
      <c r="D2" s="2"/>
      <c r="E2" s="2"/>
      <c r="F2" s="2"/>
      <c r="G2" s="2"/>
      <c r="H2" s="2"/>
      <c r="I2" s="26"/>
      <c r="J2" s="2"/>
      <c r="K2" s="2"/>
      <c r="L2" s="25" t="s">
        <v>122</v>
      </c>
    </row>
    <row r="3" spans="1:12">
      <c r="B3" s="2"/>
      <c r="C3" s="3" t="str">
        <f>SCI!C3</f>
        <v>Bulan Februari 2026</v>
      </c>
      <c r="D3" s="2"/>
      <c r="E3" s="2"/>
      <c r="F3" s="2"/>
      <c r="G3" s="2"/>
      <c r="H3" s="2"/>
      <c r="I3" s="2"/>
      <c r="J3" s="2"/>
      <c r="K3" s="2"/>
      <c r="L3" s="2"/>
    </row>
    <row r="4" spans="1:12">
      <c r="B4" s="4"/>
      <c r="C4" s="4">
        <f>SCI!C4</f>
        <v>46054</v>
      </c>
      <c r="D4" s="44"/>
      <c r="E4" s="176"/>
      <c r="F4" s="176"/>
      <c r="G4" s="2"/>
      <c r="H4" s="2"/>
      <c r="I4" s="2"/>
      <c r="J4" s="2"/>
      <c r="K4" s="2"/>
      <c r="L4" s="2"/>
    </row>
    <row r="5" spans="1:12" ht="15.75" customHeight="1">
      <c r="A5" s="695" t="s">
        <v>100</v>
      </c>
      <c r="B5" s="694" t="s">
        <v>101</v>
      </c>
      <c r="C5" s="694" t="s">
        <v>124</v>
      </c>
      <c r="D5" s="694"/>
      <c r="E5" s="694" t="s">
        <v>125</v>
      </c>
      <c r="F5" s="694"/>
      <c r="G5" s="698" t="s">
        <v>126</v>
      </c>
      <c r="H5" s="694" t="s">
        <v>127</v>
      </c>
      <c r="I5" s="694"/>
      <c r="J5" s="694" t="s">
        <v>128</v>
      </c>
      <c r="K5" s="698" t="s">
        <v>129</v>
      </c>
      <c r="L5" s="692" t="s">
        <v>130</v>
      </c>
    </row>
    <row r="6" spans="1:12" ht="15.75" customHeight="1">
      <c r="A6" s="696"/>
      <c r="B6" s="697"/>
      <c r="C6" s="5" t="s">
        <v>101</v>
      </c>
      <c r="D6" s="5" t="s">
        <v>131</v>
      </c>
      <c r="E6" s="5" t="s">
        <v>101</v>
      </c>
      <c r="F6" s="5" t="s">
        <v>131</v>
      </c>
      <c r="G6" s="699"/>
      <c r="H6" s="5" t="s">
        <v>124</v>
      </c>
      <c r="I6" s="5" t="s">
        <v>125</v>
      </c>
      <c r="J6" s="697"/>
      <c r="K6" s="699"/>
      <c r="L6" s="693"/>
    </row>
    <row r="7" spans="1:12" ht="15.75" customHeight="1">
      <c r="A7" s="6">
        <v>1</v>
      </c>
      <c r="B7" s="7">
        <f>C4</f>
        <v>46054</v>
      </c>
      <c r="C7" s="8">
        <f>B7</f>
        <v>46054</v>
      </c>
      <c r="D7" s="9">
        <v>0.3125</v>
      </c>
      <c r="E7" s="8">
        <f>C7</f>
        <v>46054</v>
      </c>
      <c r="F7" s="9">
        <v>0.53263888888888899</v>
      </c>
      <c r="G7" s="10">
        <f>IFERROR(((E7-C7)+(F7-D7)),"")</f>
        <v>0.22013888888888899</v>
      </c>
      <c r="H7" s="242"/>
      <c r="I7" s="242"/>
      <c r="J7" s="11">
        <f t="shared" ref="J7" si="0">I7-H7</f>
        <v>0</v>
      </c>
      <c r="K7" s="27">
        <f>J7/24</f>
        <v>0</v>
      </c>
      <c r="L7" s="28"/>
    </row>
    <row r="8" spans="1:12">
      <c r="A8" s="12">
        <f>A7+1</f>
        <v>2</v>
      </c>
      <c r="B8" s="8">
        <f>B7+1</f>
        <v>46055</v>
      </c>
      <c r="C8" s="8">
        <f>B8</f>
        <v>46055</v>
      </c>
      <c r="D8" s="9">
        <v>0.3125</v>
      </c>
      <c r="E8" s="8">
        <f>C8</f>
        <v>46055</v>
      </c>
      <c r="F8" s="9">
        <v>0.53263888888888899</v>
      </c>
      <c r="G8" s="10">
        <f>IFERROR(((E8-C8)+(F8-D8)),"")</f>
        <v>0.22013888888888899</v>
      </c>
      <c r="H8" s="11"/>
      <c r="I8" s="242"/>
      <c r="J8" s="11">
        <f t="shared" ref="J8:J13" si="1">I8-H8</f>
        <v>0</v>
      </c>
      <c r="K8" s="27">
        <f>J8/24</f>
        <v>0</v>
      </c>
      <c r="L8" s="28"/>
    </row>
    <row r="9" spans="1:12">
      <c r="A9" s="12">
        <f t="shared" ref="A9:B24" si="2">A8+1</f>
        <v>3</v>
      </c>
      <c r="B9" s="8">
        <f t="shared" si="2"/>
        <v>46056</v>
      </c>
      <c r="C9" s="8">
        <f t="shared" ref="C9:C36" si="3">B9</f>
        <v>46056</v>
      </c>
      <c r="D9" s="9">
        <v>0.3125</v>
      </c>
      <c r="E9" s="8">
        <f t="shared" ref="E9:E36" si="4">C9</f>
        <v>46056</v>
      </c>
      <c r="F9" s="9">
        <v>0.53263888888888899</v>
      </c>
      <c r="G9" s="10">
        <f t="shared" ref="G9:G35" si="5">IFERROR(((E9-C9)+(F9-D9)),"")</f>
        <v>0.22013888888888899</v>
      </c>
      <c r="H9" s="11"/>
      <c r="I9" s="11"/>
      <c r="J9" s="11">
        <f t="shared" ref="J9" si="6">I9-H9</f>
        <v>0</v>
      </c>
      <c r="K9" s="27">
        <f>J9/24</f>
        <v>0</v>
      </c>
      <c r="L9" s="28"/>
    </row>
    <row r="10" spans="1:12">
      <c r="A10" s="12">
        <f t="shared" si="2"/>
        <v>4</v>
      </c>
      <c r="B10" s="8">
        <f t="shared" si="2"/>
        <v>46057</v>
      </c>
      <c r="C10" s="8">
        <f t="shared" si="3"/>
        <v>46057</v>
      </c>
      <c r="D10" s="9">
        <v>0.42916666666666697</v>
      </c>
      <c r="E10" s="8">
        <f t="shared" ref="E10" si="7">C10</f>
        <v>46057</v>
      </c>
      <c r="F10" s="9">
        <v>0.45972222222222198</v>
      </c>
      <c r="G10" s="10">
        <f t="shared" si="5"/>
        <v>3.0555555555555003E-2</v>
      </c>
      <c r="H10" s="11"/>
      <c r="I10" s="11"/>
      <c r="J10" s="11">
        <f t="shared" si="1"/>
        <v>0</v>
      </c>
      <c r="K10" s="27">
        <f t="shared" ref="K10:K13" si="8">J10/24</f>
        <v>0</v>
      </c>
      <c r="L10" s="28"/>
    </row>
    <row r="11" spans="1:12">
      <c r="A11" s="12">
        <f t="shared" si="2"/>
        <v>5</v>
      </c>
      <c r="B11" s="8">
        <f t="shared" si="2"/>
        <v>46058</v>
      </c>
      <c r="C11" s="8">
        <f t="shared" si="3"/>
        <v>46058</v>
      </c>
      <c r="D11" s="9">
        <v>0.42916666666666697</v>
      </c>
      <c r="E11" s="8">
        <f t="shared" ref="E11" si="9">C11</f>
        <v>46058</v>
      </c>
      <c r="F11" s="9">
        <v>0.45972222222222198</v>
      </c>
      <c r="G11" s="10">
        <f t="shared" si="5"/>
        <v>3.0555555555555003E-2</v>
      </c>
      <c r="H11" s="11"/>
      <c r="I11" s="11"/>
      <c r="J11" s="11">
        <f t="shared" ref="J11" si="10">I11-H11</f>
        <v>0</v>
      </c>
      <c r="K11" s="27">
        <f t="shared" ref="K11" si="11">J11/24</f>
        <v>0</v>
      </c>
      <c r="L11" s="28"/>
    </row>
    <row r="12" spans="1:12">
      <c r="A12" s="12">
        <f t="shared" si="2"/>
        <v>6</v>
      </c>
      <c r="B12" s="8">
        <f t="shared" si="2"/>
        <v>46059</v>
      </c>
      <c r="C12" s="8">
        <f t="shared" si="3"/>
        <v>46059</v>
      </c>
      <c r="D12" s="9">
        <v>0.59722222222222199</v>
      </c>
      <c r="E12" s="8">
        <f t="shared" si="4"/>
        <v>46059</v>
      </c>
      <c r="F12" s="9">
        <v>0.70347222222222205</v>
      </c>
      <c r="G12" s="10">
        <f t="shared" si="5"/>
        <v>0.10625000000000007</v>
      </c>
      <c r="H12" s="11"/>
      <c r="I12" s="11"/>
      <c r="J12" s="11">
        <f t="shared" ref="J12" si="12">I12-H12</f>
        <v>0</v>
      </c>
      <c r="K12" s="27">
        <f t="shared" ref="K12" si="13">J12/24</f>
        <v>0</v>
      </c>
      <c r="L12" s="28"/>
    </row>
    <row r="13" spans="1:12">
      <c r="A13" s="12">
        <f t="shared" si="2"/>
        <v>7</v>
      </c>
      <c r="B13" s="8">
        <f t="shared" si="2"/>
        <v>46060</v>
      </c>
      <c r="C13" s="8">
        <f t="shared" si="3"/>
        <v>46060</v>
      </c>
      <c r="D13" s="9">
        <v>0.37916666666666698</v>
      </c>
      <c r="E13" s="8">
        <f t="shared" si="4"/>
        <v>46060</v>
      </c>
      <c r="F13" s="9">
        <v>0.688194444444444</v>
      </c>
      <c r="G13" s="10">
        <f t="shared" si="5"/>
        <v>0.30902777777777701</v>
      </c>
      <c r="H13" s="11"/>
      <c r="I13" s="11"/>
      <c r="J13" s="11">
        <f t="shared" si="1"/>
        <v>0</v>
      </c>
      <c r="K13" s="27">
        <f t="shared" si="8"/>
        <v>0</v>
      </c>
      <c r="L13" s="28"/>
    </row>
    <row r="14" spans="1:12">
      <c r="A14" s="12">
        <f t="shared" si="2"/>
        <v>8</v>
      </c>
      <c r="B14" s="8">
        <f t="shared" si="2"/>
        <v>46061</v>
      </c>
      <c r="C14" s="8">
        <f t="shared" si="3"/>
        <v>46061</v>
      </c>
      <c r="D14" s="9">
        <v>0.55555555555555602</v>
      </c>
      <c r="E14" s="8">
        <f t="shared" si="4"/>
        <v>46061</v>
      </c>
      <c r="F14" s="9">
        <v>0.70625000000000004</v>
      </c>
      <c r="G14" s="10">
        <f t="shared" si="5"/>
        <v>0.15069444444444402</v>
      </c>
      <c r="H14" s="11"/>
      <c r="I14" s="11"/>
      <c r="J14" s="11">
        <f t="shared" ref="J14" si="14">I14-H14</f>
        <v>0</v>
      </c>
      <c r="K14" s="27">
        <f t="shared" ref="K14" si="15">J14/24</f>
        <v>0</v>
      </c>
      <c r="L14" s="28"/>
    </row>
    <row r="15" spans="1:12">
      <c r="A15" s="12">
        <f t="shared" si="2"/>
        <v>9</v>
      </c>
      <c r="B15" s="8">
        <f t="shared" si="2"/>
        <v>46062</v>
      </c>
      <c r="C15" s="8">
        <f t="shared" si="3"/>
        <v>46062</v>
      </c>
      <c r="D15" s="9">
        <v>0.33680555555555602</v>
      </c>
      <c r="E15" s="8">
        <f t="shared" ref="E15" si="16">C15</f>
        <v>46062</v>
      </c>
      <c r="F15" s="9">
        <v>0.56597222222222199</v>
      </c>
      <c r="G15" s="10">
        <f t="shared" ref="G15" si="17">IFERROR(((E15-C15)+(F15-D15)),"")</f>
        <v>0.22916666666666596</v>
      </c>
      <c r="H15" s="11"/>
      <c r="I15" s="11"/>
      <c r="J15" s="11">
        <f t="shared" ref="J15" si="18">I15-H15</f>
        <v>0</v>
      </c>
      <c r="K15" s="27">
        <f t="shared" ref="K15" si="19">J15/24</f>
        <v>0</v>
      </c>
      <c r="L15" s="28"/>
    </row>
    <row r="16" spans="1:12">
      <c r="A16" s="12">
        <f t="shared" si="2"/>
        <v>10</v>
      </c>
      <c r="B16" s="8">
        <f t="shared" si="2"/>
        <v>46063</v>
      </c>
      <c r="C16" s="8">
        <f t="shared" si="3"/>
        <v>46063</v>
      </c>
      <c r="D16" s="9">
        <v>0.38541666666666702</v>
      </c>
      <c r="E16" s="8">
        <f t="shared" ref="E16" si="20">C16</f>
        <v>46063</v>
      </c>
      <c r="F16" s="9">
        <v>0.41944444444444401</v>
      </c>
      <c r="G16" s="10">
        <f t="shared" ref="G16" si="21">IFERROR(((E16-C16)+(F16-D16)),"")</f>
        <v>3.4027777777776991E-2</v>
      </c>
      <c r="H16" s="11"/>
      <c r="I16" s="11"/>
      <c r="J16" s="11">
        <f t="shared" ref="J16" si="22">I16-H16</f>
        <v>0</v>
      </c>
      <c r="K16" s="27">
        <f t="shared" ref="K16" si="23">J16/24</f>
        <v>0</v>
      </c>
      <c r="L16" s="28"/>
    </row>
    <row r="17" spans="1:16">
      <c r="A17" s="12">
        <f t="shared" si="2"/>
        <v>11</v>
      </c>
      <c r="B17" s="8">
        <f t="shared" si="2"/>
        <v>46064</v>
      </c>
      <c r="C17" s="8">
        <f t="shared" si="3"/>
        <v>46064</v>
      </c>
      <c r="D17" s="9">
        <v>0.39930555555555602</v>
      </c>
      <c r="E17" s="8">
        <f t="shared" ref="E17" si="24">C17</f>
        <v>46064</v>
      </c>
      <c r="F17" s="9">
        <v>0.48611111111111099</v>
      </c>
      <c r="G17" s="10">
        <f t="shared" ref="G17" si="25">IFERROR(((E17-C17)+(F17-D17)),"")</f>
        <v>8.680555555555497E-2</v>
      </c>
      <c r="H17" s="11"/>
      <c r="I17" s="11"/>
      <c r="J17" s="11">
        <f t="shared" ref="J17" si="26">I17-H17</f>
        <v>0</v>
      </c>
      <c r="K17" s="27">
        <f t="shared" ref="K17" si="27">J17/24</f>
        <v>0</v>
      </c>
      <c r="L17" s="28"/>
    </row>
    <row r="18" spans="1:16">
      <c r="A18" s="12">
        <f t="shared" si="2"/>
        <v>12</v>
      </c>
      <c r="B18" s="8">
        <f t="shared" si="2"/>
        <v>46065</v>
      </c>
      <c r="C18" s="8">
        <f t="shared" si="3"/>
        <v>46065</v>
      </c>
      <c r="D18" s="9">
        <v>0.39930555555555602</v>
      </c>
      <c r="E18" s="8">
        <f t="shared" ref="E18" si="28">C18</f>
        <v>46065</v>
      </c>
      <c r="F18" s="9">
        <v>0.48611111111111099</v>
      </c>
      <c r="G18" s="10">
        <f t="shared" ref="G18" si="29">IFERROR(((E18-C18)+(F18-D18)),"")</f>
        <v>8.680555555555497E-2</v>
      </c>
      <c r="H18" s="11"/>
      <c r="I18" s="11"/>
      <c r="J18" s="11">
        <f t="shared" ref="J18" si="30">I18-H18</f>
        <v>0</v>
      </c>
      <c r="K18" s="27">
        <f t="shared" ref="K18" si="31">J18/24</f>
        <v>0</v>
      </c>
      <c r="L18" s="28"/>
    </row>
    <row r="19" spans="1:16">
      <c r="A19" s="12">
        <f t="shared" si="2"/>
        <v>13</v>
      </c>
      <c r="B19" s="8">
        <f t="shared" si="2"/>
        <v>46066</v>
      </c>
      <c r="C19" s="8">
        <f t="shared" si="3"/>
        <v>46066</v>
      </c>
      <c r="D19" s="9">
        <v>0.39930555555555602</v>
      </c>
      <c r="E19" s="8">
        <f t="shared" ref="E19" si="32">C19</f>
        <v>46066</v>
      </c>
      <c r="F19" s="9">
        <v>0.48611111111111099</v>
      </c>
      <c r="G19" s="10">
        <f t="shared" ref="G19" si="33">IFERROR(((E19-C19)+(F19-D19)),"")</f>
        <v>8.680555555555497E-2</v>
      </c>
      <c r="H19" s="11"/>
      <c r="I19" s="11"/>
      <c r="J19" s="11">
        <f t="shared" ref="J19" si="34">I19-H19</f>
        <v>0</v>
      </c>
      <c r="K19" s="27">
        <f t="shared" ref="K19" si="35">J19/24</f>
        <v>0</v>
      </c>
      <c r="L19" s="28"/>
      <c r="N19" s="29"/>
      <c r="O19" s="29"/>
      <c r="P19" s="29"/>
    </row>
    <row r="20" spans="1:16">
      <c r="A20" s="12">
        <f t="shared" si="2"/>
        <v>14</v>
      </c>
      <c r="B20" s="8">
        <f t="shared" si="2"/>
        <v>46067</v>
      </c>
      <c r="C20" s="8">
        <f t="shared" si="3"/>
        <v>46067</v>
      </c>
      <c r="D20" s="9">
        <v>0.39930555555555602</v>
      </c>
      <c r="E20" s="8">
        <f t="shared" ref="E20" si="36">C20</f>
        <v>46067</v>
      </c>
      <c r="F20" s="9">
        <v>0.48611111111111099</v>
      </c>
      <c r="G20" s="10">
        <f t="shared" ref="G20" si="37">IFERROR(((E20-C20)+(F20-D20)),"")</f>
        <v>8.680555555555497E-2</v>
      </c>
      <c r="H20" s="11"/>
      <c r="I20" s="11"/>
      <c r="J20" s="11">
        <f t="shared" ref="J20" si="38">I20-H20</f>
        <v>0</v>
      </c>
      <c r="K20" s="27">
        <f t="shared" ref="K20" si="39">J20/24</f>
        <v>0</v>
      </c>
      <c r="L20" s="28"/>
    </row>
    <row r="21" spans="1:16">
      <c r="A21" s="12">
        <f t="shared" si="2"/>
        <v>15</v>
      </c>
      <c r="B21" s="8">
        <f t="shared" si="2"/>
        <v>46068</v>
      </c>
      <c r="C21" s="8">
        <f t="shared" si="3"/>
        <v>46068</v>
      </c>
      <c r="D21" s="9">
        <v>0.39930555555555602</v>
      </c>
      <c r="E21" s="8">
        <f t="shared" ref="E21" si="40">C21</f>
        <v>46068</v>
      </c>
      <c r="F21" s="9">
        <v>0.48611111111111099</v>
      </c>
      <c r="G21" s="10">
        <f t="shared" ref="G21" si="41">IFERROR(((E21-C21)+(F21-D21)),"")</f>
        <v>8.680555555555497E-2</v>
      </c>
      <c r="H21" s="11"/>
      <c r="I21" s="11"/>
      <c r="J21" s="11">
        <f t="shared" ref="J21" si="42">I21-H21</f>
        <v>0</v>
      </c>
      <c r="K21" s="27">
        <f t="shared" ref="K21" si="43">J21/24</f>
        <v>0</v>
      </c>
      <c r="L21" s="28"/>
    </row>
    <row r="22" spans="1:16">
      <c r="A22" s="12">
        <f t="shared" si="2"/>
        <v>16</v>
      </c>
      <c r="B22" s="8">
        <f t="shared" si="2"/>
        <v>46069</v>
      </c>
      <c r="C22" s="8">
        <f t="shared" si="3"/>
        <v>46069</v>
      </c>
      <c r="D22" s="9">
        <v>0.39930555555555602</v>
      </c>
      <c r="E22" s="8">
        <f t="shared" ref="E22" si="44">C22</f>
        <v>46069</v>
      </c>
      <c r="F22" s="9">
        <v>0.48611111111111099</v>
      </c>
      <c r="G22" s="10">
        <f t="shared" ref="G22" si="45">IFERROR(((E22-C22)+(F22-D22)),"")</f>
        <v>8.680555555555497E-2</v>
      </c>
      <c r="H22" s="11"/>
      <c r="I22" s="11"/>
      <c r="J22" s="11">
        <f t="shared" ref="J22" si="46">I22-H22</f>
        <v>0</v>
      </c>
      <c r="K22" s="27">
        <f t="shared" ref="K22" si="47">J22/24</f>
        <v>0</v>
      </c>
      <c r="L22" s="28"/>
    </row>
    <row r="23" spans="1:16">
      <c r="A23" s="12">
        <f t="shared" si="2"/>
        <v>17</v>
      </c>
      <c r="B23" s="8">
        <f t="shared" si="2"/>
        <v>46070</v>
      </c>
      <c r="C23" s="8">
        <f t="shared" ref="C23" si="48">B23</f>
        <v>46070</v>
      </c>
      <c r="D23" s="9">
        <v>0.39930555555555602</v>
      </c>
      <c r="E23" s="8">
        <f t="shared" ref="E23" si="49">C23</f>
        <v>46070</v>
      </c>
      <c r="F23" s="9">
        <v>0.48611111111111099</v>
      </c>
      <c r="G23" s="10">
        <f t="shared" ref="G23" si="50">IFERROR(((E23-C23)+(F23-D23)),"")</f>
        <v>8.680555555555497E-2</v>
      </c>
      <c r="H23" s="11"/>
      <c r="I23" s="11"/>
      <c r="J23" s="11">
        <f t="shared" ref="J23" si="51">I23-H23</f>
        <v>0</v>
      </c>
      <c r="K23" s="27">
        <f t="shared" ref="K23" si="52">J23/24</f>
        <v>0</v>
      </c>
      <c r="L23" s="28"/>
    </row>
    <row r="24" spans="1:16">
      <c r="A24" s="12">
        <f t="shared" si="2"/>
        <v>18</v>
      </c>
      <c r="B24" s="8">
        <f t="shared" si="2"/>
        <v>46071</v>
      </c>
      <c r="C24" s="8">
        <f t="shared" si="3"/>
        <v>46071</v>
      </c>
      <c r="D24" s="9">
        <v>0.39930555555555602</v>
      </c>
      <c r="E24" s="8">
        <f t="shared" ref="E24" si="53">C24</f>
        <v>46071</v>
      </c>
      <c r="F24" s="9">
        <v>0.48611111111111099</v>
      </c>
      <c r="G24" s="10">
        <f t="shared" ref="G24" si="54">IFERROR(((E24-C24)+(F24-D24)),"")</f>
        <v>8.680555555555497E-2</v>
      </c>
      <c r="H24" s="11"/>
      <c r="I24" s="11"/>
      <c r="J24" s="11">
        <f t="shared" ref="J24" si="55">I24-H24</f>
        <v>0</v>
      </c>
      <c r="K24" s="27">
        <f t="shared" ref="K24:K35" si="56">J24/24</f>
        <v>0</v>
      </c>
      <c r="L24" s="28"/>
    </row>
    <row r="25" spans="1:16">
      <c r="A25" s="12">
        <f t="shared" ref="A25:B35" si="57">A24+1</f>
        <v>19</v>
      </c>
      <c r="B25" s="8">
        <f>B24+1</f>
        <v>46072</v>
      </c>
      <c r="C25" s="8">
        <f t="shared" si="3"/>
        <v>46072</v>
      </c>
      <c r="D25" s="9">
        <v>0.39930555555555602</v>
      </c>
      <c r="E25" s="8">
        <f t="shared" ref="E25:E27" si="58">C25</f>
        <v>46072</v>
      </c>
      <c r="F25" s="9">
        <v>0.48611111111111099</v>
      </c>
      <c r="G25" s="10">
        <f t="shared" ref="G25:G27" si="59">IFERROR(((E25-C25)+(F25-D25)),"")</f>
        <v>8.680555555555497E-2</v>
      </c>
      <c r="H25" s="11"/>
      <c r="I25" s="11"/>
      <c r="J25" s="11">
        <f t="shared" ref="J25:J30" si="60">(I25-H25)</f>
        <v>0</v>
      </c>
      <c r="K25" s="27">
        <f t="shared" ref="K25" si="61">J25/24</f>
        <v>0</v>
      </c>
      <c r="L25" s="28"/>
    </row>
    <row r="26" spans="1:16">
      <c r="A26" s="12">
        <f t="shared" si="57"/>
        <v>20</v>
      </c>
      <c r="B26" s="8">
        <f>B25+1</f>
        <v>46073</v>
      </c>
      <c r="C26" s="8">
        <f t="shared" si="3"/>
        <v>46073</v>
      </c>
      <c r="D26" s="9">
        <v>0.39930555555555602</v>
      </c>
      <c r="E26" s="8">
        <f t="shared" si="58"/>
        <v>46073</v>
      </c>
      <c r="F26" s="9">
        <v>0.48611111111111099</v>
      </c>
      <c r="G26" s="10">
        <f t="shared" si="59"/>
        <v>8.680555555555497E-2</v>
      </c>
      <c r="H26" s="11"/>
      <c r="I26" s="11"/>
      <c r="J26" s="11">
        <f t="shared" si="60"/>
        <v>0</v>
      </c>
      <c r="K26" s="27">
        <f t="shared" ref="K26" si="62">J26/24</f>
        <v>0</v>
      </c>
      <c r="L26" s="28"/>
    </row>
    <row r="27" spans="1:16">
      <c r="A27" s="12">
        <f>A26+1</f>
        <v>21</v>
      </c>
      <c r="B27" s="8">
        <f>B26+1</f>
        <v>46074</v>
      </c>
      <c r="C27" s="8">
        <f t="shared" si="3"/>
        <v>46074</v>
      </c>
      <c r="D27" s="9">
        <v>0.39930555555555602</v>
      </c>
      <c r="E27" s="8">
        <f t="shared" si="58"/>
        <v>46074</v>
      </c>
      <c r="F27" s="9">
        <v>0.48611111111111099</v>
      </c>
      <c r="G27" s="10">
        <f t="shared" si="59"/>
        <v>8.680555555555497E-2</v>
      </c>
      <c r="H27" s="11"/>
      <c r="I27" s="11"/>
      <c r="J27" s="11">
        <f t="shared" si="60"/>
        <v>0</v>
      </c>
      <c r="K27" s="27">
        <f t="shared" ref="K27" si="63">J27/24</f>
        <v>0</v>
      </c>
      <c r="L27" s="28"/>
    </row>
    <row r="28" spans="1:16">
      <c r="A28" s="12">
        <f>A27+1</f>
        <v>22</v>
      </c>
      <c r="B28" s="8">
        <f>B27+1</f>
        <v>46075</v>
      </c>
      <c r="C28" s="8">
        <f t="shared" si="3"/>
        <v>46075</v>
      </c>
      <c r="D28" s="9">
        <v>0.39930555555555602</v>
      </c>
      <c r="E28" s="8">
        <f t="shared" ref="E28" si="64">C28</f>
        <v>46075</v>
      </c>
      <c r="F28" s="9">
        <v>0.48611111111111099</v>
      </c>
      <c r="G28" s="10">
        <f t="shared" ref="G28" si="65">IFERROR(((E28-C28)+(F28-D28)),"")</f>
        <v>8.680555555555497E-2</v>
      </c>
      <c r="H28" s="11"/>
      <c r="I28" s="11"/>
      <c r="J28" s="11">
        <f t="shared" si="60"/>
        <v>0</v>
      </c>
      <c r="K28" s="27">
        <f t="shared" ref="K28" si="66">J28/24</f>
        <v>0</v>
      </c>
      <c r="L28" s="28"/>
    </row>
    <row r="29" spans="1:16">
      <c r="A29" s="12">
        <f t="shared" si="57"/>
        <v>23</v>
      </c>
      <c r="B29" s="8">
        <f t="shared" si="57"/>
        <v>46076</v>
      </c>
      <c r="C29" s="8">
        <f t="shared" si="3"/>
        <v>46076</v>
      </c>
      <c r="D29" s="9">
        <v>0.39930555555555602</v>
      </c>
      <c r="E29" s="8">
        <f t="shared" ref="E29" si="67">C29</f>
        <v>46076</v>
      </c>
      <c r="F29" s="9">
        <v>0.48611111111111099</v>
      </c>
      <c r="G29" s="10">
        <f t="shared" ref="G29" si="68">IFERROR(((E29-C29)+(F29-D29)),"")</f>
        <v>8.680555555555497E-2</v>
      </c>
      <c r="H29" s="11"/>
      <c r="I29" s="11"/>
      <c r="J29" s="11">
        <f t="shared" si="60"/>
        <v>0</v>
      </c>
      <c r="K29" s="27">
        <f t="shared" ref="K29" si="69">J29/24</f>
        <v>0</v>
      </c>
      <c r="L29" s="28"/>
    </row>
    <row r="30" spans="1:16">
      <c r="A30" s="12">
        <f t="shared" si="57"/>
        <v>24</v>
      </c>
      <c r="B30" s="8">
        <f t="shared" si="57"/>
        <v>46077</v>
      </c>
      <c r="C30" s="8">
        <f t="shared" si="3"/>
        <v>46077</v>
      </c>
      <c r="D30" s="9">
        <v>0.39930555555555602</v>
      </c>
      <c r="E30" s="8">
        <f t="shared" ref="E30" si="70">C30</f>
        <v>46077</v>
      </c>
      <c r="F30" s="9">
        <v>0.48611111111111099</v>
      </c>
      <c r="G30" s="10">
        <f t="shared" ref="G30" si="71">IFERROR(((E30-C30)+(F30-D30)),"")</f>
        <v>8.680555555555497E-2</v>
      </c>
      <c r="H30" s="11"/>
      <c r="I30" s="11"/>
      <c r="J30" s="11">
        <f t="shared" si="60"/>
        <v>0</v>
      </c>
      <c r="K30" s="27">
        <f t="shared" ref="K30" si="72">J30/24</f>
        <v>0</v>
      </c>
      <c r="L30" s="28"/>
    </row>
    <row r="31" spans="1:16">
      <c r="A31" s="12">
        <f t="shared" si="57"/>
        <v>25</v>
      </c>
      <c r="B31" s="8">
        <f t="shared" si="57"/>
        <v>46078</v>
      </c>
      <c r="C31" s="8">
        <f t="shared" si="3"/>
        <v>46078</v>
      </c>
      <c r="D31" s="9">
        <v>0.39930555555555602</v>
      </c>
      <c r="E31" s="8">
        <f t="shared" ref="E31" si="73">C31</f>
        <v>46078</v>
      </c>
      <c r="F31" s="9">
        <v>0.48611111111111099</v>
      </c>
      <c r="G31" s="10">
        <f t="shared" ref="G31" si="74">IFERROR(((E31-C31)+(F31-D31)),"")</f>
        <v>8.680555555555497E-2</v>
      </c>
      <c r="H31" s="11"/>
      <c r="I31" s="11"/>
      <c r="J31" s="11">
        <f t="shared" ref="J31" si="75">(I31-H31)</f>
        <v>0</v>
      </c>
      <c r="K31" s="27">
        <f t="shared" ref="K31" si="76">J31/24</f>
        <v>0</v>
      </c>
      <c r="L31" s="28"/>
    </row>
    <row r="32" spans="1:16">
      <c r="A32" s="12">
        <f t="shared" si="57"/>
        <v>26</v>
      </c>
      <c r="B32" s="8">
        <f t="shared" si="57"/>
        <v>46079</v>
      </c>
      <c r="C32" s="8">
        <f t="shared" si="3"/>
        <v>46079</v>
      </c>
      <c r="D32" s="9">
        <v>0.39930555555555602</v>
      </c>
      <c r="E32" s="8">
        <f t="shared" ref="E32" si="77">C32</f>
        <v>46079</v>
      </c>
      <c r="F32" s="9">
        <v>0.48611111111111099</v>
      </c>
      <c r="G32" s="10">
        <f t="shared" ref="G32" si="78">IFERROR(((E32-C32)+(F32-D32)),"")</f>
        <v>8.680555555555497E-2</v>
      </c>
      <c r="H32" s="11"/>
      <c r="I32" s="11"/>
      <c r="J32" s="11">
        <f t="shared" ref="J32" si="79">(I32-H32)</f>
        <v>0</v>
      </c>
      <c r="K32" s="27">
        <f t="shared" ref="K32" si="80">J32/24</f>
        <v>0</v>
      </c>
      <c r="L32" s="28"/>
    </row>
    <row r="33" spans="1:12">
      <c r="A33" s="12">
        <f t="shared" si="57"/>
        <v>27</v>
      </c>
      <c r="B33" s="8">
        <f t="shared" si="57"/>
        <v>46080</v>
      </c>
      <c r="C33" s="8">
        <f t="shared" si="3"/>
        <v>46080</v>
      </c>
      <c r="D33" s="9">
        <v>0.39930555555555602</v>
      </c>
      <c r="E33" s="8">
        <f t="shared" ref="E33" si="81">C33</f>
        <v>46080</v>
      </c>
      <c r="F33" s="9">
        <v>0.48611111111111099</v>
      </c>
      <c r="G33" s="10">
        <f t="shared" ref="G33" si="82">IFERROR(((E33-C33)+(F33-D33)),"")</f>
        <v>8.680555555555497E-2</v>
      </c>
      <c r="H33" s="11"/>
      <c r="I33" s="11"/>
      <c r="J33" s="11">
        <f t="shared" ref="J33" si="83">(I33-H33)</f>
        <v>0</v>
      </c>
      <c r="K33" s="27">
        <f t="shared" ref="K33" si="84">J33/24</f>
        <v>0</v>
      </c>
      <c r="L33" s="28"/>
    </row>
    <row r="34" spans="1:12">
      <c r="A34" s="12">
        <f t="shared" si="57"/>
        <v>28</v>
      </c>
      <c r="B34" s="8">
        <f t="shared" si="57"/>
        <v>46081</v>
      </c>
      <c r="C34" s="8">
        <f t="shared" si="3"/>
        <v>46081</v>
      </c>
      <c r="D34" s="9">
        <v>0.39930555555555602</v>
      </c>
      <c r="E34" s="8">
        <f t="shared" ref="E34" si="85">C34</f>
        <v>46081</v>
      </c>
      <c r="F34" s="9">
        <v>0.48611111111111099</v>
      </c>
      <c r="G34" s="10">
        <f t="shared" ref="G34" si="86">IFERROR(((E34-C34)+(F34-D34)),"")</f>
        <v>8.680555555555497E-2</v>
      </c>
      <c r="H34" s="11"/>
      <c r="I34" s="11"/>
      <c r="J34" s="11">
        <f t="shared" ref="J34" si="87">(I34-H34)</f>
        <v>0</v>
      </c>
      <c r="K34" s="27">
        <f t="shared" ref="K34" si="88">J34/24</f>
        <v>0</v>
      </c>
      <c r="L34" s="28"/>
    </row>
    <row r="35" spans="1:12">
      <c r="A35" s="12">
        <f t="shared" si="57"/>
        <v>29</v>
      </c>
      <c r="B35" s="8">
        <f t="shared" si="57"/>
        <v>46082</v>
      </c>
      <c r="C35" s="8">
        <f t="shared" si="3"/>
        <v>46082</v>
      </c>
      <c r="D35" s="9">
        <v>0.39930555555555602</v>
      </c>
      <c r="E35" s="8">
        <f t="shared" si="4"/>
        <v>46082</v>
      </c>
      <c r="F35" s="9">
        <v>0.48611111111111099</v>
      </c>
      <c r="G35" s="10">
        <f t="shared" si="5"/>
        <v>8.680555555555497E-2</v>
      </c>
      <c r="H35" s="11"/>
      <c r="I35" s="11"/>
      <c r="J35" s="11">
        <f t="shared" ref="J35" si="89">(I35-H35)</f>
        <v>0</v>
      </c>
      <c r="K35" s="27">
        <f t="shared" si="56"/>
        <v>0</v>
      </c>
      <c r="L35" s="28"/>
    </row>
    <row r="36" spans="1:12">
      <c r="A36" s="12">
        <f t="shared" ref="A36:B37" si="90">A35+1</f>
        <v>30</v>
      </c>
      <c r="B36" s="8">
        <f t="shared" si="90"/>
        <v>46083</v>
      </c>
      <c r="C36" s="8">
        <f t="shared" si="3"/>
        <v>46083</v>
      </c>
      <c r="D36" s="9">
        <v>0.39930555555555602</v>
      </c>
      <c r="E36" s="8">
        <f t="shared" si="4"/>
        <v>46083</v>
      </c>
      <c r="F36" s="9">
        <v>0.48611111111111099</v>
      </c>
      <c r="G36" s="10">
        <f t="shared" ref="G36" si="91">IFERROR(((E36-C36)+(F36-D36)),"")</f>
        <v>8.680555555555497E-2</v>
      </c>
      <c r="H36" s="11"/>
      <c r="I36" s="11"/>
      <c r="J36" s="11">
        <f t="shared" ref="J36" si="92">(I36-H36)</f>
        <v>0</v>
      </c>
      <c r="K36" s="27">
        <f t="shared" ref="K36" si="93">J36/24</f>
        <v>0</v>
      </c>
      <c r="L36" s="28"/>
    </row>
    <row r="37" spans="1:12">
      <c r="A37" s="12">
        <f t="shared" si="90"/>
        <v>31</v>
      </c>
      <c r="B37" s="8">
        <f t="shared" si="90"/>
        <v>46084</v>
      </c>
      <c r="C37" s="8">
        <f t="shared" ref="C37" si="94">B37</f>
        <v>46084</v>
      </c>
      <c r="D37" s="9">
        <v>0.39930555555555602</v>
      </c>
      <c r="E37" s="8">
        <f t="shared" ref="E37" si="95">C37</f>
        <v>46084</v>
      </c>
      <c r="F37" s="9">
        <v>0.48611111111111099</v>
      </c>
      <c r="G37" s="10">
        <f t="shared" ref="G37" si="96">IFERROR(((E37-C37)+(F37-D37)),"")</f>
        <v>8.680555555555497E-2</v>
      </c>
      <c r="H37" s="11"/>
      <c r="I37" s="11"/>
      <c r="J37" s="11">
        <f t="shared" ref="J37" si="97">(I37-H37)</f>
        <v>0</v>
      </c>
      <c r="K37" s="27">
        <f t="shared" ref="K37" si="98">J37/24</f>
        <v>0</v>
      </c>
      <c r="L37" s="28"/>
    </row>
    <row r="38" spans="1:12">
      <c r="A38" s="13"/>
      <c r="B38" s="14"/>
      <c r="C38" s="14"/>
      <c r="D38" s="15"/>
      <c r="E38" s="14"/>
      <c r="F38" s="15"/>
      <c r="G38" s="15"/>
      <c r="H38" s="16"/>
      <c r="I38" s="16"/>
      <c r="J38" s="16"/>
      <c r="K38" s="30"/>
      <c r="L38" s="31"/>
    </row>
    <row r="39" spans="1:12">
      <c r="A39" s="17" t="s">
        <v>3</v>
      </c>
      <c r="B39" s="18"/>
      <c r="C39" s="18"/>
      <c r="D39" s="18"/>
      <c r="E39" s="18"/>
      <c r="F39" s="18"/>
      <c r="G39" s="19">
        <f>SUM(G7:G37)</f>
        <v>3.373611111111094</v>
      </c>
      <c r="H39" s="20"/>
      <c r="I39" s="20"/>
      <c r="J39" s="32">
        <f>SUM(J7:J38)</f>
        <v>0</v>
      </c>
      <c r="K39" s="32">
        <f>AVERAGE(K7:K37)</f>
        <v>0</v>
      </c>
      <c r="L39" s="33"/>
    </row>
    <row r="40" spans="1:12">
      <c r="A40" s="21" t="s">
        <v>106</v>
      </c>
      <c r="B40" s="22"/>
      <c r="C40" s="22"/>
      <c r="D40" s="22"/>
      <c r="E40" s="22"/>
      <c r="F40" s="22"/>
      <c r="G40" s="23">
        <f>G39/SUMPRODUCT((G7:G37&gt;0)*1)</f>
        <v>0.10882616487455142</v>
      </c>
      <c r="H40" s="24"/>
      <c r="I40" s="24"/>
      <c r="J40" s="24"/>
      <c r="K40" s="24" t="e">
        <f>K39/SUMPRODUCT((K7:K37&gt;0)*1)</f>
        <v>#DIV/0!</v>
      </c>
      <c r="L40" s="34"/>
    </row>
    <row r="41" spans="1:12">
      <c r="A41" s="12"/>
      <c r="B41" s="8"/>
      <c r="C41" s="8"/>
      <c r="D41" s="178"/>
      <c r="E41" s="8"/>
      <c r="F41" s="8"/>
      <c r="G41" s="8"/>
      <c r="H41" s="179"/>
      <c r="I41" s="8"/>
      <c r="J41" s="179"/>
      <c r="K41" s="190"/>
      <c r="L41" s="190"/>
    </row>
    <row r="42" spans="1:12">
      <c r="A42" s="12"/>
      <c r="B42" s="8"/>
      <c r="C42" s="8"/>
      <c r="D42" s="178"/>
      <c r="E42" s="8"/>
      <c r="F42" s="8"/>
      <c r="G42" s="8"/>
      <c r="H42" s="179"/>
      <c r="I42" s="8"/>
      <c r="J42" s="179"/>
      <c r="K42" s="190"/>
      <c r="L42" s="190"/>
    </row>
    <row r="43" spans="1:12">
      <c r="A43" s="12"/>
      <c r="B43" s="8"/>
      <c r="C43" s="8"/>
      <c r="D43" s="178"/>
      <c r="E43" s="8"/>
      <c r="F43" s="8"/>
      <c r="G43" s="8"/>
      <c r="H43" s="179"/>
      <c r="I43" s="8"/>
      <c r="J43" s="179"/>
      <c r="K43" s="190"/>
      <c r="L43" s="190"/>
    </row>
    <row r="44" spans="1:12">
      <c r="A44" s="12"/>
      <c r="B44" s="8"/>
      <c r="C44" s="8"/>
      <c r="D44" s="178"/>
      <c r="E44" s="8"/>
      <c r="F44" s="8"/>
      <c r="G44" s="8"/>
      <c r="H44" s="179"/>
      <c r="I44" s="8"/>
      <c r="J44" s="179"/>
      <c r="K44" s="190"/>
      <c r="L44" s="190"/>
    </row>
    <row r="45" spans="1:12">
      <c r="A45" s="12"/>
      <c r="B45" s="8"/>
      <c r="C45" s="8"/>
      <c r="D45" s="178"/>
      <c r="E45" s="8"/>
      <c r="F45" s="8"/>
      <c r="G45" s="8"/>
      <c r="H45" s="179"/>
      <c r="I45" s="8"/>
      <c r="J45" s="179"/>
      <c r="K45" s="190"/>
      <c r="L45" s="190"/>
    </row>
    <row r="46" spans="1:12">
      <c r="A46" s="12"/>
      <c r="B46" s="8"/>
      <c r="C46" s="8"/>
      <c r="D46" s="178"/>
      <c r="E46" s="8"/>
      <c r="F46" s="8"/>
      <c r="G46" s="8"/>
      <c r="H46" s="179"/>
      <c r="I46" s="8"/>
      <c r="J46" s="179"/>
      <c r="K46" s="190"/>
      <c r="L46" s="190"/>
    </row>
    <row r="47" spans="1:12">
      <c r="A47" s="12"/>
      <c r="B47" s="8"/>
      <c r="C47" s="8"/>
      <c r="D47" s="178"/>
      <c r="E47" s="8"/>
      <c r="F47" s="8"/>
      <c r="G47" s="8"/>
      <c r="H47" s="179"/>
      <c r="I47" s="8"/>
      <c r="J47" s="179"/>
      <c r="K47" s="190"/>
      <c r="L47" s="190"/>
    </row>
    <row r="48" spans="1:12">
      <c r="A48" s="12"/>
      <c r="B48" s="8"/>
      <c r="C48" s="8"/>
      <c r="D48" s="178"/>
      <c r="E48" s="8"/>
      <c r="F48" s="8"/>
      <c r="G48" s="8"/>
      <c r="H48" s="179"/>
      <c r="I48" s="8"/>
      <c r="J48" s="179"/>
      <c r="K48" s="190"/>
      <c r="L48" s="190"/>
    </row>
    <row r="49" spans="1:12">
      <c r="A49" s="12"/>
      <c r="B49" s="8"/>
      <c r="C49" s="8"/>
      <c r="D49" s="178"/>
      <c r="E49" s="8"/>
      <c r="F49" s="8"/>
      <c r="G49" s="8"/>
      <c r="H49" s="179"/>
      <c r="I49" s="8"/>
      <c r="J49" s="179"/>
      <c r="K49" s="190"/>
      <c r="L49" s="190"/>
    </row>
    <row r="50" spans="1:12">
      <c r="A50" s="12"/>
      <c r="B50" s="8"/>
      <c r="C50" s="8"/>
      <c r="D50" s="178"/>
      <c r="E50" s="8"/>
      <c r="F50" s="8"/>
      <c r="G50" s="8"/>
      <c r="H50" s="179"/>
      <c r="I50" s="8"/>
      <c r="J50" s="179"/>
      <c r="K50" s="190"/>
      <c r="L50" s="190"/>
    </row>
    <row r="51" spans="1:12">
      <c r="A51" s="12"/>
      <c r="B51" s="8"/>
      <c r="C51" s="8"/>
      <c r="D51" s="178"/>
      <c r="E51" s="8"/>
      <c r="F51" s="8"/>
      <c r="G51" s="8"/>
      <c r="H51" s="179"/>
      <c r="I51" s="8"/>
      <c r="J51" s="179"/>
      <c r="K51" s="190"/>
      <c r="L51" s="190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pageSetup orientation="portrait"/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0"/>
  <sheetViews>
    <sheetView zoomScale="85" zoomScaleNormal="85" workbookViewId="0">
      <pane ySplit="6" topLeftCell="A7" activePane="bottomLeft" state="frozen"/>
      <selection pane="bottomLeft" activeCell="C3" sqref="C3"/>
    </sheetView>
  </sheetViews>
  <sheetFormatPr defaultColWidth="9.140625" defaultRowHeight="15"/>
  <cols>
    <col min="1" max="1" width="8.28515625" style="1" customWidth="1"/>
    <col min="2" max="2" width="13.42578125" style="1" customWidth="1"/>
    <col min="3" max="3" width="10.7109375" style="1" customWidth="1"/>
    <col min="4" max="5" width="9.140625" style="1"/>
    <col min="6" max="6" width="13.140625" style="1" customWidth="1"/>
    <col min="7" max="7" width="12.28515625" style="1" customWidth="1"/>
    <col min="8" max="8" width="14" style="1" customWidth="1"/>
    <col min="9" max="9" width="13.85546875" style="1" customWidth="1"/>
    <col min="10" max="10" width="12.7109375" style="1" customWidth="1"/>
    <col min="11" max="11" width="11.5703125" style="1" customWidth="1"/>
    <col min="12" max="12" width="33.140625" style="1" customWidth="1"/>
    <col min="13" max="16384" width="9.140625" style="1"/>
  </cols>
  <sheetData>
    <row r="1" spans="1:12">
      <c r="B1" s="3"/>
      <c r="C1" s="3" t="s">
        <v>120</v>
      </c>
      <c r="D1" s="2"/>
      <c r="E1" s="2"/>
      <c r="F1" s="2"/>
      <c r="G1" s="2"/>
      <c r="H1" s="2"/>
      <c r="I1" s="2"/>
      <c r="J1" s="2"/>
      <c r="K1" s="2"/>
      <c r="L1" s="2"/>
    </row>
    <row r="2" spans="1:12">
      <c r="B2" s="3"/>
      <c r="C2" s="3" t="s">
        <v>226</v>
      </c>
      <c r="D2" s="2"/>
      <c r="E2" s="2"/>
      <c r="F2" s="2"/>
      <c r="G2" s="2"/>
      <c r="H2" s="2"/>
      <c r="I2" s="2"/>
      <c r="J2" s="2"/>
      <c r="K2" s="2"/>
      <c r="L2" s="25" t="s">
        <v>122</v>
      </c>
    </row>
    <row r="3" spans="1:12">
      <c r="B3" s="3"/>
      <c r="C3" s="3" t="str">
        <f>'Summary sales'!A3</f>
        <v>Bulan Februari 2026</v>
      </c>
      <c r="D3" s="3"/>
      <c r="E3" s="2"/>
      <c r="F3" s="2"/>
      <c r="G3" s="2"/>
      <c r="H3" s="2"/>
      <c r="I3" s="2"/>
      <c r="J3" s="2"/>
      <c r="K3" s="2"/>
      <c r="L3" s="2"/>
    </row>
    <row r="4" spans="1:12">
      <c r="B4" s="76"/>
      <c r="C4" s="76">
        <f>'Summary sales'!A4</f>
        <v>46054</v>
      </c>
      <c r="D4" s="2"/>
      <c r="E4" s="2"/>
      <c r="F4" s="2"/>
      <c r="G4" s="2"/>
      <c r="H4" s="2"/>
      <c r="I4" s="2"/>
      <c r="J4" s="2"/>
      <c r="K4" s="2" t="s">
        <v>123</v>
      </c>
      <c r="L4" s="26">
        <f>MAX(L7:L35)</f>
        <v>0</v>
      </c>
    </row>
    <row r="5" spans="1:12" ht="15" customHeight="1">
      <c r="A5" s="695" t="s">
        <v>100</v>
      </c>
      <c r="B5" s="694" t="s">
        <v>101</v>
      </c>
      <c r="C5" s="694" t="s">
        <v>124</v>
      </c>
      <c r="D5" s="694"/>
      <c r="E5" s="694" t="s">
        <v>125</v>
      </c>
      <c r="F5" s="694"/>
      <c r="G5" s="698" t="s">
        <v>126</v>
      </c>
      <c r="H5" s="694" t="s">
        <v>127</v>
      </c>
      <c r="I5" s="694"/>
      <c r="J5" s="694" t="s">
        <v>128</v>
      </c>
      <c r="K5" s="698" t="s">
        <v>129</v>
      </c>
      <c r="L5" s="692" t="s">
        <v>130</v>
      </c>
    </row>
    <row r="6" spans="1:12" ht="33.75" customHeight="1">
      <c r="A6" s="696"/>
      <c r="B6" s="697"/>
      <c r="C6" s="5" t="s">
        <v>101</v>
      </c>
      <c r="D6" s="5" t="s">
        <v>131</v>
      </c>
      <c r="E6" s="5" t="s">
        <v>101</v>
      </c>
      <c r="F6" s="5" t="s">
        <v>131</v>
      </c>
      <c r="G6" s="699"/>
      <c r="H6" s="5" t="s">
        <v>124</v>
      </c>
      <c r="I6" s="5" t="s">
        <v>125</v>
      </c>
      <c r="J6" s="697"/>
      <c r="K6" s="699"/>
      <c r="L6" s="693"/>
    </row>
    <row r="7" spans="1:12">
      <c r="A7" s="6">
        <v>1</v>
      </c>
      <c r="B7" s="7">
        <f>C4</f>
        <v>46054</v>
      </c>
      <c r="C7" s="8">
        <f>B7</f>
        <v>46054</v>
      </c>
      <c r="D7" s="9">
        <v>0</v>
      </c>
      <c r="E7" s="8">
        <f>C7+1</f>
        <v>46055</v>
      </c>
      <c r="F7" s="9">
        <v>0</v>
      </c>
      <c r="G7" s="10">
        <f>IFERROR(((E7-C7)+(F7-D7)),"")</f>
        <v>1</v>
      </c>
      <c r="H7" s="11"/>
      <c r="I7" s="11"/>
      <c r="J7" s="11">
        <f t="shared" ref="J7:J8" si="0">I7-H7</f>
        <v>0</v>
      </c>
      <c r="K7" s="27">
        <f t="shared" ref="K7:K8" si="1">J7/24</f>
        <v>0</v>
      </c>
      <c r="L7" s="28"/>
    </row>
    <row r="8" spans="1:12">
      <c r="A8" s="12">
        <f>A7+1</f>
        <v>2</v>
      </c>
      <c r="B8" s="8">
        <f>B7+1</f>
        <v>46055</v>
      </c>
      <c r="C8" s="8">
        <f>B8</f>
        <v>46055</v>
      </c>
      <c r="D8" s="9">
        <v>0</v>
      </c>
      <c r="E8" s="8">
        <f>C8+1</f>
        <v>46056</v>
      </c>
      <c r="F8" s="9">
        <v>0</v>
      </c>
      <c r="G8" s="10">
        <f>IFERROR(((E8-C8)+(F8-D8)),"")</f>
        <v>1</v>
      </c>
      <c r="H8" s="11"/>
      <c r="I8" s="11"/>
      <c r="J8" s="11">
        <f t="shared" si="0"/>
        <v>0</v>
      </c>
      <c r="K8" s="27">
        <f t="shared" si="1"/>
        <v>0</v>
      </c>
      <c r="L8" s="28"/>
    </row>
    <row r="9" spans="1:12">
      <c r="A9" s="12">
        <f t="shared" ref="A9:B24" si="2">A8+1</f>
        <v>3</v>
      </c>
      <c r="B9" s="8">
        <f t="shared" si="2"/>
        <v>46056</v>
      </c>
      <c r="C9" s="8">
        <f t="shared" ref="C9:C35" si="3">B9</f>
        <v>46056</v>
      </c>
      <c r="D9" s="9">
        <v>0</v>
      </c>
      <c r="E9" s="8">
        <f t="shared" ref="E9:E35" si="4">C9+1</f>
        <v>46057</v>
      </c>
      <c r="F9" s="9">
        <v>0</v>
      </c>
      <c r="G9" s="10">
        <f>IFERROR(((E9-C9)+(F9-D9)),"")</f>
        <v>1</v>
      </c>
      <c r="H9" s="11"/>
      <c r="I9" s="11"/>
      <c r="J9" s="11">
        <f t="shared" ref="J9:J35" si="5">I9-H9</f>
        <v>0</v>
      </c>
      <c r="K9" s="27">
        <f t="shared" ref="K9:K35" si="6">J9/24</f>
        <v>0</v>
      </c>
      <c r="L9" s="28"/>
    </row>
    <row r="10" spans="1:12">
      <c r="A10" s="12">
        <f t="shared" si="2"/>
        <v>4</v>
      </c>
      <c r="B10" s="8">
        <f t="shared" si="2"/>
        <v>46057</v>
      </c>
      <c r="C10" s="8">
        <f t="shared" si="3"/>
        <v>46057</v>
      </c>
      <c r="D10" s="9">
        <v>0</v>
      </c>
      <c r="E10" s="8">
        <f t="shared" si="4"/>
        <v>46058</v>
      </c>
      <c r="F10" s="9">
        <v>0</v>
      </c>
      <c r="G10" s="10">
        <f t="shared" ref="G10:G35" si="7">IFERROR(((E10-C10)+(F10-D10)),"")</f>
        <v>1</v>
      </c>
      <c r="H10" s="11"/>
      <c r="I10" s="11"/>
      <c r="J10" s="11">
        <f t="shared" si="5"/>
        <v>0</v>
      </c>
      <c r="K10" s="27">
        <f t="shared" si="6"/>
        <v>0</v>
      </c>
      <c r="L10" s="28"/>
    </row>
    <row r="11" spans="1:12">
      <c r="A11" s="12">
        <f t="shared" si="2"/>
        <v>5</v>
      </c>
      <c r="B11" s="8">
        <f t="shared" si="2"/>
        <v>46058</v>
      </c>
      <c r="C11" s="8">
        <f t="shared" si="3"/>
        <v>46058</v>
      </c>
      <c r="D11" s="9">
        <v>0</v>
      </c>
      <c r="E11" s="8">
        <f t="shared" si="4"/>
        <v>46059</v>
      </c>
      <c r="F11" s="9">
        <v>0</v>
      </c>
      <c r="G11" s="10">
        <f t="shared" si="7"/>
        <v>1</v>
      </c>
      <c r="H11" s="11"/>
      <c r="I11" s="11"/>
      <c r="J11" s="11">
        <f t="shared" si="5"/>
        <v>0</v>
      </c>
      <c r="K11" s="27">
        <f t="shared" si="6"/>
        <v>0</v>
      </c>
      <c r="L11" s="105"/>
    </row>
    <row r="12" spans="1:12">
      <c r="A12" s="12">
        <f t="shared" si="2"/>
        <v>6</v>
      </c>
      <c r="B12" s="8">
        <f t="shared" si="2"/>
        <v>46059</v>
      </c>
      <c r="C12" s="8">
        <f t="shared" si="3"/>
        <v>46059</v>
      </c>
      <c r="D12" s="9">
        <v>0</v>
      </c>
      <c r="E12" s="8">
        <f t="shared" si="4"/>
        <v>46060</v>
      </c>
      <c r="F12" s="9">
        <v>0</v>
      </c>
      <c r="G12" s="10">
        <f t="shared" si="7"/>
        <v>1</v>
      </c>
      <c r="H12" s="11"/>
      <c r="I12" s="11"/>
      <c r="J12" s="11">
        <f t="shared" si="5"/>
        <v>0</v>
      </c>
      <c r="K12" s="27">
        <f t="shared" si="6"/>
        <v>0</v>
      </c>
      <c r="L12" s="105"/>
    </row>
    <row r="13" spans="1:12">
      <c r="A13" s="12">
        <f t="shared" si="2"/>
        <v>7</v>
      </c>
      <c r="B13" s="8">
        <f t="shared" si="2"/>
        <v>46060</v>
      </c>
      <c r="C13" s="8">
        <f t="shared" si="3"/>
        <v>46060</v>
      </c>
      <c r="D13" s="9">
        <v>0</v>
      </c>
      <c r="E13" s="8">
        <f t="shared" si="4"/>
        <v>46061</v>
      </c>
      <c r="F13" s="9">
        <v>0</v>
      </c>
      <c r="G13" s="10">
        <f t="shared" si="7"/>
        <v>1</v>
      </c>
      <c r="H13" s="11"/>
      <c r="I13" s="11"/>
      <c r="J13" s="11">
        <f t="shared" si="5"/>
        <v>0</v>
      </c>
      <c r="K13" s="27">
        <f t="shared" si="6"/>
        <v>0</v>
      </c>
      <c r="L13" s="105"/>
    </row>
    <row r="14" spans="1:12">
      <c r="A14" s="12">
        <f t="shared" si="2"/>
        <v>8</v>
      </c>
      <c r="B14" s="8">
        <f t="shared" si="2"/>
        <v>46061</v>
      </c>
      <c r="C14" s="8">
        <f t="shared" si="3"/>
        <v>46061</v>
      </c>
      <c r="D14" s="9">
        <v>0</v>
      </c>
      <c r="E14" s="8">
        <f t="shared" si="4"/>
        <v>46062</v>
      </c>
      <c r="F14" s="9">
        <v>0</v>
      </c>
      <c r="G14" s="10">
        <f t="shared" si="7"/>
        <v>1</v>
      </c>
      <c r="H14" s="11"/>
      <c r="I14" s="11"/>
      <c r="J14" s="11">
        <f t="shared" si="5"/>
        <v>0</v>
      </c>
      <c r="K14" s="27">
        <f t="shared" si="6"/>
        <v>0</v>
      </c>
      <c r="L14" s="28"/>
    </row>
    <row r="15" spans="1:12">
      <c r="A15" s="12">
        <f t="shared" si="2"/>
        <v>9</v>
      </c>
      <c r="B15" s="8">
        <f t="shared" si="2"/>
        <v>46062</v>
      </c>
      <c r="C15" s="8">
        <f t="shared" si="3"/>
        <v>46062</v>
      </c>
      <c r="D15" s="9">
        <v>0</v>
      </c>
      <c r="E15" s="8">
        <f t="shared" si="4"/>
        <v>46063</v>
      </c>
      <c r="F15" s="9">
        <v>0</v>
      </c>
      <c r="G15" s="10">
        <f t="shared" si="7"/>
        <v>1</v>
      </c>
      <c r="H15" s="11"/>
      <c r="I15" s="11"/>
      <c r="J15" s="11">
        <f t="shared" si="5"/>
        <v>0</v>
      </c>
      <c r="K15" s="27">
        <f t="shared" si="6"/>
        <v>0</v>
      </c>
      <c r="L15" s="28"/>
    </row>
    <row r="16" spans="1:12">
      <c r="A16" s="12">
        <f t="shared" si="2"/>
        <v>10</v>
      </c>
      <c r="B16" s="8">
        <f t="shared" si="2"/>
        <v>46063</v>
      </c>
      <c r="C16" s="8">
        <f t="shared" si="3"/>
        <v>46063</v>
      </c>
      <c r="D16" s="9">
        <v>0</v>
      </c>
      <c r="E16" s="8">
        <f t="shared" si="4"/>
        <v>46064</v>
      </c>
      <c r="F16" s="9">
        <v>0</v>
      </c>
      <c r="G16" s="10">
        <f t="shared" si="7"/>
        <v>1</v>
      </c>
      <c r="H16" s="11"/>
      <c r="I16" s="11"/>
      <c r="J16" s="11">
        <f t="shared" si="5"/>
        <v>0</v>
      </c>
      <c r="K16" s="27">
        <f t="shared" si="6"/>
        <v>0</v>
      </c>
      <c r="L16" s="28"/>
    </row>
    <row r="17" spans="1:12">
      <c r="A17" s="12">
        <f t="shared" si="2"/>
        <v>11</v>
      </c>
      <c r="B17" s="8">
        <f t="shared" si="2"/>
        <v>46064</v>
      </c>
      <c r="C17" s="8">
        <f t="shared" si="3"/>
        <v>46064</v>
      </c>
      <c r="D17" s="9">
        <v>0</v>
      </c>
      <c r="E17" s="8">
        <f t="shared" si="4"/>
        <v>46065</v>
      </c>
      <c r="F17" s="9">
        <v>0</v>
      </c>
      <c r="G17" s="10">
        <f t="shared" si="7"/>
        <v>1</v>
      </c>
      <c r="H17" s="11"/>
      <c r="I17" s="11"/>
      <c r="J17" s="11">
        <f t="shared" ref="J17:J18" si="8">I17-H17</f>
        <v>0</v>
      </c>
      <c r="K17" s="27">
        <f t="shared" ref="K17:K18" si="9">J17/24</f>
        <v>0</v>
      </c>
      <c r="L17" s="28"/>
    </row>
    <row r="18" spans="1:12">
      <c r="A18" s="12">
        <f t="shared" si="2"/>
        <v>12</v>
      </c>
      <c r="B18" s="8">
        <f t="shared" si="2"/>
        <v>46065</v>
      </c>
      <c r="C18" s="8">
        <f t="shared" si="3"/>
        <v>46065</v>
      </c>
      <c r="D18" s="9">
        <v>0</v>
      </c>
      <c r="E18" s="8">
        <f t="shared" si="4"/>
        <v>46066</v>
      </c>
      <c r="F18" s="9">
        <v>0</v>
      </c>
      <c r="G18" s="10">
        <f t="shared" si="7"/>
        <v>1</v>
      </c>
      <c r="H18" s="11"/>
      <c r="I18" s="11"/>
      <c r="J18" s="11">
        <f t="shared" si="8"/>
        <v>0</v>
      </c>
      <c r="K18" s="27">
        <f t="shared" si="9"/>
        <v>0</v>
      </c>
      <c r="L18" s="28"/>
    </row>
    <row r="19" spans="1:12">
      <c r="A19" s="12">
        <f t="shared" si="2"/>
        <v>13</v>
      </c>
      <c r="B19" s="8">
        <f t="shared" si="2"/>
        <v>46066</v>
      </c>
      <c r="C19" s="8">
        <f t="shared" si="3"/>
        <v>46066</v>
      </c>
      <c r="D19" s="9">
        <v>0</v>
      </c>
      <c r="E19" s="8">
        <f t="shared" si="4"/>
        <v>46067</v>
      </c>
      <c r="F19" s="9">
        <v>0</v>
      </c>
      <c r="G19" s="10">
        <f t="shared" si="7"/>
        <v>1</v>
      </c>
      <c r="H19" s="11"/>
      <c r="I19" s="11"/>
      <c r="J19" s="11">
        <f t="shared" si="5"/>
        <v>0</v>
      </c>
      <c r="K19" s="27">
        <f t="shared" si="6"/>
        <v>0</v>
      </c>
      <c r="L19" s="105"/>
    </row>
    <row r="20" spans="1:12">
      <c r="A20" s="12">
        <f t="shared" si="2"/>
        <v>14</v>
      </c>
      <c r="B20" s="8">
        <f t="shared" si="2"/>
        <v>46067</v>
      </c>
      <c r="C20" s="8">
        <f t="shared" si="3"/>
        <v>46067</v>
      </c>
      <c r="D20" s="9">
        <v>0</v>
      </c>
      <c r="E20" s="8">
        <f t="shared" si="4"/>
        <v>46068</v>
      </c>
      <c r="F20" s="9">
        <v>0</v>
      </c>
      <c r="G20" s="10">
        <f t="shared" si="7"/>
        <v>1</v>
      </c>
      <c r="H20" s="11"/>
      <c r="I20" s="11"/>
      <c r="J20" s="11">
        <f t="shared" si="5"/>
        <v>0</v>
      </c>
      <c r="K20" s="27">
        <f t="shared" si="6"/>
        <v>0</v>
      </c>
      <c r="L20" s="105"/>
    </row>
    <row r="21" spans="1:12">
      <c r="A21" s="12">
        <f t="shared" si="2"/>
        <v>15</v>
      </c>
      <c r="B21" s="8">
        <f t="shared" si="2"/>
        <v>46068</v>
      </c>
      <c r="C21" s="8">
        <f t="shared" si="3"/>
        <v>46068</v>
      </c>
      <c r="D21" s="9">
        <v>0</v>
      </c>
      <c r="E21" s="8">
        <f t="shared" si="4"/>
        <v>46069</v>
      </c>
      <c r="F21" s="9">
        <v>0</v>
      </c>
      <c r="G21" s="10">
        <f t="shared" si="7"/>
        <v>1</v>
      </c>
      <c r="H21" s="11"/>
      <c r="I21" s="11"/>
      <c r="J21" s="11">
        <f t="shared" ref="J21" si="10">I21-H21</f>
        <v>0</v>
      </c>
      <c r="K21" s="27">
        <f t="shared" ref="K21" si="11">J21/24</f>
        <v>0</v>
      </c>
      <c r="L21" s="105"/>
    </row>
    <row r="22" spans="1:12">
      <c r="A22" s="12">
        <f t="shared" si="2"/>
        <v>16</v>
      </c>
      <c r="B22" s="8">
        <f t="shared" si="2"/>
        <v>46069</v>
      </c>
      <c r="C22" s="8">
        <f t="shared" si="3"/>
        <v>46069</v>
      </c>
      <c r="D22" s="9">
        <v>0</v>
      </c>
      <c r="E22" s="8">
        <f t="shared" si="4"/>
        <v>46070</v>
      </c>
      <c r="F22" s="9">
        <v>0</v>
      </c>
      <c r="G22" s="10">
        <f t="shared" si="7"/>
        <v>1</v>
      </c>
      <c r="H22" s="11"/>
      <c r="I22" s="11"/>
      <c r="J22" s="11">
        <f t="shared" si="5"/>
        <v>0</v>
      </c>
      <c r="K22" s="27">
        <f t="shared" si="6"/>
        <v>0</v>
      </c>
      <c r="L22" s="105"/>
    </row>
    <row r="23" spans="1:12">
      <c r="A23" s="12">
        <f t="shared" si="2"/>
        <v>17</v>
      </c>
      <c r="B23" s="8">
        <f t="shared" si="2"/>
        <v>46070</v>
      </c>
      <c r="C23" s="8">
        <f t="shared" si="3"/>
        <v>46070</v>
      </c>
      <c r="D23" s="9">
        <v>0</v>
      </c>
      <c r="E23" s="8">
        <f t="shared" si="4"/>
        <v>46071</v>
      </c>
      <c r="F23" s="9">
        <v>0</v>
      </c>
      <c r="G23" s="10">
        <f t="shared" si="7"/>
        <v>1</v>
      </c>
      <c r="H23" s="11"/>
      <c r="I23" s="11"/>
      <c r="J23" s="11">
        <f t="shared" si="5"/>
        <v>0</v>
      </c>
      <c r="K23" s="27">
        <f t="shared" si="6"/>
        <v>0</v>
      </c>
      <c r="L23" s="28"/>
    </row>
    <row r="24" spans="1:12">
      <c r="A24" s="12">
        <f t="shared" si="2"/>
        <v>18</v>
      </c>
      <c r="B24" s="8">
        <f t="shared" si="2"/>
        <v>46071</v>
      </c>
      <c r="C24" s="8">
        <f t="shared" si="3"/>
        <v>46071</v>
      </c>
      <c r="D24" s="9">
        <v>0</v>
      </c>
      <c r="E24" s="8">
        <f t="shared" si="4"/>
        <v>46072</v>
      </c>
      <c r="F24" s="9">
        <v>0</v>
      </c>
      <c r="G24" s="10">
        <f t="shared" si="7"/>
        <v>1</v>
      </c>
      <c r="H24" s="11"/>
      <c r="I24" s="11"/>
      <c r="J24" s="11">
        <f t="shared" si="5"/>
        <v>0</v>
      </c>
      <c r="K24" s="27">
        <f t="shared" si="6"/>
        <v>0</v>
      </c>
      <c r="L24" s="28"/>
    </row>
    <row r="25" spans="1:12">
      <c r="A25" s="12">
        <f t="shared" ref="A25:B37" si="12">A24+1</f>
        <v>19</v>
      </c>
      <c r="B25" s="8">
        <f>B24+1</f>
        <v>46072</v>
      </c>
      <c r="C25" s="8">
        <f t="shared" si="3"/>
        <v>46072</v>
      </c>
      <c r="D25" s="9">
        <v>0</v>
      </c>
      <c r="E25" s="8">
        <f t="shared" si="4"/>
        <v>46073</v>
      </c>
      <c r="F25" s="9">
        <v>0</v>
      </c>
      <c r="G25" s="10">
        <f t="shared" si="7"/>
        <v>1</v>
      </c>
      <c r="H25" s="11"/>
      <c r="I25" s="11"/>
      <c r="J25" s="11">
        <f t="shared" si="5"/>
        <v>0</v>
      </c>
      <c r="K25" s="27">
        <f t="shared" si="6"/>
        <v>0</v>
      </c>
      <c r="L25" s="28"/>
    </row>
    <row r="26" spans="1:12">
      <c r="A26" s="12">
        <f t="shared" si="12"/>
        <v>20</v>
      </c>
      <c r="B26" s="8">
        <f>B25+1</f>
        <v>46073</v>
      </c>
      <c r="C26" s="8">
        <f t="shared" si="3"/>
        <v>46073</v>
      </c>
      <c r="D26" s="9">
        <v>0</v>
      </c>
      <c r="E26" s="8">
        <f t="shared" si="4"/>
        <v>46074</v>
      </c>
      <c r="F26" s="9">
        <v>0</v>
      </c>
      <c r="G26" s="10">
        <f t="shared" si="7"/>
        <v>1</v>
      </c>
      <c r="H26" s="11"/>
      <c r="I26" s="11"/>
      <c r="J26" s="11">
        <f t="shared" si="5"/>
        <v>0</v>
      </c>
      <c r="K26" s="27">
        <f t="shared" si="6"/>
        <v>0</v>
      </c>
      <c r="L26" s="28"/>
    </row>
    <row r="27" spans="1:12">
      <c r="A27" s="12">
        <f t="shared" si="12"/>
        <v>21</v>
      </c>
      <c r="B27" s="8">
        <f>B26+1</f>
        <v>46074</v>
      </c>
      <c r="C27" s="8">
        <f t="shared" si="3"/>
        <v>46074</v>
      </c>
      <c r="D27" s="9">
        <v>0</v>
      </c>
      <c r="E27" s="8">
        <f t="shared" si="4"/>
        <v>46075</v>
      </c>
      <c r="F27" s="9">
        <v>0</v>
      </c>
      <c r="G27" s="10">
        <f t="shared" si="7"/>
        <v>1</v>
      </c>
      <c r="H27" s="11"/>
      <c r="I27" s="11"/>
      <c r="J27" s="11">
        <f t="shared" ref="J27:J32" si="13">I27-H27</f>
        <v>0</v>
      </c>
      <c r="K27" s="27">
        <f t="shared" ref="K27:K32" si="14">J27/24</f>
        <v>0</v>
      </c>
      <c r="L27" s="28"/>
    </row>
    <row r="28" spans="1:12">
      <c r="A28" s="12">
        <f t="shared" si="12"/>
        <v>22</v>
      </c>
      <c r="B28" s="8">
        <f t="shared" si="12"/>
        <v>46075</v>
      </c>
      <c r="C28" s="8">
        <f t="shared" si="3"/>
        <v>46075</v>
      </c>
      <c r="D28" s="9">
        <v>0</v>
      </c>
      <c r="E28" s="8">
        <f t="shared" si="4"/>
        <v>46076</v>
      </c>
      <c r="F28" s="9">
        <v>0</v>
      </c>
      <c r="G28" s="10">
        <f t="shared" si="7"/>
        <v>1</v>
      </c>
      <c r="H28" s="11"/>
      <c r="I28" s="11"/>
      <c r="J28" s="11">
        <f t="shared" si="13"/>
        <v>0</v>
      </c>
      <c r="K28" s="27">
        <f t="shared" si="14"/>
        <v>0</v>
      </c>
      <c r="L28" s="28"/>
    </row>
    <row r="29" spans="1:12">
      <c r="A29" s="12">
        <f t="shared" si="12"/>
        <v>23</v>
      </c>
      <c r="B29" s="8">
        <f t="shared" si="12"/>
        <v>46076</v>
      </c>
      <c r="C29" s="8">
        <f t="shared" si="3"/>
        <v>46076</v>
      </c>
      <c r="D29" s="9">
        <v>0</v>
      </c>
      <c r="E29" s="8">
        <f t="shared" si="4"/>
        <v>46077</v>
      </c>
      <c r="F29" s="9">
        <v>0</v>
      </c>
      <c r="G29" s="10">
        <f t="shared" si="7"/>
        <v>1</v>
      </c>
      <c r="H29" s="11"/>
      <c r="I29" s="11"/>
      <c r="J29" s="11">
        <f t="shared" si="13"/>
        <v>0</v>
      </c>
      <c r="K29" s="27">
        <f t="shared" si="14"/>
        <v>0</v>
      </c>
      <c r="L29" s="28"/>
    </row>
    <row r="30" spans="1:12">
      <c r="A30" s="12">
        <f t="shared" si="12"/>
        <v>24</v>
      </c>
      <c r="B30" s="8">
        <f t="shared" si="12"/>
        <v>46077</v>
      </c>
      <c r="C30" s="8">
        <f t="shared" si="3"/>
        <v>46077</v>
      </c>
      <c r="D30" s="9">
        <v>0</v>
      </c>
      <c r="E30" s="8">
        <f t="shared" si="4"/>
        <v>46078</v>
      </c>
      <c r="F30" s="9">
        <v>0</v>
      </c>
      <c r="G30" s="10">
        <f t="shared" si="7"/>
        <v>1</v>
      </c>
      <c r="H30" s="11"/>
      <c r="I30" s="11"/>
      <c r="J30" s="11">
        <f t="shared" si="13"/>
        <v>0</v>
      </c>
      <c r="K30" s="27">
        <f t="shared" si="14"/>
        <v>0</v>
      </c>
      <c r="L30" s="28"/>
    </row>
    <row r="31" spans="1:12">
      <c r="A31" s="12">
        <f t="shared" si="12"/>
        <v>25</v>
      </c>
      <c r="B31" s="8">
        <f t="shared" si="12"/>
        <v>46078</v>
      </c>
      <c r="C31" s="8">
        <f t="shared" si="3"/>
        <v>46078</v>
      </c>
      <c r="D31" s="9">
        <v>0</v>
      </c>
      <c r="E31" s="8">
        <f t="shared" si="4"/>
        <v>46079</v>
      </c>
      <c r="F31" s="9">
        <v>0</v>
      </c>
      <c r="G31" s="10">
        <f t="shared" si="7"/>
        <v>1</v>
      </c>
      <c r="H31" s="11"/>
      <c r="I31" s="11"/>
      <c r="J31" s="11">
        <f t="shared" si="13"/>
        <v>0</v>
      </c>
      <c r="K31" s="27">
        <f t="shared" si="14"/>
        <v>0</v>
      </c>
      <c r="L31" s="28"/>
    </row>
    <row r="32" spans="1:12">
      <c r="A32" s="12">
        <f t="shared" si="12"/>
        <v>26</v>
      </c>
      <c r="B32" s="8">
        <f t="shared" si="12"/>
        <v>46079</v>
      </c>
      <c r="C32" s="8">
        <f t="shared" si="3"/>
        <v>46079</v>
      </c>
      <c r="D32" s="9">
        <v>0</v>
      </c>
      <c r="E32" s="8">
        <f t="shared" si="4"/>
        <v>46080</v>
      </c>
      <c r="F32" s="9">
        <v>0</v>
      </c>
      <c r="G32" s="10">
        <f t="shared" si="7"/>
        <v>1</v>
      </c>
      <c r="H32" s="11"/>
      <c r="I32" s="11"/>
      <c r="J32" s="11">
        <f t="shared" si="13"/>
        <v>0</v>
      </c>
      <c r="K32" s="27">
        <f t="shared" si="14"/>
        <v>0</v>
      </c>
      <c r="L32" s="28"/>
    </row>
    <row r="33" spans="1:12">
      <c r="A33" s="12">
        <f t="shared" si="12"/>
        <v>27</v>
      </c>
      <c r="B33" s="8">
        <f t="shared" si="12"/>
        <v>46080</v>
      </c>
      <c r="C33" s="8">
        <f t="shared" si="3"/>
        <v>46080</v>
      </c>
      <c r="D33" s="9">
        <v>0</v>
      </c>
      <c r="E33" s="8">
        <f t="shared" si="4"/>
        <v>46081</v>
      </c>
      <c r="F33" s="9">
        <v>0</v>
      </c>
      <c r="G33" s="10">
        <f t="shared" si="7"/>
        <v>1</v>
      </c>
      <c r="H33" s="11"/>
      <c r="I33" s="11"/>
      <c r="J33" s="11">
        <f t="shared" ref="J33" si="15">I33-H33</f>
        <v>0</v>
      </c>
      <c r="K33" s="27">
        <f t="shared" ref="K33" si="16">J33/24</f>
        <v>0</v>
      </c>
      <c r="L33" s="28"/>
    </row>
    <row r="34" spans="1:12">
      <c r="A34" s="12">
        <f t="shared" si="12"/>
        <v>28</v>
      </c>
      <c r="B34" s="8">
        <f t="shared" si="12"/>
        <v>46081</v>
      </c>
      <c r="C34" s="8">
        <f t="shared" si="3"/>
        <v>46081</v>
      </c>
      <c r="D34" s="9">
        <v>0</v>
      </c>
      <c r="E34" s="8">
        <f t="shared" si="4"/>
        <v>46082</v>
      </c>
      <c r="F34" s="9">
        <v>0</v>
      </c>
      <c r="G34" s="10">
        <f t="shared" si="7"/>
        <v>1</v>
      </c>
      <c r="H34" s="11"/>
      <c r="I34" s="11"/>
      <c r="J34" s="11">
        <f t="shared" ref="J34" si="17">I34-H34</f>
        <v>0</v>
      </c>
      <c r="K34" s="27">
        <f t="shared" ref="K34" si="18">J34/24</f>
        <v>0</v>
      </c>
      <c r="L34" s="28"/>
    </row>
    <row r="35" spans="1:12">
      <c r="A35" s="12">
        <f t="shared" si="12"/>
        <v>29</v>
      </c>
      <c r="B35" s="8">
        <f t="shared" si="12"/>
        <v>46082</v>
      </c>
      <c r="C35" s="8">
        <f t="shared" si="3"/>
        <v>46082</v>
      </c>
      <c r="D35" s="9">
        <v>0</v>
      </c>
      <c r="E35" s="8">
        <f t="shared" si="4"/>
        <v>46083</v>
      </c>
      <c r="F35" s="9">
        <v>0</v>
      </c>
      <c r="G35" s="10">
        <f t="shared" si="7"/>
        <v>1</v>
      </c>
      <c r="H35" s="11"/>
      <c r="I35" s="11"/>
      <c r="J35" s="11">
        <f t="shared" si="5"/>
        <v>0</v>
      </c>
      <c r="K35" s="27">
        <f t="shared" si="6"/>
        <v>0</v>
      </c>
      <c r="L35" s="105"/>
    </row>
    <row r="36" spans="1:12" ht="15.75" customHeight="1">
      <c r="A36" s="12">
        <f t="shared" si="12"/>
        <v>30</v>
      </c>
      <c r="B36" s="8">
        <f t="shared" si="12"/>
        <v>46083</v>
      </c>
      <c r="C36" s="8">
        <f t="shared" ref="C36" si="19">B36</f>
        <v>46083</v>
      </c>
      <c r="D36" s="9">
        <v>0</v>
      </c>
      <c r="E36" s="8">
        <f t="shared" ref="E36" si="20">C36+1</f>
        <v>46084</v>
      </c>
      <c r="F36" s="9">
        <v>0</v>
      </c>
      <c r="G36" s="10">
        <f t="shared" ref="G36" si="21">IFERROR(((E36-C36)+(F36-D36)),"")</f>
        <v>1</v>
      </c>
      <c r="H36" s="11"/>
      <c r="I36" s="11"/>
      <c r="J36" s="11">
        <f t="shared" ref="J36" si="22">I36-H36</f>
        <v>0</v>
      </c>
      <c r="K36" s="27">
        <f t="shared" ref="K36" si="23">J36/24</f>
        <v>0</v>
      </c>
      <c r="L36" s="105"/>
    </row>
    <row r="37" spans="1:12" ht="15.75" customHeight="1">
      <c r="A37" s="12">
        <f t="shared" si="12"/>
        <v>31</v>
      </c>
      <c r="B37" s="8">
        <f t="shared" si="12"/>
        <v>46084</v>
      </c>
      <c r="C37" s="8">
        <f t="shared" ref="C37" si="24">B37</f>
        <v>46084</v>
      </c>
      <c r="D37" s="9">
        <v>0</v>
      </c>
      <c r="E37" s="8">
        <f t="shared" ref="E37" si="25">C37+1</f>
        <v>46085</v>
      </c>
      <c r="F37" s="9">
        <v>0</v>
      </c>
      <c r="G37" s="10">
        <f t="shared" ref="G37" si="26">IFERROR(((E37-C37)+(F37-D37)),"")</f>
        <v>1</v>
      </c>
      <c r="H37" s="11"/>
      <c r="I37" s="11"/>
      <c r="J37" s="11">
        <f t="shared" ref="J37" si="27">I37-H37</f>
        <v>0</v>
      </c>
      <c r="K37" s="27">
        <f t="shared" ref="K37" si="28">J37/24</f>
        <v>0</v>
      </c>
      <c r="L37" s="105"/>
    </row>
    <row r="38" spans="1:12">
      <c r="A38" s="13"/>
      <c r="B38" s="14"/>
      <c r="C38" s="14"/>
      <c r="D38" s="15"/>
      <c r="E38" s="14"/>
      <c r="F38" s="15"/>
      <c r="G38" s="15"/>
      <c r="H38" s="16"/>
      <c r="I38" s="16"/>
      <c r="J38" s="16"/>
      <c r="K38" s="30"/>
      <c r="L38" s="31"/>
    </row>
    <row r="39" spans="1:12">
      <c r="A39" s="17" t="s">
        <v>3</v>
      </c>
      <c r="B39" s="18"/>
      <c r="C39" s="18"/>
      <c r="D39" s="18"/>
      <c r="E39" s="18"/>
      <c r="F39" s="18"/>
      <c r="G39" s="19">
        <f>SUM(G7:G37)</f>
        <v>31</v>
      </c>
      <c r="H39" s="20"/>
      <c r="I39" s="20"/>
      <c r="J39" s="32">
        <f>SUM(J7:J38)</f>
        <v>0</v>
      </c>
      <c r="K39" s="32">
        <f>AVERAGE(K7:K37)</f>
        <v>0</v>
      </c>
      <c r="L39" s="33"/>
    </row>
    <row r="40" spans="1:12">
      <c r="A40" s="21" t="s">
        <v>106</v>
      </c>
      <c r="B40" s="22"/>
      <c r="C40" s="22"/>
      <c r="D40" s="22"/>
      <c r="E40" s="22"/>
      <c r="F40" s="22"/>
      <c r="G40" s="23">
        <f>G39/SUMPRODUCT((G7:G37&gt;0)*1)</f>
        <v>1</v>
      </c>
      <c r="H40" s="24"/>
      <c r="I40" s="24"/>
      <c r="J40" s="24"/>
      <c r="K40" s="24" t="e">
        <f>K39/SUMPRODUCT((K7:K37&gt;0)*1)</f>
        <v>#DIV/0!</v>
      </c>
      <c r="L40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pageSetup orientation="portrait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1"/>
  <sheetViews>
    <sheetView zoomScale="85" zoomScaleNormal="85" workbookViewId="0">
      <pane xSplit="2" ySplit="6" topLeftCell="C25" activePane="bottomRight" state="frozen"/>
      <selection pane="topRight"/>
      <selection pane="bottomLeft"/>
      <selection pane="bottomRight" activeCell="K40" sqref="K40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8" width="10.140625" style="1" customWidth="1"/>
    <col min="9" max="9" width="11.28515625" style="1" customWidth="1"/>
    <col min="10" max="10" width="11.5703125" style="1" customWidth="1"/>
    <col min="11" max="11" width="9.140625" style="1"/>
    <col min="12" max="12" width="28.42578125" style="1" customWidth="1"/>
    <col min="13" max="16384" width="9.140625" style="1"/>
  </cols>
  <sheetData>
    <row r="1" spans="1:12">
      <c r="B1" s="2"/>
      <c r="C1" s="3" t="s">
        <v>120</v>
      </c>
      <c r="D1" s="2"/>
      <c r="E1" s="2"/>
      <c r="F1" s="2"/>
      <c r="G1" s="2"/>
      <c r="H1" s="2"/>
      <c r="I1" s="2"/>
      <c r="J1" s="2"/>
      <c r="K1" s="2"/>
      <c r="L1" s="2"/>
    </row>
    <row r="2" spans="1:12">
      <c r="B2" s="2"/>
      <c r="C2" s="3" t="s">
        <v>227</v>
      </c>
      <c r="D2" s="2"/>
      <c r="E2" s="2"/>
      <c r="F2" s="2"/>
      <c r="G2" s="2"/>
      <c r="H2" s="2"/>
      <c r="I2" s="2"/>
      <c r="J2" s="2"/>
      <c r="K2" s="2"/>
      <c r="L2" s="25" t="s">
        <v>122</v>
      </c>
    </row>
    <row r="3" spans="1:12">
      <c r="B3" s="2"/>
      <c r="C3" s="3" t="str">
        <f>SCI!C3</f>
        <v>Bulan Februari 2026</v>
      </c>
      <c r="D3" s="2"/>
      <c r="E3" s="2"/>
      <c r="F3" s="2"/>
      <c r="G3" s="2"/>
      <c r="H3" s="2"/>
      <c r="I3" s="2"/>
      <c r="J3" s="2"/>
      <c r="K3" s="2"/>
      <c r="L3" s="2"/>
    </row>
    <row r="4" spans="1:12">
      <c r="B4" s="4"/>
      <c r="C4" s="4">
        <f>SCI!C4</f>
        <v>46054</v>
      </c>
      <c r="D4" s="2"/>
      <c r="E4" s="2"/>
      <c r="F4" s="2"/>
      <c r="G4" s="2"/>
      <c r="H4" s="2"/>
      <c r="I4" s="2"/>
      <c r="J4" s="2" t="s">
        <v>123</v>
      </c>
      <c r="K4" s="26">
        <f>MAX(K8:K39)</f>
        <v>83.109708333332193</v>
      </c>
      <c r="L4" s="2"/>
    </row>
    <row r="5" spans="1:12">
      <c r="A5" s="695" t="s">
        <v>100</v>
      </c>
      <c r="B5" s="694" t="s">
        <v>101</v>
      </c>
      <c r="C5" s="694" t="s">
        <v>124</v>
      </c>
      <c r="D5" s="694"/>
      <c r="E5" s="694" t="s">
        <v>125</v>
      </c>
      <c r="F5" s="694"/>
      <c r="G5" s="698" t="s">
        <v>126</v>
      </c>
      <c r="H5" s="694" t="s">
        <v>127</v>
      </c>
      <c r="I5" s="694"/>
      <c r="J5" s="694" t="s">
        <v>128</v>
      </c>
      <c r="K5" s="698" t="s">
        <v>129</v>
      </c>
      <c r="L5" s="692" t="s">
        <v>130</v>
      </c>
    </row>
    <row r="6" spans="1:12">
      <c r="A6" s="696"/>
      <c r="B6" s="697"/>
      <c r="C6" s="5" t="s">
        <v>101</v>
      </c>
      <c r="D6" s="5" t="s">
        <v>131</v>
      </c>
      <c r="E6" s="5" t="s">
        <v>101</v>
      </c>
      <c r="F6" s="5" t="s">
        <v>131</v>
      </c>
      <c r="G6" s="699"/>
      <c r="H6" s="5" t="s">
        <v>124</v>
      </c>
      <c r="I6" s="5" t="s">
        <v>125</v>
      </c>
      <c r="J6" s="697"/>
      <c r="K6" s="699"/>
      <c r="L6" s="693"/>
    </row>
    <row r="7" spans="1:12" hidden="1">
      <c r="A7" s="77"/>
      <c r="B7" s="78"/>
      <c r="C7" s="78"/>
      <c r="D7" s="78"/>
      <c r="E7" s="78"/>
      <c r="F7" s="78"/>
      <c r="G7" s="254"/>
      <c r="H7" s="78"/>
      <c r="I7" s="78"/>
      <c r="J7" s="78"/>
      <c r="K7" s="254"/>
      <c r="L7" s="88"/>
    </row>
    <row r="8" spans="1:12">
      <c r="A8" s="6">
        <v>1</v>
      </c>
      <c r="B8" s="7">
        <f>C4</f>
        <v>46054</v>
      </c>
      <c r="C8" s="8">
        <f>B8</f>
        <v>46054</v>
      </c>
      <c r="D8" s="9">
        <v>0</v>
      </c>
      <c r="E8" s="8">
        <f>C8+1</f>
        <v>46055</v>
      </c>
      <c r="F8" s="9">
        <v>0</v>
      </c>
      <c r="G8" s="10">
        <f>IFERROR(((E8-C8)+(F8-D8)),"")</f>
        <v>1</v>
      </c>
      <c r="H8" s="11">
        <v>354890.31</v>
      </c>
      <c r="I8" s="11">
        <v>356539.94300000003</v>
      </c>
      <c r="J8" s="255">
        <f t="shared" ref="J8:J35" si="0">I8-H8</f>
        <v>1649.6330000000307</v>
      </c>
      <c r="K8" s="27">
        <f t="shared" ref="K8:K10" si="1">J8/24</f>
        <v>68.734708333334609</v>
      </c>
      <c r="L8" s="28"/>
    </row>
    <row r="9" spans="1:12">
      <c r="A9" s="12">
        <f>A8+1</f>
        <v>2</v>
      </c>
      <c r="B9" s="8">
        <f>B8+1</f>
        <v>46055</v>
      </c>
      <c r="C9" s="8">
        <f>B9</f>
        <v>46055</v>
      </c>
      <c r="D9" s="9">
        <f>D8</f>
        <v>0</v>
      </c>
      <c r="E9" s="8">
        <f>C9+1</f>
        <v>46056</v>
      </c>
      <c r="F9" s="9">
        <f>F8</f>
        <v>0</v>
      </c>
      <c r="G9" s="10">
        <f>IFERROR(((E9-C9)+(F9-D9)),"")</f>
        <v>1</v>
      </c>
      <c r="H9" s="11">
        <f t="shared" ref="H9:H35" si="2">I8</f>
        <v>356539.94300000003</v>
      </c>
      <c r="I9" s="11">
        <v>358210.33500000002</v>
      </c>
      <c r="J9" s="255">
        <f t="shared" si="0"/>
        <v>1670.3919999999925</v>
      </c>
      <c r="K9" s="27">
        <f t="shared" si="1"/>
        <v>69.599666666666351</v>
      </c>
      <c r="L9" s="28"/>
    </row>
    <row r="10" spans="1:12">
      <c r="A10" s="12">
        <f t="shared" ref="A10:B25" si="3">A9+1</f>
        <v>3</v>
      </c>
      <c r="B10" s="8">
        <f t="shared" si="3"/>
        <v>46056</v>
      </c>
      <c r="C10" s="8">
        <f t="shared" ref="C10:C35" si="4">B10</f>
        <v>46056</v>
      </c>
      <c r="D10" s="9">
        <f t="shared" ref="D10:D35" si="5">D9</f>
        <v>0</v>
      </c>
      <c r="E10" s="8">
        <f t="shared" ref="E10:E35" si="6">C10+1</f>
        <v>46057</v>
      </c>
      <c r="F10" s="9">
        <f t="shared" ref="F10:F35" si="7">F9</f>
        <v>0</v>
      </c>
      <c r="G10" s="10">
        <f t="shared" ref="G10:G35" si="8">IFERROR(((E10-C10)+(F10-D10)),"")</f>
        <v>1</v>
      </c>
      <c r="H10" s="11">
        <f t="shared" si="2"/>
        <v>358210.33500000002</v>
      </c>
      <c r="I10" s="11">
        <v>359990.391</v>
      </c>
      <c r="J10" s="255">
        <f t="shared" si="0"/>
        <v>1780.0559999999823</v>
      </c>
      <c r="K10" s="27">
        <f t="shared" si="1"/>
        <v>74.168999999999258</v>
      </c>
      <c r="L10" s="28"/>
    </row>
    <row r="11" spans="1:12">
      <c r="A11" s="12">
        <f t="shared" si="3"/>
        <v>4</v>
      </c>
      <c r="B11" s="8">
        <f t="shared" si="3"/>
        <v>46057</v>
      </c>
      <c r="C11" s="8">
        <f t="shared" si="4"/>
        <v>46057</v>
      </c>
      <c r="D11" s="9">
        <f t="shared" si="5"/>
        <v>0</v>
      </c>
      <c r="E11" s="8">
        <f t="shared" si="6"/>
        <v>46058</v>
      </c>
      <c r="F11" s="9">
        <f t="shared" si="7"/>
        <v>0</v>
      </c>
      <c r="G11" s="10">
        <f t="shared" si="8"/>
        <v>1</v>
      </c>
      <c r="H11" s="11">
        <f t="shared" si="2"/>
        <v>359990.391</v>
      </c>
      <c r="I11" s="11">
        <v>361676.82</v>
      </c>
      <c r="J11" s="255">
        <f t="shared" si="0"/>
        <v>1686.4290000000037</v>
      </c>
      <c r="K11" s="27">
        <f t="shared" ref="K11" si="9">J11/24</f>
        <v>70.26787500000016</v>
      </c>
      <c r="L11" s="28"/>
    </row>
    <row r="12" spans="1:12">
      <c r="A12" s="12">
        <f t="shared" si="3"/>
        <v>5</v>
      </c>
      <c r="B12" s="8">
        <f t="shared" si="3"/>
        <v>46058</v>
      </c>
      <c r="C12" s="8">
        <f t="shared" si="4"/>
        <v>46058</v>
      </c>
      <c r="D12" s="9">
        <f t="shared" si="5"/>
        <v>0</v>
      </c>
      <c r="E12" s="8">
        <f t="shared" si="6"/>
        <v>46059</v>
      </c>
      <c r="F12" s="9">
        <f t="shared" si="7"/>
        <v>0</v>
      </c>
      <c r="G12" s="10">
        <f t="shared" si="8"/>
        <v>1</v>
      </c>
      <c r="H12" s="11">
        <f t="shared" si="2"/>
        <v>361676.82</v>
      </c>
      <c r="I12" s="11">
        <v>363392.00900000002</v>
      </c>
      <c r="J12" s="255">
        <f t="shared" si="0"/>
        <v>1715.189000000013</v>
      </c>
      <c r="K12" s="27">
        <f t="shared" ref="K12" si="10">J12/24</f>
        <v>71.466208333333881</v>
      </c>
      <c r="L12" s="28"/>
    </row>
    <row r="13" spans="1:12">
      <c r="A13" s="12">
        <f t="shared" si="3"/>
        <v>6</v>
      </c>
      <c r="B13" s="8">
        <f t="shared" si="3"/>
        <v>46059</v>
      </c>
      <c r="C13" s="8">
        <f t="shared" si="4"/>
        <v>46059</v>
      </c>
      <c r="D13" s="9">
        <f t="shared" si="5"/>
        <v>0</v>
      </c>
      <c r="E13" s="8">
        <f t="shared" si="6"/>
        <v>46060</v>
      </c>
      <c r="F13" s="9">
        <f t="shared" si="7"/>
        <v>0</v>
      </c>
      <c r="G13" s="10">
        <f t="shared" si="8"/>
        <v>1</v>
      </c>
      <c r="H13" s="11">
        <f t="shared" si="2"/>
        <v>363392.00900000002</v>
      </c>
      <c r="I13" s="11">
        <v>365127.02899999998</v>
      </c>
      <c r="J13" s="255">
        <f t="shared" si="0"/>
        <v>1735.0199999999604</v>
      </c>
      <c r="K13" s="27">
        <f t="shared" ref="K13:K14" si="11">J13/24</f>
        <v>72.292499999998356</v>
      </c>
      <c r="L13" s="28"/>
    </row>
    <row r="14" spans="1:12">
      <c r="A14" s="12">
        <f t="shared" si="3"/>
        <v>7</v>
      </c>
      <c r="B14" s="8">
        <f t="shared" si="3"/>
        <v>46060</v>
      </c>
      <c r="C14" s="8">
        <f t="shared" si="4"/>
        <v>46060</v>
      </c>
      <c r="D14" s="9">
        <f t="shared" si="5"/>
        <v>0</v>
      </c>
      <c r="E14" s="8">
        <f t="shared" si="6"/>
        <v>46061</v>
      </c>
      <c r="F14" s="9">
        <f t="shared" si="7"/>
        <v>0</v>
      </c>
      <c r="G14" s="10">
        <f t="shared" si="8"/>
        <v>1</v>
      </c>
      <c r="H14" s="11">
        <f t="shared" si="2"/>
        <v>365127.02899999998</v>
      </c>
      <c r="I14" s="11">
        <v>366809.38199999998</v>
      </c>
      <c r="J14" s="11">
        <f t="shared" ref="J14" si="12">I14-H14</f>
        <v>1682.3530000000028</v>
      </c>
      <c r="K14" s="27">
        <f t="shared" si="11"/>
        <v>70.098041666666788</v>
      </c>
      <c r="L14" s="28"/>
    </row>
    <row r="15" spans="1:12">
      <c r="A15" s="12">
        <f t="shared" si="3"/>
        <v>8</v>
      </c>
      <c r="B15" s="8">
        <f t="shared" si="3"/>
        <v>46061</v>
      </c>
      <c r="C15" s="8">
        <f t="shared" si="4"/>
        <v>46061</v>
      </c>
      <c r="D15" s="9">
        <f t="shared" si="5"/>
        <v>0</v>
      </c>
      <c r="E15" s="8">
        <f t="shared" si="6"/>
        <v>46062</v>
      </c>
      <c r="F15" s="9">
        <f t="shared" si="7"/>
        <v>0</v>
      </c>
      <c r="G15" s="10">
        <f t="shared" si="8"/>
        <v>1</v>
      </c>
      <c r="H15" s="11">
        <f t="shared" si="2"/>
        <v>366809.38199999998</v>
      </c>
      <c r="I15" s="11">
        <v>368469.72499999998</v>
      </c>
      <c r="J15" s="11">
        <f t="shared" si="0"/>
        <v>1660.3429999999935</v>
      </c>
      <c r="K15" s="27">
        <f t="shared" ref="K15:K35" si="13">J15/24</f>
        <v>69.180958333333066</v>
      </c>
      <c r="L15" s="28"/>
    </row>
    <row r="16" spans="1:12">
      <c r="A16" s="12">
        <f t="shared" si="3"/>
        <v>9</v>
      </c>
      <c r="B16" s="8">
        <f t="shared" si="3"/>
        <v>46062</v>
      </c>
      <c r="C16" s="8">
        <f t="shared" si="4"/>
        <v>46062</v>
      </c>
      <c r="D16" s="9">
        <f t="shared" si="5"/>
        <v>0</v>
      </c>
      <c r="E16" s="8">
        <f t="shared" si="6"/>
        <v>46063</v>
      </c>
      <c r="F16" s="9">
        <f t="shared" si="7"/>
        <v>0</v>
      </c>
      <c r="G16" s="10">
        <f t="shared" si="8"/>
        <v>1</v>
      </c>
      <c r="H16" s="11">
        <f t="shared" si="2"/>
        <v>368469.72499999998</v>
      </c>
      <c r="I16" s="11">
        <v>370326.86800000002</v>
      </c>
      <c r="J16" s="11">
        <f t="shared" ref="J16" si="14">I16-H16</f>
        <v>1857.14300000004</v>
      </c>
      <c r="K16" s="27">
        <f t="shared" ref="K16" si="15">J16/24</f>
        <v>77.380958333335002</v>
      </c>
      <c r="L16" s="28"/>
    </row>
    <row r="17" spans="1:14">
      <c r="A17" s="12">
        <f t="shared" si="3"/>
        <v>10</v>
      </c>
      <c r="B17" s="8">
        <f t="shared" si="3"/>
        <v>46063</v>
      </c>
      <c r="C17" s="8">
        <f t="shared" si="4"/>
        <v>46063</v>
      </c>
      <c r="D17" s="9">
        <f t="shared" si="5"/>
        <v>0</v>
      </c>
      <c r="E17" s="8">
        <f t="shared" si="6"/>
        <v>46064</v>
      </c>
      <c r="F17" s="9">
        <f t="shared" si="7"/>
        <v>0</v>
      </c>
      <c r="G17" s="10">
        <f t="shared" si="8"/>
        <v>1</v>
      </c>
      <c r="H17" s="11">
        <f t="shared" si="2"/>
        <v>370326.86800000002</v>
      </c>
      <c r="I17" s="11">
        <v>372086.91700000002</v>
      </c>
      <c r="J17" s="11">
        <f t="shared" ref="J17" si="16">I17-H17</f>
        <v>1760.0489999999991</v>
      </c>
      <c r="K17" s="27">
        <f t="shared" ref="K17" si="17">J17/24</f>
        <v>73.335374999999956</v>
      </c>
      <c r="L17" s="28"/>
    </row>
    <row r="18" spans="1:14">
      <c r="A18" s="12">
        <f t="shared" si="3"/>
        <v>11</v>
      </c>
      <c r="B18" s="8">
        <f t="shared" si="3"/>
        <v>46064</v>
      </c>
      <c r="C18" s="8">
        <f t="shared" si="4"/>
        <v>46064</v>
      </c>
      <c r="D18" s="9">
        <f t="shared" si="5"/>
        <v>0</v>
      </c>
      <c r="E18" s="8">
        <f t="shared" si="6"/>
        <v>46065</v>
      </c>
      <c r="F18" s="9">
        <f t="shared" si="7"/>
        <v>0</v>
      </c>
      <c r="G18" s="10">
        <f t="shared" si="8"/>
        <v>1</v>
      </c>
      <c r="H18" s="11">
        <f t="shared" si="2"/>
        <v>372086.91700000002</v>
      </c>
      <c r="I18" s="11">
        <v>373885.45899999997</v>
      </c>
      <c r="J18" s="11">
        <f t="shared" si="0"/>
        <v>1798.5419999999576</v>
      </c>
      <c r="K18" s="27">
        <f t="shared" si="13"/>
        <v>74.939249999998239</v>
      </c>
      <c r="L18" s="28"/>
    </row>
    <row r="19" spans="1:14">
      <c r="A19" s="12">
        <f t="shared" si="3"/>
        <v>12</v>
      </c>
      <c r="B19" s="8">
        <f t="shared" si="3"/>
        <v>46065</v>
      </c>
      <c r="C19" s="8">
        <f t="shared" si="4"/>
        <v>46065</v>
      </c>
      <c r="D19" s="9">
        <f t="shared" si="5"/>
        <v>0</v>
      </c>
      <c r="E19" s="8">
        <f t="shared" si="6"/>
        <v>46066</v>
      </c>
      <c r="F19" s="9">
        <f t="shared" si="7"/>
        <v>0</v>
      </c>
      <c r="G19" s="10">
        <f t="shared" si="8"/>
        <v>1</v>
      </c>
      <c r="H19" s="11">
        <f t="shared" si="2"/>
        <v>373885.45899999997</v>
      </c>
      <c r="I19" s="11">
        <v>375656.37800000003</v>
      </c>
      <c r="J19" s="11">
        <f t="shared" si="0"/>
        <v>1770.9190000000526</v>
      </c>
      <c r="K19" s="27">
        <f t="shared" si="13"/>
        <v>73.788291666668854</v>
      </c>
      <c r="L19" s="28"/>
      <c r="N19" s="29"/>
    </row>
    <row r="20" spans="1:14">
      <c r="A20" s="12">
        <f t="shared" si="3"/>
        <v>13</v>
      </c>
      <c r="B20" s="8">
        <f t="shared" si="3"/>
        <v>46066</v>
      </c>
      <c r="C20" s="8">
        <f t="shared" si="4"/>
        <v>46066</v>
      </c>
      <c r="D20" s="9">
        <f t="shared" si="5"/>
        <v>0</v>
      </c>
      <c r="E20" s="8">
        <f t="shared" si="6"/>
        <v>46067</v>
      </c>
      <c r="F20" s="9">
        <f t="shared" si="7"/>
        <v>0</v>
      </c>
      <c r="G20" s="10">
        <f t="shared" si="8"/>
        <v>1</v>
      </c>
      <c r="H20" s="11">
        <f t="shared" si="2"/>
        <v>375656.37800000003</v>
      </c>
      <c r="I20" s="11">
        <v>377535.52799999999</v>
      </c>
      <c r="J20" s="11">
        <f t="shared" si="0"/>
        <v>1879.1499999999651</v>
      </c>
      <c r="K20" s="27">
        <f t="shared" si="13"/>
        <v>78.297916666665216</v>
      </c>
      <c r="L20" s="28"/>
    </row>
    <row r="21" spans="1:14">
      <c r="A21" s="12">
        <f t="shared" si="3"/>
        <v>14</v>
      </c>
      <c r="B21" s="8">
        <f t="shared" si="3"/>
        <v>46067</v>
      </c>
      <c r="C21" s="8">
        <f t="shared" si="4"/>
        <v>46067</v>
      </c>
      <c r="D21" s="9">
        <f t="shared" si="5"/>
        <v>0</v>
      </c>
      <c r="E21" s="8">
        <f t="shared" si="6"/>
        <v>46068</v>
      </c>
      <c r="F21" s="9">
        <f t="shared" si="7"/>
        <v>0</v>
      </c>
      <c r="G21" s="10">
        <f t="shared" si="8"/>
        <v>1</v>
      </c>
      <c r="H21" s="11">
        <f t="shared" si="2"/>
        <v>377535.52799999999</v>
      </c>
      <c r="I21" s="11">
        <v>379268.95500000002</v>
      </c>
      <c r="J21" s="11">
        <f t="shared" si="0"/>
        <v>1733.4270000000251</v>
      </c>
      <c r="K21" s="27">
        <f t="shared" si="13"/>
        <v>72.226125000001048</v>
      </c>
      <c r="L21" s="28"/>
    </row>
    <row r="22" spans="1:14">
      <c r="A22" s="12">
        <f t="shared" si="3"/>
        <v>15</v>
      </c>
      <c r="B22" s="8">
        <f t="shared" si="3"/>
        <v>46068</v>
      </c>
      <c r="C22" s="8">
        <f t="shared" si="4"/>
        <v>46068</v>
      </c>
      <c r="D22" s="9">
        <f t="shared" si="5"/>
        <v>0</v>
      </c>
      <c r="E22" s="8">
        <f t="shared" si="6"/>
        <v>46069</v>
      </c>
      <c r="F22" s="9">
        <f t="shared" si="7"/>
        <v>0</v>
      </c>
      <c r="G22" s="10">
        <f t="shared" si="8"/>
        <v>1</v>
      </c>
      <c r="H22" s="11">
        <f t="shared" si="2"/>
        <v>379268.95500000002</v>
      </c>
      <c r="I22" s="11">
        <v>380858.77</v>
      </c>
      <c r="J22" s="11">
        <f t="shared" si="0"/>
        <v>1589.8150000000023</v>
      </c>
      <c r="K22" s="27">
        <f t="shared" si="13"/>
        <v>66.242291666666759</v>
      </c>
      <c r="L22" s="28"/>
    </row>
    <row r="23" spans="1:14">
      <c r="A23" s="12">
        <f t="shared" si="3"/>
        <v>16</v>
      </c>
      <c r="B23" s="8">
        <f t="shared" si="3"/>
        <v>46069</v>
      </c>
      <c r="C23" s="8">
        <f t="shared" si="4"/>
        <v>46069</v>
      </c>
      <c r="D23" s="9">
        <f t="shared" si="5"/>
        <v>0</v>
      </c>
      <c r="E23" s="8">
        <f t="shared" si="6"/>
        <v>46070</v>
      </c>
      <c r="F23" s="9">
        <f t="shared" si="7"/>
        <v>0</v>
      </c>
      <c r="G23" s="10">
        <f t="shared" si="8"/>
        <v>1</v>
      </c>
      <c r="H23" s="11">
        <f t="shared" si="2"/>
        <v>380858.77</v>
      </c>
      <c r="I23" s="11">
        <v>382815.13099999999</v>
      </c>
      <c r="J23" s="11">
        <f t="shared" si="0"/>
        <v>1956.3609999999753</v>
      </c>
      <c r="K23" s="27">
        <f t="shared" si="13"/>
        <v>81.515041666665638</v>
      </c>
      <c r="L23" s="28"/>
    </row>
    <row r="24" spans="1:14">
      <c r="A24" s="12">
        <f t="shared" si="3"/>
        <v>17</v>
      </c>
      <c r="B24" s="8">
        <f t="shared" si="3"/>
        <v>46070</v>
      </c>
      <c r="C24" s="8">
        <f t="shared" si="4"/>
        <v>46070</v>
      </c>
      <c r="D24" s="9">
        <f t="shared" si="5"/>
        <v>0</v>
      </c>
      <c r="E24" s="8">
        <f t="shared" si="6"/>
        <v>46071</v>
      </c>
      <c r="F24" s="9">
        <f t="shared" si="7"/>
        <v>0</v>
      </c>
      <c r="G24" s="10">
        <f t="shared" si="8"/>
        <v>1</v>
      </c>
      <c r="H24" s="11">
        <f t="shared" si="2"/>
        <v>382815.13099999999</v>
      </c>
      <c r="I24" s="11">
        <v>384581.68800000002</v>
      </c>
      <c r="J24" s="11">
        <f t="shared" si="0"/>
        <v>1766.5570000000298</v>
      </c>
      <c r="K24" s="27">
        <f t="shared" si="13"/>
        <v>73.606541666667908</v>
      </c>
      <c r="L24" s="28"/>
    </row>
    <row r="25" spans="1:14">
      <c r="A25" s="12">
        <f t="shared" si="3"/>
        <v>18</v>
      </c>
      <c r="B25" s="8">
        <f t="shared" si="3"/>
        <v>46071</v>
      </c>
      <c r="C25" s="8">
        <f t="shared" si="4"/>
        <v>46071</v>
      </c>
      <c r="D25" s="9">
        <f t="shared" si="5"/>
        <v>0</v>
      </c>
      <c r="E25" s="8">
        <f t="shared" si="6"/>
        <v>46072</v>
      </c>
      <c r="F25" s="9">
        <f t="shared" si="7"/>
        <v>0</v>
      </c>
      <c r="G25" s="10">
        <f t="shared" si="8"/>
        <v>1</v>
      </c>
      <c r="H25" s="11">
        <f t="shared" si="2"/>
        <v>384581.68800000002</v>
      </c>
      <c r="I25" s="11">
        <v>386427.28399999999</v>
      </c>
      <c r="J25" s="11">
        <f t="shared" si="0"/>
        <v>1845.5959999999614</v>
      </c>
      <c r="K25" s="27">
        <f t="shared" si="13"/>
        <v>76.899833333331728</v>
      </c>
      <c r="L25" s="28"/>
    </row>
    <row r="26" spans="1:14">
      <c r="A26" s="12">
        <f t="shared" ref="A26:B35" si="18">A25+1</f>
        <v>19</v>
      </c>
      <c r="B26" s="8">
        <f>B25+1</f>
        <v>46072</v>
      </c>
      <c r="C26" s="8">
        <f t="shared" si="4"/>
        <v>46072</v>
      </c>
      <c r="D26" s="9">
        <f t="shared" si="5"/>
        <v>0</v>
      </c>
      <c r="E26" s="8">
        <f t="shared" si="6"/>
        <v>46073</v>
      </c>
      <c r="F26" s="9">
        <f t="shared" si="7"/>
        <v>0</v>
      </c>
      <c r="G26" s="10">
        <f t="shared" si="8"/>
        <v>1</v>
      </c>
      <c r="H26" s="11">
        <f t="shared" si="2"/>
        <v>386427.28399999999</v>
      </c>
      <c r="I26" s="11">
        <v>388403.55499999999</v>
      </c>
      <c r="J26" s="11">
        <f t="shared" si="0"/>
        <v>1976.2710000000079</v>
      </c>
      <c r="K26" s="27">
        <f t="shared" si="13"/>
        <v>82.344625000000335</v>
      </c>
      <c r="L26" s="28"/>
    </row>
    <row r="27" spans="1:14">
      <c r="A27" s="12">
        <f t="shared" si="18"/>
        <v>20</v>
      </c>
      <c r="B27" s="8">
        <f>B26+1</f>
        <v>46073</v>
      </c>
      <c r="C27" s="8">
        <f t="shared" si="4"/>
        <v>46073</v>
      </c>
      <c r="D27" s="9">
        <f t="shared" si="5"/>
        <v>0</v>
      </c>
      <c r="E27" s="8">
        <f t="shared" si="6"/>
        <v>46074</v>
      </c>
      <c r="F27" s="9">
        <f t="shared" si="7"/>
        <v>0</v>
      </c>
      <c r="G27" s="10">
        <f t="shared" si="8"/>
        <v>1</v>
      </c>
      <c r="H27" s="11">
        <f t="shared" si="2"/>
        <v>388403.55499999999</v>
      </c>
      <c r="I27" s="11">
        <v>390398.18799999997</v>
      </c>
      <c r="J27" s="11">
        <f t="shared" si="0"/>
        <v>1994.6329999999725</v>
      </c>
      <c r="K27" s="27">
        <f t="shared" si="13"/>
        <v>83.109708333332193</v>
      </c>
      <c r="L27" s="28"/>
    </row>
    <row r="28" spans="1:14">
      <c r="A28" s="12">
        <f t="shared" si="18"/>
        <v>21</v>
      </c>
      <c r="B28" s="8">
        <f>B27+1</f>
        <v>46074</v>
      </c>
      <c r="C28" s="8">
        <f t="shared" si="4"/>
        <v>46074</v>
      </c>
      <c r="D28" s="9">
        <f t="shared" si="5"/>
        <v>0</v>
      </c>
      <c r="E28" s="8">
        <f t="shared" si="6"/>
        <v>46075</v>
      </c>
      <c r="F28" s="9">
        <f t="shared" si="7"/>
        <v>0</v>
      </c>
      <c r="G28" s="10">
        <f t="shared" si="8"/>
        <v>1</v>
      </c>
      <c r="H28" s="11">
        <f t="shared" si="2"/>
        <v>390398.18799999997</v>
      </c>
      <c r="I28" s="11">
        <v>392044.533</v>
      </c>
      <c r="J28" s="11">
        <f t="shared" si="0"/>
        <v>1646.3450000000303</v>
      </c>
      <c r="K28" s="27">
        <f t="shared" si="13"/>
        <v>68.597708333334594</v>
      </c>
      <c r="L28" s="28"/>
    </row>
    <row r="29" spans="1:14">
      <c r="A29" s="12">
        <f t="shared" si="18"/>
        <v>22</v>
      </c>
      <c r="B29" s="8">
        <f t="shared" si="18"/>
        <v>46075</v>
      </c>
      <c r="C29" s="8">
        <f t="shared" si="4"/>
        <v>46075</v>
      </c>
      <c r="D29" s="9">
        <f t="shared" si="5"/>
        <v>0</v>
      </c>
      <c r="E29" s="8">
        <f t="shared" si="6"/>
        <v>46076</v>
      </c>
      <c r="F29" s="9">
        <f t="shared" si="7"/>
        <v>0</v>
      </c>
      <c r="G29" s="10">
        <f t="shared" si="8"/>
        <v>1</v>
      </c>
      <c r="H29" s="11">
        <f t="shared" si="2"/>
        <v>392044.533</v>
      </c>
      <c r="I29" s="11">
        <v>393795.95500000002</v>
      </c>
      <c r="J29" s="11">
        <f t="shared" si="0"/>
        <v>1751.4220000000205</v>
      </c>
      <c r="K29" s="27">
        <f t="shared" si="13"/>
        <v>72.975916666667516</v>
      </c>
      <c r="L29" s="28"/>
    </row>
    <row r="30" spans="1:14">
      <c r="A30" s="12">
        <f t="shared" si="18"/>
        <v>23</v>
      </c>
      <c r="B30" s="8">
        <f t="shared" si="18"/>
        <v>46076</v>
      </c>
      <c r="C30" s="8">
        <f t="shared" si="4"/>
        <v>46076</v>
      </c>
      <c r="D30" s="9">
        <f t="shared" si="5"/>
        <v>0</v>
      </c>
      <c r="E30" s="8">
        <f t="shared" si="6"/>
        <v>46077</v>
      </c>
      <c r="F30" s="9">
        <f t="shared" si="7"/>
        <v>0</v>
      </c>
      <c r="G30" s="10">
        <f t="shared" si="8"/>
        <v>1</v>
      </c>
      <c r="H30" s="11">
        <f t="shared" si="2"/>
        <v>393795.95500000002</v>
      </c>
      <c r="I30" s="11">
        <v>395617.93300000002</v>
      </c>
      <c r="J30" s="11">
        <f t="shared" si="0"/>
        <v>1821.9780000000028</v>
      </c>
      <c r="K30" s="27">
        <f t="shared" si="13"/>
        <v>75.915750000000116</v>
      </c>
      <c r="L30" s="28"/>
    </row>
    <row r="31" spans="1:14">
      <c r="A31" s="12">
        <f t="shared" si="18"/>
        <v>24</v>
      </c>
      <c r="B31" s="8">
        <f t="shared" si="18"/>
        <v>46077</v>
      </c>
      <c r="C31" s="8">
        <f t="shared" si="4"/>
        <v>46077</v>
      </c>
      <c r="D31" s="9">
        <f t="shared" si="5"/>
        <v>0</v>
      </c>
      <c r="E31" s="8">
        <f t="shared" si="6"/>
        <v>46078</v>
      </c>
      <c r="F31" s="9">
        <f t="shared" si="7"/>
        <v>0</v>
      </c>
      <c r="G31" s="10">
        <f t="shared" si="8"/>
        <v>1</v>
      </c>
      <c r="H31" s="11">
        <f t="shared" si="2"/>
        <v>395617.93300000002</v>
      </c>
      <c r="I31" s="11">
        <v>397420.402</v>
      </c>
      <c r="J31" s="11">
        <f t="shared" si="0"/>
        <v>1802.4689999999828</v>
      </c>
      <c r="K31" s="27">
        <f t="shared" si="13"/>
        <v>75.102874999999287</v>
      </c>
      <c r="L31" s="28"/>
    </row>
    <row r="32" spans="1:14">
      <c r="A32" s="12">
        <f t="shared" si="18"/>
        <v>25</v>
      </c>
      <c r="B32" s="8">
        <f t="shared" si="18"/>
        <v>46078</v>
      </c>
      <c r="C32" s="8">
        <f t="shared" si="4"/>
        <v>46078</v>
      </c>
      <c r="D32" s="9">
        <f t="shared" si="5"/>
        <v>0</v>
      </c>
      <c r="E32" s="8">
        <f t="shared" si="6"/>
        <v>46079</v>
      </c>
      <c r="F32" s="9">
        <f t="shared" si="7"/>
        <v>0</v>
      </c>
      <c r="G32" s="10">
        <f t="shared" si="8"/>
        <v>1</v>
      </c>
      <c r="H32" s="11">
        <f t="shared" si="2"/>
        <v>397420.402</v>
      </c>
      <c r="I32" s="11">
        <v>399089.62599999999</v>
      </c>
      <c r="J32" s="11">
        <f t="shared" si="0"/>
        <v>1669.2239999999874</v>
      </c>
      <c r="K32" s="27">
        <f t="shared" si="13"/>
        <v>69.550999999999476</v>
      </c>
      <c r="L32" s="28"/>
    </row>
    <row r="33" spans="1:12">
      <c r="A33" s="12">
        <f t="shared" si="18"/>
        <v>26</v>
      </c>
      <c r="B33" s="8">
        <f t="shared" si="18"/>
        <v>46079</v>
      </c>
      <c r="C33" s="8">
        <f t="shared" si="4"/>
        <v>46079</v>
      </c>
      <c r="D33" s="9">
        <f t="shared" si="5"/>
        <v>0</v>
      </c>
      <c r="E33" s="8">
        <f t="shared" si="6"/>
        <v>46080</v>
      </c>
      <c r="F33" s="9">
        <f t="shared" si="7"/>
        <v>0</v>
      </c>
      <c r="G33" s="10">
        <f t="shared" si="8"/>
        <v>1</v>
      </c>
      <c r="H33" s="11">
        <f t="shared" si="2"/>
        <v>399089.62599999999</v>
      </c>
      <c r="I33" s="11">
        <v>400921.413</v>
      </c>
      <c r="J33" s="11">
        <f t="shared" si="0"/>
        <v>1831.7870000000112</v>
      </c>
      <c r="K33" s="27">
        <f t="shared" si="13"/>
        <v>76.324458333333794</v>
      </c>
      <c r="L33" s="28"/>
    </row>
    <row r="34" spans="1:12">
      <c r="A34" s="12">
        <f t="shared" si="18"/>
        <v>27</v>
      </c>
      <c r="B34" s="8">
        <f t="shared" si="18"/>
        <v>46080</v>
      </c>
      <c r="C34" s="8">
        <f t="shared" si="4"/>
        <v>46080</v>
      </c>
      <c r="D34" s="9">
        <f t="shared" si="5"/>
        <v>0</v>
      </c>
      <c r="E34" s="8">
        <f t="shared" si="6"/>
        <v>46081</v>
      </c>
      <c r="F34" s="9">
        <f t="shared" si="7"/>
        <v>0</v>
      </c>
      <c r="G34" s="10">
        <f t="shared" si="8"/>
        <v>1</v>
      </c>
      <c r="H34" s="11">
        <f t="shared" si="2"/>
        <v>400921.413</v>
      </c>
      <c r="I34" s="11">
        <v>402809.73200000002</v>
      </c>
      <c r="J34" s="11">
        <f t="shared" si="0"/>
        <v>1888.3190000000177</v>
      </c>
      <c r="K34" s="27">
        <f t="shared" si="13"/>
        <v>78.679958333334071</v>
      </c>
      <c r="L34" s="28"/>
    </row>
    <row r="35" spans="1:12">
      <c r="A35" s="12">
        <f t="shared" si="18"/>
        <v>28</v>
      </c>
      <c r="B35" s="8">
        <f t="shared" si="18"/>
        <v>46081</v>
      </c>
      <c r="C35" s="8">
        <f t="shared" si="4"/>
        <v>46081</v>
      </c>
      <c r="D35" s="9">
        <f t="shared" si="5"/>
        <v>0</v>
      </c>
      <c r="E35" s="8">
        <f t="shared" si="6"/>
        <v>46082</v>
      </c>
      <c r="F35" s="9">
        <f t="shared" si="7"/>
        <v>0</v>
      </c>
      <c r="G35" s="10">
        <f t="shared" si="8"/>
        <v>1</v>
      </c>
      <c r="H35" s="11">
        <f t="shared" si="2"/>
        <v>402809.73200000002</v>
      </c>
      <c r="I35" s="11">
        <v>404594.04300000001</v>
      </c>
      <c r="J35" s="11">
        <f t="shared" si="0"/>
        <v>1784.310999999987</v>
      </c>
      <c r="K35" s="27">
        <f t="shared" si="13"/>
        <v>74.346291666666119</v>
      </c>
      <c r="L35" s="28"/>
    </row>
    <row r="36" spans="1:12">
      <c r="A36" s="12"/>
      <c r="B36" s="8"/>
      <c r="C36" s="8"/>
      <c r="D36" s="9"/>
      <c r="E36" s="8"/>
      <c r="F36" s="9"/>
      <c r="G36" s="10"/>
      <c r="H36" s="11"/>
      <c r="I36" s="11"/>
      <c r="J36" s="11"/>
      <c r="K36" s="27"/>
      <c r="L36" s="28"/>
    </row>
    <row r="37" spans="1:12">
      <c r="A37" s="12"/>
      <c r="B37" s="8"/>
      <c r="C37" s="8"/>
      <c r="D37" s="9"/>
      <c r="E37" s="8"/>
      <c r="F37" s="9"/>
      <c r="G37" s="10"/>
      <c r="H37" s="11"/>
      <c r="I37" s="11"/>
      <c r="J37" s="11"/>
      <c r="K37" s="27"/>
      <c r="L37" s="28"/>
    </row>
    <row r="38" spans="1:12">
      <c r="A38" s="12"/>
      <c r="B38" s="8"/>
      <c r="C38" s="8"/>
      <c r="D38" s="9"/>
      <c r="E38" s="8"/>
      <c r="F38" s="9"/>
      <c r="G38" s="10"/>
      <c r="H38" s="11"/>
      <c r="I38" s="11"/>
      <c r="J38" s="11"/>
      <c r="K38" s="27"/>
      <c r="L38" s="28"/>
    </row>
    <row r="39" spans="1:12">
      <c r="A39" s="12"/>
      <c r="B39" s="8"/>
      <c r="C39" s="8"/>
      <c r="D39" s="9"/>
      <c r="E39" s="8"/>
      <c r="F39" s="9"/>
      <c r="G39" s="10"/>
      <c r="H39" s="11"/>
      <c r="I39" s="11"/>
      <c r="J39" s="11"/>
      <c r="K39" s="27"/>
      <c r="L39" s="28"/>
    </row>
    <row r="40" spans="1:12">
      <c r="A40" s="17" t="s">
        <v>3</v>
      </c>
      <c r="B40" s="18"/>
      <c r="C40" s="18"/>
      <c r="D40" s="18"/>
      <c r="E40" s="18"/>
      <c r="F40" s="18"/>
      <c r="G40" s="19">
        <f>SUM(G8:G39)</f>
        <v>28</v>
      </c>
      <c r="H40" s="20"/>
      <c r="I40" s="20"/>
      <c r="J40" s="32">
        <f>SUM(J8:J39)</f>
        <v>49703.733000000007</v>
      </c>
      <c r="K40" s="32">
        <f>AVERAGE(K8:K39)</f>
        <v>73.963888392857157</v>
      </c>
      <c r="L40" s="33"/>
    </row>
    <row r="41" spans="1:12">
      <c r="A41" s="21" t="s">
        <v>106</v>
      </c>
      <c r="B41" s="22"/>
      <c r="C41" s="22"/>
      <c r="D41" s="22"/>
      <c r="E41" s="22"/>
      <c r="F41" s="22"/>
      <c r="G41" s="23">
        <f>G40/SUMPRODUCT((G8:G39&gt;0)*1)</f>
        <v>1</v>
      </c>
      <c r="H41" s="24"/>
      <c r="I41" s="24"/>
      <c r="J41" s="24"/>
      <c r="K41" s="24">
        <f>K40/SUMPRODUCT((K8:K39&gt;0)*1)</f>
        <v>2.6415674426020415</v>
      </c>
      <c r="L41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workbookViewId="0">
      <pane xSplit="2" ySplit="6" topLeftCell="C25" activePane="bottomRight" state="frozen"/>
      <selection pane="topRight"/>
      <selection pane="bottomLeft"/>
      <selection pane="bottomRight" activeCell="K39" sqref="K39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8" width="12.140625" style="1" customWidth="1"/>
    <col min="9" max="9" width="11.85546875" style="1" customWidth="1"/>
    <col min="10" max="10" width="14.28515625" style="1" customWidth="1"/>
    <col min="11" max="11" width="9.140625" style="1"/>
    <col min="12" max="12" width="28.42578125" style="1" customWidth="1"/>
    <col min="13" max="16384" width="9.140625" style="1"/>
  </cols>
  <sheetData>
    <row r="1" spans="1:12">
      <c r="B1" s="2"/>
      <c r="C1" s="3" t="s">
        <v>120</v>
      </c>
      <c r="D1" s="2"/>
      <c r="E1" s="2"/>
      <c r="F1" s="2"/>
      <c r="G1" s="2"/>
      <c r="H1" s="2"/>
      <c r="I1" s="2"/>
      <c r="J1" s="2"/>
      <c r="K1" s="2"/>
      <c r="L1" s="2"/>
    </row>
    <row r="2" spans="1:12">
      <c r="B2" s="2"/>
      <c r="C2" s="3" t="s">
        <v>228</v>
      </c>
      <c r="D2" s="2"/>
      <c r="E2" s="2"/>
      <c r="F2" s="2"/>
      <c r="G2" s="2"/>
      <c r="H2" s="2"/>
      <c r="I2" s="2"/>
      <c r="J2" s="2"/>
      <c r="K2" s="2"/>
      <c r="L2" s="25" t="s">
        <v>122</v>
      </c>
    </row>
    <row r="3" spans="1:12">
      <c r="B3" s="2"/>
      <c r="C3" s="3" t="str">
        <f>SCI!C3</f>
        <v>Bulan Februari 2026</v>
      </c>
      <c r="D3" s="2"/>
      <c r="E3" s="2"/>
      <c r="F3" s="2"/>
      <c r="G3" s="2"/>
      <c r="H3" s="2"/>
      <c r="I3" s="2"/>
      <c r="J3" s="2"/>
      <c r="K3" s="2"/>
      <c r="L3" s="2"/>
    </row>
    <row r="4" spans="1:12">
      <c r="B4" s="4"/>
      <c r="C4" s="4">
        <f>SCI!C4</f>
        <v>46054</v>
      </c>
      <c r="D4" s="2"/>
      <c r="E4" s="2"/>
      <c r="F4" s="2"/>
      <c r="G4" s="2"/>
      <c r="H4" s="2"/>
      <c r="I4" s="2"/>
      <c r="J4" s="2" t="s">
        <v>123</v>
      </c>
      <c r="K4" s="26">
        <f>MAX(K7:K36)</f>
        <v>323.19000000000233</v>
      </c>
      <c r="L4" s="2"/>
    </row>
    <row r="5" spans="1:12">
      <c r="A5" s="695" t="s">
        <v>100</v>
      </c>
      <c r="B5" s="694" t="s">
        <v>101</v>
      </c>
      <c r="C5" s="694" t="s">
        <v>124</v>
      </c>
      <c r="D5" s="694"/>
      <c r="E5" s="694" t="s">
        <v>125</v>
      </c>
      <c r="F5" s="694"/>
      <c r="G5" s="698" t="s">
        <v>126</v>
      </c>
      <c r="H5" s="694" t="s">
        <v>127</v>
      </c>
      <c r="I5" s="694"/>
      <c r="J5" s="694" t="s">
        <v>128</v>
      </c>
      <c r="K5" s="698" t="s">
        <v>129</v>
      </c>
      <c r="L5" s="692" t="s">
        <v>130</v>
      </c>
    </row>
    <row r="6" spans="1:12">
      <c r="A6" s="696"/>
      <c r="B6" s="697"/>
      <c r="C6" s="5" t="s">
        <v>101</v>
      </c>
      <c r="D6" s="5" t="s">
        <v>131</v>
      </c>
      <c r="E6" s="5" t="s">
        <v>101</v>
      </c>
      <c r="F6" s="5" t="s">
        <v>131</v>
      </c>
      <c r="G6" s="699"/>
      <c r="H6" s="5" t="s">
        <v>124</v>
      </c>
      <c r="I6" s="5" t="s">
        <v>125</v>
      </c>
      <c r="J6" s="697"/>
      <c r="K6" s="699"/>
      <c r="L6" s="693"/>
    </row>
    <row r="7" spans="1:12">
      <c r="A7" s="6">
        <v>1</v>
      </c>
      <c r="B7" s="7">
        <f>C4</f>
        <v>46054</v>
      </c>
      <c r="C7" s="8">
        <f>B7</f>
        <v>46054</v>
      </c>
      <c r="D7" s="132">
        <v>0</v>
      </c>
      <c r="E7" s="8">
        <f>C7+1</f>
        <v>46055</v>
      </c>
      <c r="F7" s="132">
        <v>0</v>
      </c>
      <c r="G7" s="10">
        <f>IFERROR(((E7-C7)+(F7-D7)),"")</f>
        <v>1</v>
      </c>
      <c r="H7" s="11">
        <v>2831680.34</v>
      </c>
      <c r="I7" s="11">
        <v>2832770.04</v>
      </c>
      <c r="J7" s="11">
        <f>I7-H7</f>
        <v>1089.7000000001863</v>
      </c>
      <c r="K7" s="27">
        <f>J7/24</f>
        <v>45.404166666674428</v>
      </c>
      <c r="L7" s="253"/>
    </row>
    <row r="8" spans="1:12">
      <c r="A8" s="12">
        <f>A7+1</f>
        <v>2</v>
      </c>
      <c r="B8" s="8">
        <f>B7+1</f>
        <v>46055</v>
      </c>
      <c r="C8" s="8">
        <f>B8</f>
        <v>46055</v>
      </c>
      <c r="D8" s="132">
        <f>D7</f>
        <v>0</v>
      </c>
      <c r="E8" s="8">
        <f>C8+1</f>
        <v>46056</v>
      </c>
      <c r="F8" s="132">
        <f>F7</f>
        <v>0</v>
      </c>
      <c r="G8" s="10">
        <f>IFERROR(((E8-C8)+(F8-D8)),"")</f>
        <v>1</v>
      </c>
      <c r="H8" s="11">
        <v>2832770.04</v>
      </c>
      <c r="I8" s="11">
        <v>2834321.82</v>
      </c>
      <c r="J8" s="11">
        <f t="shared" ref="J8:J34" si="0">I8-H8</f>
        <v>1551.7799999997951</v>
      </c>
      <c r="K8" s="27">
        <f t="shared" ref="K8:K34" si="1">J8/24</f>
        <v>64.657499999991458</v>
      </c>
      <c r="L8" s="28"/>
    </row>
    <row r="9" spans="1:12">
      <c r="A9" s="12">
        <f t="shared" ref="A9:B24" si="2">A8+1</f>
        <v>3</v>
      </c>
      <c r="B9" s="8">
        <f t="shared" si="2"/>
        <v>46056</v>
      </c>
      <c r="C9" s="8">
        <f t="shared" ref="C9:C34" si="3">B9</f>
        <v>46056</v>
      </c>
      <c r="D9" s="132">
        <f t="shared" ref="D9:D34" si="4">D8</f>
        <v>0</v>
      </c>
      <c r="E9" s="8">
        <f t="shared" ref="E9:E34" si="5">C9+1</f>
        <v>46057</v>
      </c>
      <c r="F9" s="132">
        <f t="shared" ref="F9:F34" si="6">F8</f>
        <v>0</v>
      </c>
      <c r="G9" s="10">
        <f t="shared" ref="G9:G34" si="7">IFERROR(((E9-C9)+(F9-D9)),"")</f>
        <v>1</v>
      </c>
      <c r="H9" s="11">
        <f t="shared" ref="H9:H17" si="8">I8</f>
        <v>2834321.82</v>
      </c>
      <c r="I9" s="11">
        <v>2839107.18</v>
      </c>
      <c r="J9" s="11">
        <f t="shared" ref="J9" si="9">I9-H9</f>
        <v>4785.3600000003353</v>
      </c>
      <c r="K9" s="27">
        <f t="shared" ref="K9" si="10">J9/24</f>
        <v>199.39000000001397</v>
      </c>
      <c r="L9" s="28"/>
    </row>
    <row r="10" spans="1:12">
      <c r="A10" s="12">
        <f t="shared" si="2"/>
        <v>4</v>
      </c>
      <c r="B10" s="8">
        <f t="shared" si="2"/>
        <v>46057</v>
      </c>
      <c r="C10" s="8">
        <f t="shared" si="3"/>
        <v>46057</v>
      </c>
      <c r="D10" s="132">
        <f t="shared" si="4"/>
        <v>0</v>
      </c>
      <c r="E10" s="8">
        <f t="shared" si="5"/>
        <v>46058</v>
      </c>
      <c r="F10" s="132">
        <f t="shared" si="6"/>
        <v>0</v>
      </c>
      <c r="G10" s="10">
        <f t="shared" si="7"/>
        <v>1</v>
      </c>
      <c r="H10" s="11">
        <f t="shared" si="8"/>
        <v>2839107.18</v>
      </c>
      <c r="I10" s="11">
        <v>2840487.46</v>
      </c>
      <c r="J10" s="11">
        <f t="shared" ref="J10" si="11">I10-H10</f>
        <v>1380.2799999997951</v>
      </c>
      <c r="K10" s="27">
        <f t="shared" ref="K10" si="12">J10/24</f>
        <v>57.51166666665813</v>
      </c>
      <c r="L10" s="28"/>
    </row>
    <row r="11" spans="1:12">
      <c r="A11" s="12">
        <f t="shared" si="2"/>
        <v>5</v>
      </c>
      <c r="B11" s="8">
        <f t="shared" si="2"/>
        <v>46058</v>
      </c>
      <c r="C11" s="8">
        <f t="shared" si="3"/>
        <v>46058</v>
      </c>
      <c r="D11" s="132">
        <f t="shared" si="4"/>
        <v>0</v>
      </c>
      <c r="E11" s="8">
        <f t="shared" si="5"/>
        <v>46059</v>
      </c>
      <c r="F11" s="132">
        <f t="shared" si="6"/>
        <v>0</v>
      </c>
      <c r="G11" s="10">
        <f t="shared" si="7"/>
        <v>1</v>
      </c>
      <c r="H11" s="11">
        <f t="shared" si="8"/>
        <v>2840487.46</v>
      </c>
      <c r="I11" s="11">
        <v>2844743.41</v>
      </c>
      <c r="J11" s="11">
        <f t="shared" ref="J11" si="13">I11-H11</f>
        <v>4255.9500000001863</v>
      </c>
      <c r="K11" s="27">
        <f t="shared" ref="K11" si="14">J11/24</f>
        <v>177.33125000000777</v>
      </c>
      <c r="L11" s="28"/>
    </row>
    <row r="12" spans="1:12">
      <c r="A12" s="12">
        <f t="shared" si="2"/>
        <v>6</v>
      </c>
      <c r="B12" s="8">
        <f t="shared" si="2"/>
        <v>46059</v>
      </c>
      <c r="C12" s="8">
        <f t="shared" si="3"/>
        <v>46059</v>
      </c>
      <c r="D12" s="132">
        <f t="shared" si="4"/>
        <v>0</v>
      </c>
      <c r="E12" s="8">
        <f t="shared" si="5"/>
        <v>46060</v>
      </c>
      <c r="F12" s="132">
        <f t="shared" si="6"/>
        <v>0</v>
      </c>
      <c r="G12" s="10">
        <f t="shared" si="7"/>
        <v>1</v>
      </c>
      <c r="H12" s="11">
        <f t="shared" si="8"/>
        <v>2844743.41</v>
      </c>
      <c r="I12" s="11">
        <v>2848273.17</v>
      </c>
      <c r="J12" s="11">
        <f t="shared" ref="J12" si="15">I12-H12</f>
        <v>3529.7599999997765</v>
      </c>
      <c r="K12" s="27">
        <f t="shared" ref="K12" si="16">J12/24</f>
        <v>147.07333333332403</v>
      </c>
      <c r="L12" s="28"/>
    </row>
    <row r="13" spans="1:12">
      <c r="A13" s="12">
        <f t="shared" si="2"/>
        <v>7</v>
      </c>
      <c r="B13" s="8">
        <f t="shared" si="2"/>
        <v>46060</v>
      </c>
      <c r="C13" s="8">
        <f t="shared" si="3"/>
        <v>46060</v>
      </c>
      <c r="D13" s="132">
        <f t="shared" si="4"/>
        <v>0</v>
      </c>
      <c r="E13" s="8">
        <f t="shared" si="5"/>
        <v>46061</v>
      </c>
      <c r="F13" s="132">
        <f t="shared" si="6"/>
        <v>0</v>
      </c>
      <c r="G13" s="10">
        <f t="shared" si="7"/>
        <v>1</v>
      </c>
      <c r="H13" s="11">
        <f t="shared" si="8"/>
        <v>2848273.17</v>
      </c>
      <c r="I13" s="11">
        <v>2850368.94</v>
      </c>
      <c r="J13" s="11">
        <f t="shared" si="0"/>
        <v>2095.7700000000186</v>
      </c>
      <c r="K13" s="27">
        <f t="shared" si="1"/>
        <v>87.323750000000771</v>
      </c>
      <c r="L13" s="28"/>
    </row>
    <row r="14" spans="1:12">
      <c r="A14" s="12">
        <f t="shared" si="2"/>
        <v>8</v>
      </c>
      <c r="B14" s="8">
        <f t="shared" si="2"/>
        <v>46061</v>
      </c>
      <c r="C14" s="8">
        <f t="shared" si="3"/>
        <v>46061</v>
      </c>
      <c r="D14" s="132">
        <f t="shared" si="4"/>
        <v>0</v>
      </c>
      <c r="E14" s="8">
        <f t="shared" si="5"/>
        <v>46062</v>
      </c>
      <c r="F14" s="132">
        <f t="shared" si="6"/>
        <v>0</v>
      </c>
      <c r="G14" s="10">
        <f t="shared" si="7"/>
        <v>1</v>
      </c>
      <c r="H14" s="11">
        <f t="shared" si="8"/>
        <v>2850368.94</v>
      </c>
      <c r="I14" s="11">
        <v>2851375.07</v>
      </c>
      <c r="J14" s="11">
        <f t="shared" si="0"/>
        <v>1006.1299999998882</v>
      </c>
      <c r="K14" s="27">
        <f t="shared" si="1"/>
        <v>41.922083333328679</v>
      </c>
      <c r="L14" s="28"/>
    </row>
    <row r="15" spans="1:12">
      <c r="A15" s="12">
        <f t="shared" si="2"/>
        <v>9</v>
      </c>
      <c r="B15" s="8">
        <f t="shared" si="2"/>
        <v>46062</v>
      </c>
      <c r="C15" s="8">
        <f t="shared" si="3"/>
        <v>46062</v>
      </c>
      <c r="D15" s="132">
        <f t="shared" si="4"/>
        <v>0</v>
      </c>
      <c r="E15" s="8">
        <f t="shared" si="5"/>
        <v>46063</v>
      </c>
      <c r="F15" s="132">
        <f t="shared" si="6"/>
        <v>0</v>
      </c>
      <c r="G15" s="10">
        <f t="shared" si="7"/>
        <v>1</v>
      </c>
      <c r="H15" s="11">
        <f t="shared" si="8"/>
        <v>2851375.07</v>
      </c>
      <c r="I15" s="11">
        <v>2856083.91</v>
      </c>
      <c r="J15" s="11">
        <f t="shared" ref="J15" si="17">I15-H15</f>
        <v>4708.8400000003166</v>
      </c>
      <c r="K15" s="27">
        <f t="shared" ref="K15" si="18">J15/24</f>
        <v>196.20166666667987</v>
      </c>
      <c r="L15" s="28"/>
    </row>
    <row r="16" spans="1:12">
      <c r="A16" s="12">
        <f t="shared" si="2"/>
        <v>10</v>
      </c>
      <c r="B16" s="8">
        <f t="shared" si="2"/>
        <v>46063</v>
      </c>
      <c r="C16" s="8">
        <f t="shared" si="3"/>
        <v>46063</v>
      </c>
      <c r="D16" s="132">
        <f t="shared" si="4"/>
        <v>0</v>
      </c>
      <c r="E16" s="8">
        <f t="shared" si="5"/>
        <v>46064</v>
      </c>
      <c r="F16" s="132">
        <f t="shared" si="6"/>
        <v>0</v>
      </c>
      <c r="G16" s="10">
        <f t="shared" si="7"/>
        <v>1</v>
      </c>
      <c r="H16" s="11">
        <f t="shared" si="8"/>
        <v>2856083.91</v>
      </c>
      <c r="I16" s="11">
        <v>2861672.99</v>
      </c>
      <c r="J16" s="11">
        <f t="shared" ref="J16" si="19">I16-H16</f>
        <v>5589.0800000000745</v>
      </c>
      <c r="K16" s="27">
        <f t="shared" ref="K16" si="20">J16/24</f>
        <v>232.87833333333643</v>
      </c>
      <c r="L16" s="28"/>
    </row>
    <row r="17" spans="1:14">
      <c r="A17" s="12">
        <f t="shared" si="2"/>
        <v>11</v>
      </c>
      <c r="B17" s="8">
        <f t="shared" si="2"/>
        <v>46064</v>
      </c>
      <c r="C17" s="8">
        <f t="shared" si="3"/>
        <v>46064</v>
      </c>
      <c r="D17" s="132">
        <f t="shared" si="4"/>
        <v>0</v>
      </c>
      <c r="E17" s="8">
        <f t="shared" si="5"/>
        <v>46065</v>
      </c>
      <c r="F17" s="132">
        <f t="shared" si="6"/>
        <v>0</v>
      </c>
      <c r="G17" s="10">
        <f t="shared" si="7"/>
        <v>1</v>
      </c>
      <c r="H17" s="11">
        <f t="shared" si="8"/>
        <v>2861672.99</v>
      </c>
      <c r="I17" s="11">
        <v>2866519.3</v>
      </c>
      <c r="J17" s="11">
        <f t="shared" ref="J17" si="21">I17-H17</f>
        <v>4846.3099999995902</v>
      </c>
      <c r="K17" s="27">
        <f t="shared" ref="K17" si="22">J17/24</f>
        <v>201.92958333331626</v>
      </c>
      <c r="L17" s="28"/>
    </row>
    <row r="18" spans="1:14">
      <c r="A18" s="12">
        <f t="shared" si="2"/>
        <v>12</v>
      </c>
      <c r="B18" s="8">
        <f t="shared" si="2"/>
        <v>46065</v>
      </c>
      <c r="C18" s="8">
        <f t="shared" si="3"/>
        <v>46065</v>
      </c>
      <c r="D18" s="132">
        <f t="shared" si="4"/>
        <v>0</v>
      </c>
      <c r="E18" s="8">
        <f t="shared" si="5"/>
        <v>46066</v>
      </c>
      <c r="F18" s="132">
        <f t="shared" si="6"/>
        <v>0</v>
      </c>
      <c r="G18" s="10">
        <f t="shared" si="7"/>
        <v>1</v>
      </c>
      <c r="H18" s="11">
        <f t="shared" ref="H18:H34" si="23">I17</f>
        <v>2866519.3</v>
      </c>
      <c r="I18" s="11">
        <v>2867203.76</v>
      </c>
      <c r="J18" s="11">
        <f t="shared" ref="J18" si="24">I18-H18</f>
        <v>684.45999999996275</v>
      </c>
      <c r="K18" s="27">
        <f t="shared" ref="K18" si="25">J18/24</f>
        <v>28.519166666665114</v>
      </c>
      <c r="L18" s="28"/>
      <c r="N18" s="29"/>
    </row>
    <row r="19" spans="1:14">
      <c r="A19" s="12">
        <f t="shared" si="2"/>
        <v>13</v>
      </c>
      <c r="B19" s="8">
        <f t="shared" si="2"/>
        <v>46066</v>
      </c>
      <c r="C19" s="8">
        <f t="shared" si="3"/>
        <v>46066</v>
      </c>
      <c r="D19" s="132">
        <f t="shared" si="4"/>
        <v>0</v>
      </c>
      <c r="E19" s="8">
        <f t="shared" si="5"/>
        <v>46067</v>
      </c>
      <c r="F19" s="132">
        <f t="shared" si="6"/>
        <v>0</v>
      </c>
      <c r="G19" s="10">
        <f t="shared" si="7"/>
        <v>1</v>
      </c>
      <c r="H19" s="11">
        <f t="shared" si="23"/>
        <v>2867203.76</v>
      </c>
      <c r="I19" s="11">
        <v>2872791.89</v>
      </c>
      <c r="J19" s="11">
        <f t="shared" si="0"/>
        <v>5588.1300000003539</v>
      </c>
      <c r="K19" s="27">
        <f t="shared" si="1"/>
        <v>232.83875000001476</v>
      </c>
      <c r="L19" s="28"/>
    </row>
    <row r="20" spans="1:14">
      <c r="A20" s="12">
        <f t="shared" si="2"/>
        <v>14</v>
      </c>
      <c r="B20" s="8">
        <f t="shared" si="2"/>
        <v>46067</v>
      </c>
      <c r="C20" s="8">
        <f t="shared" si="3"/>
        <v>46067</v>
      </c>
      <c r="D20" s="132">
        <f t="shared" si="4"/>
        <v>0</v>
      </c>
      <c r="E20" s="8">
        <f t="shared" si="5"/>
        <v>46068</v>
      </c>
      <c r="F20" s="132">
        <f t="shared" si="6"/>
        <v>0</v>
      </c>
      <c r="G20" s="10">
        <f t="shared" si="7"/>
        <v>1</v>
      </c>
      <c r="H20" s="11">
        <f t="shared" si="23"/>
        <v>2872791.89</v>
      </c>
      <c r="I20" s="11">
        <v>2877973.13</v>
      </c>
      <c r="J20" s="11">
        <f t="shared" ref="J20" si="26">I20-H20</f>
        <v>5181.2399999997579</v>
      </c>
      <c r="K20" s="27">
        <f t="shared" ref="K20" si="27">J20/24</f>
        <v>215.8849999999899</v>
      </c>
      <c r="L20" s="28"/>
    </row>
    <row r="21" spans="1:14">
      <c r="A21" s="12">
        <f t="shared" si="2"/>
        <v>15</v>
      </c>
      <c r="B21" s="8">
        <f t="shared" si="2"/>
        <v>46068</v>
      </c>
      <c r="C21" s="8">
        <f t="shared" si="3"/>
        <v>46068</v>
      </c>
      <c r="D21" s="132">
        <f t="shared" si="4"/>
        <v>0</v>
      </c>
      <c r="E21" s="8">
        <f t="shared" si="5"/>
        <v>46069</v>
      </c>
      <c r="F21" s="132">
        <f t="shared" si="6"/>
        <v>0</v>
      </c>
      <c r="G21" s="10">
        <f t="shared" si="7"/>
        <v>1</v>
      </c>
      <c r="H21" s="11">
        <f t="shared" si="23"/>
        <v>2877973.13</v>
      </c>
      <c r="I21" s="11">
        <v>2880694</v>
      </c>
      <c r="J21" s="11">
        <f t="shared" si="0"/>
        <v>2720.8700000001118</v>
      </c>
      <c r="K21" s="27">
        <f t="shared" si="1"/>
        <v>113.36958333333799</v>
      </c>
      <c r="L21" s="28"/>
    </row>
    <row r="22" spans="1:14">
      <c r="A22" s="12">
        <f t="shared" si="2"/>
        <v>16</v>
      </c>
      <c r="B22" s="8">
        <f t="shared" si="2"/>
        <v>46069</v>
      </c>
      <c r="C22" s="8">
        <f t="shared" si="3"/>
        <v>46069</v>
      </c>
      <c r="D22" s="132">
        <f t="shared" si="4"/>
        <v>0</v>
      </c>
      <c r="E22" s="8">
        <f t="shared" si="5"/>
        <v>46070</v>
      </c>
      <c r="F22" s="132">
        <f t="shared" si="6"/>
        <v>0</v>
      </c>
      <c r="G22" s="10">
        <f t="shared" si="7"/>
        <v>1</v>
      </c>
      <c r="H22" s="11">
        <f t="shared" si="23"/>
        <v>2880694</v>
      </c>
      <c r="I22" s="11">
        <v>2883120.66</v>
      </c>
      <c r="J22" s="11">
        <f t="shared" si="0"/>
        <v>2426.660000000149</v>
      </c>
      <c r="K22" s="27">
        <f t="shared" si="1"/>
        <v>101.11083333333954</v>
      </c>
      <c r="L22" s="28"/>
    </row>
    <row r="23" spans="1:14">
      <c r="A23" s="12">
        <f t="shared" si="2"/>
        <v>17</v>
      </c>
      <c r="B23" s="8">
        <f t="shared" si="2"/>
        <v>46070</v>
      </c>
      <c r="C23" s="8">
        <f t="shared" si="3"/>
        <v>46070</v>
      </c>
      <c r="D23" s="132">
        <f t="shared" si="4"/>
        <v>0</v>
      </c>
      <c r="E23" s="8">
        <f t="shared" si="5"/>
        <v>46071</v>
      </c>
      <c r="F23" s="132">
        <f t="shared" si="6"/>
        <v>0</v>
      </c>
      <c r="G23" s="10">
        <f t="shared" si="7"/>
        <v>1</v>
      </c>
      <c r="H23" s="11">
        <f t="shared" si="23"/>
        <v>2883120.66</v>
      </c>
      <c r="I23" s="11">
        <v>2889142.38</v>
      </c>
      <c r="J23" s="11">
        <f t="shared" si="0"/>
        <v>6021.7199999997392</v>
      </c>
      <c r="K23" s="27">
        <f t="shared" si="1"/>
        <v>250.90499999998914</v>
      </c>
      <c r="L23" s="28"/>
    </row>
    <row r="24" spans="1:14">
      <c r="A24" s="12">
        <f t="shared" si="2"/>
        <v>18</v>
      </c>
      <c r="B24" s="8">
        <f t="shared" si="2"/>
        <v>46071</v>
      </c>
      <c r="C24" s="8">
        <f t="shared" si="3"/>
        <v>46071</v>
      </c>
      <c r="D24" s="132">
        <f t="shared" si="4"/>
        <v>0</v>
      </c>
      <c r="E24" s="8">
        <f t="shared" si="5"/>
        <v>46072</v>
      </c>
      <c r="F24" s="132">
        <f t="shared" si="6"/>
        <v>0</v>
      </c>
      <c r="G24" s="10">
        <f t="shared" si="7"/>
        <v>1</v>
      </c>
      <c r="H24" s="11">
        <f t="shared" si="23"/>
        <v>2889142.38</v>
      </c>
      <c r="I24" s="11">
        <v>2896898.94</v>
      </c>
      <c r="J24" s="11">
        <f t="shared" si="0"/>
        <v>7756.5600000000559</v>
      </c>
      <c r="K24" s="27">
        <f t="shared" si="1"/>
        <v>323.19000000000233</v>
      </c>
      <c r="L24" s="28"/>
    </row>
    <row r="25" spans="1:14">
      <c r="A25" s="12">
        <f t="shared" ref="A25:B34" si="28">A24+1</f>
        <v>19</v>
      </c>
      <c r="B25" s="8">
        <f>B24+1</f>
        <v>46072</v>
      </c>
      <c r="C25" s="8">
        <f t="shared" si="3"/>
        <v>46072</v>
      </c>
      <c r="D25" s="132">
        <f t="shared" si="4"/>
        <v>0</v>
      </c>
      <c r="E25" s="8">
        <f t="shared" si="5"/>
        <v>46073</v>
      </c>
      <c r="F25" s="132">
        <f t="shared" si="6"/>
        <v>0</v>
      </c>
      <c r="G25" s="10">
        <f t="shared" si="7"/>
        <v>1</v>
      </c>
      <c r="H25" s="11">
        <f t="shared" si="23"/>
        <v>2896898.94</v>
      </c>
      <c r="I25" s="11">
        <v>2904383.41</v>
      </c>
      <c r="J25" s="11">
        <f t="shared" si="0"/>
        <v>7484.4700000002049</v>
      </c>
      <c r="K25" s="27">
        <f t="shared" si="1"/>
        <v>311.85291666667518</v>
      </c>
      <c r="L25" s="28"/>
    </row>
    <row r="26" spans="1:14">
      <c r="A26" s="12">
        <f t="shared" si="28"/>
        <v>20</v>
      </c>
      <c r="B26" s="8">
        <f>B25+1</f>
        <v>46073</v>
      </c>
      <c r="C26" s="8">
        <f t="shared" si="3"/>
        <v>46073</v>
      </c>
      <c r="D26" s="132">
        <f t="shared" si="4"/>
        <v>0</v>
      </c>
      <c r="E26" s="8">
        <f t="shared" si="5"/>
        <v>46074</v>
      </c>
      <c r="F26" s="132">
        <f t="shared" si="6"/>
        <v>0</v>
      </c>
      <c r="G26" s="10">
        <f t="shared" si="7"/>
        <v>1</v>
      </c>
      <c r="H26" s="11">
        <f t="shared" si="23"/>
        <v>2904383.41</v>
      </c>
      <c r="I26" s="11">
        <v>2908423.39</v>
      </c>
      <c r="J26" s="11">
        <f t="shared" si="0"/>
        <v>4039.9799999999814</v>
      </c>
      <c r="K26" s="27">
        <f t="shared" si="1"/>
        <v>168.33249999999921</v>
      </c>
      <c r="L26" s="28"/>
    </row>
    <row r="27" spans="1:14">
      <c r="A27" s="12">
        <f t="shared" si="28"/>
        <v>21</v>
      </c>
      <c r="B27" s="8">
        <f>B26+1</f>
        <v>46074</v>
      </c>
      <c r="C27" s="8">
        <f t="shared" si="3"/>
        <v>46074</v>
      </c>
      <c r="D27" s="132">
        <f t="shared" si="4"/>
        <v>0</v>
      </c>
      <c r="E27" s="8">
        <f t="shared" si="5"/>
        <v>46075</v>
      </c>
      <c r="F27" s="132">
        <f t="shared" si="6"/>
        <v>0</v>
      </c>
      <c r="G27" s="10">
        <f t="shared" si="7"/>
        <v>1</v>
      </c>
      <c r="H27" s="11">
        <f t="shared" si="23"/>
        <v>2908423.39</v>
      </c>
      <c r="I27" s="11">
        <v>2914378.55</v>
      </c>
      <c r="J27" s="11">
        <f t="shared" si="0"/>
        <v>5955.1599999996834</v>
      </c>
      <c r="K27" s="27">
        <f t="shared" si="1"/>
        <v>248.13166666665347</v>
      </c>
      <c r="L27" s="28"/>
    </row>
    <row r="28" spans="1:14">
      <c r="A28" s="12">
        <f t="shared" si="28"/>
        <v>22</v>
      </c>
      <c r="B28" s="8">
        <f t="shared" si="28"/>
        <v>46075</v>
      </c>
      <c r="C28" s="8">
        <f t="shared" si="3"/>
        <v>46075</v>
      </c>
      <c r="D28" s="132">
        <f t="shared" si="4"/>
        <v>0</v>
      </c>
      <c r="E28" s="8">
        <f t="shared" si="5"/>
        <v>46076</v>
      </c>
      <c r="F28" s="132">
        <f t="shared" si="6"/>
        <v>0</v>
      </c>
      <c r="G28" s="10">
        <f t="shared" si="7"/>
        <v>1</v>
      </c>
      <c r="H28" s="11">
        <f t="shared" si="23"/>
        <v>2914378.55</v>
      </c>
      <c r="I28" s="11">
        <v>2917119.07</v>
      </c>
      <c r="J28" s="11">
        <f t="shared" si="0"/>
        <v>2740.5200000000186</v>
      </c>
      <c r="K28" s="27">
        <f t="shared" si="1"/>
        <v>114.18833333333411</v>
      </c>
      <c r="L28" s="28"/>
    </row>
    <row r="29" spans="1:14">
      <c r="A29" s="12">
        <f t="shared" si="28"/>
        <v>23</v>
      </c>
      <c r="B29" s="8">
        <f t="shared" si="28"/>
        <v>46076</v>
      </c>
      <c r="C29" s="8">
        <f t="shared" si="3"/>
        <v>46076</v>
      </c>
      <c r="D29" s="132">
        <f t="shared" si="4"/>
        <v>0</v>
      </c>
      <c r="E29" s="8">
        <f t="shared" si="5"/>
        <v>46077</v>
      </c>
      <c r="F29" s="132">
        <f t="shared" si="6"/>
        <v>0</v>
      </c>
      <c r="G29" s="10">
        <f t="shared" si="7"/>
        <v>1</v>
      </c>
      <c r="H29" s="11">
        <f t="shared" si="23"/>
        <v>2917119.07</v>
      </c>
      <c r="I29" s="11">
        <v>2918774.38</v>
      </c>
      <c r="J29" s="11">
        <f t="shared" si="0"/>
        <v>1655.3100000000559</v>
      </c>
      <c r="K29" s="27">
        <f t="shared" si="1"/>
        <v>68.971250000002328</v>
      </c>
      <c r="L29" s="28"/>
    </row>
    <row r="30" spans="1:14">
      <c r="A30" s="12">
        <f t="shared" si="28"/>
        <v>24</v>
      </c>
      <c r="B30" s="8">
        <f t="shared" si="28"/>
        <v>46077</v>
      </c>
      <c r="C30" s="8">
        <f t="shared" si="3"/>
        <v>46077</v>
      </c>
      <c r="D30" s="132">
        <f t="shared" si="4"/>
        <v>0</v>
      </c>
      <c r="E30" s="8">
        <f t="shared" si="5"/>
        <v>46078</v>
      </c>
      <c r="F30" s="132">
        <f t="shared" si="6"/>
        <v>0</v>
      </c>
      <c r="G30" s="10">
        <f t="shared" si="7"/>
        <v>1</v>
      </c>
      <c r="H30" s="11">
        <f t="shared" si="23"/>
        <v>2918774.38</v>
      </c>
      <c r="I30" s="11">
        <v>2922754.79</v>
      </c>
      <c r="J30" s="11">
        <f t="shared" si="0"/>
        <v>3980.410000000149</v>
      </c>
      <c r="K30" s="27">
        <f t="shared" si="1"/>
        <v>165.85041666667288</v>
      </c>
      <c r="L30" s="28"/>
    </row>
    <row r="31" spans="1:14">
      <c r="A31" s="12">
        <f t="shared" si="28"/>
        <v>25</v>
      </c>
      <c r="B31" s="8">
        <f t="shared" si="28"/>
        <v>46078</v>
      </c>
      <c r="C31" s="8">
        <f t="shared" si="3"/>
        <v>46078</v>
      </c>
      <c r="D31" s="132">
        <f t="shared" si="4"/>
        <v>0</v>
      </c>
      <c r="E31" s="8">
        <f t="shared" si="5"/>
        <v>46079</v>
      </c>
      <c r="F31" s="132">
        <f t="shared" si="6"/>
        <v>0</v>
      </c>
      <c r="G31" s="10">
        <f t="shared" si="7"/>
        <v>1</v>
      </c>
      <c r="H31" s="11">
        <f t="shared" si="23"/>
        <v>2922754.79</v>
      </c>
      <c r="I31" s="11">
        <v>2923917.82</v>
      </c>
      <c r="J31" s="11">
        <f t="shared" si="0"/>
        <v>1163.0299999997951</v>
      </c>
      <c r="K31" s="27">
        <f t="shared" si="1"/>
        <v>48.459583333324794</v>
      </c>
      <c r="L31" s="28"/>
    </row>
    <row r="32" spans="1:14">
      <c r="A32" s="12">
        <f t="shared" si="28"/>
        <v>26</v>
      </c>
      <c r="B32" s="8">
        <f t="shared" si="28"/>
        <v>46079</v>
      </c>
      <c r="C32" s="8">
        <f t="shared" si="3"/>
        <v>46079</v>
      </c>
      <c r="D32" s="132">
        <f t="shared" si="4"/>
        <v>0</v>
      </c>
      <c r="E32" s="8">
        <f t="shared" si="5"/>
        <v>46080</v>
      </c>
      <c r="F32" s="132">
        <f t="shared" si="6"/>
        <v>0</v>
      </c>
      <c r="G32" s="10">
        <f t="shared" si="7"/>
        <v>1</v>
      </c>
      <c r="H32" s="11">
        <f t="shared" si="23"/>
        <v>2923917.82</v>
      </c>
      <c r="I32" s="11">
        <v>2924445.67</v>
      </c>
      <c r="J32" s="11">
        <f t="shared" si="0"/>
        <v>527.85000000009313</v>
      </c>
      <c r="K32" s="27">
        <f t="shared" si="1"/>
        <v>21.993750000003882</v>
      </c>
      <c r="L32" s="28"/>
    </row>
    <row r="33" spans="1:12">
      <c r="A33" s="12">
        <f t="shared" si="28"/>
        <v>27</v>
      </c>
      <c r="B33" s="8">
        <f t="shared" si="28"/>
        <v>46080</v>
      </c>
      <c r="C33" s="8">
        <f t="shared" si="3"/>
        <v>46080</v>
      </c>
      <c r="D33" s="132">
        <f t="shared" si="4"/>
        <v>0</v>
      </c>
      <c r="E33" s="8">
        <f t="shared" si="5"/>
        <v>46081</v>
      </c>
      <c r="F33" s="132">
        <f t="shared" si="6"/>
        <v>0</v>
      </c>
      <c r="G33" s="10">
        <f t="shared" si="7"/>
        <v>1</v>
      </c>
      <c r="H33" s="11">
        <f t="shared" si="23"/>
        <v>2924445.67</v>
      </c>
      <c r="I33" s="11">
        <v>2927211.02</v>
      </c>
      <c r="J33" s="11">
        <f t="shared" si="0"/>
        <v>2765.3500000000931</v>
      </c>
      <c r="K33" s="27">
        <f t="shared" si="1"/>
        <v>115.22291666667054</v>
      </c>
      <c r="L33" s="28"/>
    </row>
    <row r="34" spans="1:12">
      <c r="A34" s="12">
        <f t="shared" si="28"/>
        <v>28</v>
      </c>
      <c r="B34" s="8">
        <f t="shared" si="28"/>
        <v>46081</v>
      </c>
      <c r="C34" s="8">
        <f t="shared" si="3"/>
        <v>46081</v>
      </c>
      <c r="D34" s="132">
        <f t="shared" si="4"/>
        <v>0</v>
      </c>
      <c r="E34" s="8">
        <f t="shared" si="5"/>
        <v>46082</v>
      </c>
      <c r="F34" s="132">
        <f t="shared" si="6"/>
        <v>0</v>
      </c>
      <c r="G34" s="10">
        <f t="shared" si="7"/>
        <v>1</v>
      </c>
      <c r="H34" s="11">
        <f t="shared" si="23"/>
        <v>2927211.02</v>
      </c>
      <c r="I34" s="11">
        <v>2929490.37</v>
      </c>
      <c r="J34" s="11">
        <f t="shared" si="0"/>
        <v>2279.3500000000931</v>
      </c>
      <c r="K34" s="27">
        <f t="shared" si="1"/>
        <v>94.972916666670542</v>
      </c>
      <c r="L34" s="28"/>
    </row>
    <row r="35" spans="1:12">
      <c r="A35" s="12"/>
      <c r="B35" s="8"/>
      <c r="C35" s="8"/>
      <c r="D35" s="132"/>
      <c r="E35" s="8"/>
      <c r="F35" s="132"/>
      <c r="G35" s="10"/>
      <c r="H35" s="11"/>
      <c r="J35" s="11"/>
      <c r="K35" s="27"/>
      <c r="L35" s="28"/>
    </row>
    <row r="36" spans="1:12">
      <c r="A36" s="12"/>
      <c r="B36" s="8"/>
      <c r="C36" s="8"/>
      <c r="D36" s="132"/>
      <c r="E36" s="8"/>
      <c r="F36" s="132"/>
      <c r="G36" s="10"/>
      <c r="H36" s="11"/>
      <c r="I36" s="11"/>
      <c r="J36" s="11"/>
      <c r="K36" s="27"/>
      <c r="L36" s="28"/>
    </row>
    <row r="37" spans="1:12">
      <c r="A37" s="12"/>
      <c r="B37" s="8"/>
      <c r="C37" s="8"/>
      <c r="D37" s="132"/>
      <c r="E37" s="8"/>
      <c r="F37" s="132"/>
      <c r="G37" s="10"/>
      <c r="H37" s="11"/>
      <c r="I37" s="11"/>
      <c r="J37" s="11"/>
      <c r="K37" s="27"/>
      <c r="L37" s="28"/>
    </row>
    <row r="38" spans="1:12">
      <c r="A38" s="12"/>
      <c r="B38" s="8"/>
      <c r="C38" s="8"/>
      <c r="D38" s="132"/>
      <c r="E38" s="8"/>
      <c r="F38" s="132"/>
      <c r="G38" s="10"/>
      <c r="H38" s="11"/>
      <c r="I38" s="11"/>
      <c r="J38" s="11"/>
      <c r="K38" s="27"/>
      <c r="L38" s="28"/>
    </row>
    <row r="39" spans="1:12">
      <c r="A39" s="17" t="s">
        <v>3</v>
      </c>
      <c r="B39" s="18"/>
      <c r="C39" s="18"/>
      <c r="D39" s="18"/>
      <c r="E39" s="18"/>
      <c r="F39" s="18"/>
      <c r="G39" s="19">
        <f>SUM(G7:G38)</f>
        <v>28</v>
      </c>
      <c r="H39" s="20"/>
      <c r="I39" s="20"/>
      <c r="J39" s="32">
        <f>SUM(J7:J38)</f>
        <v>97810.030000000261</v>
      </c>
      <c r="K39" s="32">
        <f>AVERAGE(K7:K38)</f>
        <v>145.55063988095279</v>
      </c>
      <c r="L39" s="33"/>
    </row>
    <row r="40" spans="1:12">
      <c r="A40" s="21" t="s">
        <v>106</v>
      </c>
      <c r="B40" s="22"/>
      <c r="C40" s="22"/>
      <c r="D40" s="22"/>
      <c r="E40" s="22"/>
      <c r="F40" s="22"/>
      <c r="G40" s="23">
        <f>G39/SUMPRODUCT((G7:G38&gt;0)*1)</f>
        <v>1</v>
      </c>
      <c r="H40" s="24"/>
      <c r="I40" s="24"/>
      <c r="J40" s="24"/>
      <c r="K40" s="24">
        <f>K39/SUMPRODUCT((K7:K38&gt;0)*1)</f>
        <v>5.1982371386054567</v>
      </c>
      <c r="L40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0"/>
  <sheetViews>
    <sheetView tabSelected="1" zoomScale="80" zoomScaleNormal="80" workbookViewId="0">
      <pane xSplit="3" ySplit="6" topLeftCell="D7" activePane="bottomRight" state="frozen"/>
      <selection pane="topRight"/>
      <selection pane="bottomLeft"/>
      <selection pane="bottomRight" activeCell="K5" sqref="K5:M5"/>
    </sheetView>
  </sheetViews>
  <sheetFormatPr defaultColWidth="9.140625" defaultRowHeight="15"/>
  <cols>
    <col min="1" max="1" width="8.28515625" style="1" customWidth="1"/>
    <col min="2" max="2" width="16.42578125" style="1" customWidth="1"/>
    <col min="3" max="3" width="10.7109375" style="1" customWidth="1"/>
    <col min="4" max="4" width="9.140625" style="1"/>
    <col min="5" max="5" width="10.5703125" style="1" customWidth="1"/>
    <col min="6" max="6" width="14" style="1" customWidth="1"/>
    <col min="7" max="7" width="16.140625" style="1" customWidth="1"/>
    <col min="8" max="8" width="14.7109375" style="35" customWidth="1"/>
    <col min="9" max="13" width="15" style="35" customWidth="1"/>
    <col min="14" max="14" width="16.85546875" style="1" customWidth="1"/>
    <col min="15" max="15" width="12.85546875" style="1" customWidth="1"/>
    <col min="16" max="16" width="28.140625" style="1" customWidth="1"/>
    <col min="17" max="16384" width="9.140625" style="1"/>
  </cols>
  <sheetData>
    <row r="1" spans="1:16">
      <c r="B1" s="3"/>
      <c r="C1" s="3" t="s">
        <v>120</v>
      </c>
      <c r="D1" s="2"/>
      <c r="E1" s="2"/>
      <c r="F1" s="2"/>
      <c r="G1" s="2"/>
      <c r="H1" s="36"/>
      <c r="I1" s="36"/>
      <c r="J1" s="36"/>
      <c r="K1" s="36"/>
      <c r="L1" s="36"/>
      <c r="M1" s="36"/>
      <c r="N1" s="2"/>
      <c r="O1" s="2"/>
      <c r="P1" s="2"/>
    </row>
    <row r="2" spans="1:16">
      <c r="B2" s="3"/>
      <c r="C2" s="3" t="s">
        <v>229</v>
      </c>
      <c r="D2" s="2"/>
      <c r="E2" s="2"/>
      <c r="F2" s="2"/>
      <c r="G2" s="2"/>
      <c r="H2" s="36"/>
      <c r="I2" s="36"/>
      <c r="J2" s="36"/>
      <c r="K2" s="36"/>
      <c r="L2" s="36"/>
      <c r="M2" s="36"/>
      <c r="N2" s="2"/>
      <c r="O2" s="2"/>
      <c r="P2" s="25" t="s">
        <v>122</v>
      </c>
    </row>
    <row r="3" spans="1:16">
      <c r="B3" s="3"/>
      <c r="C3" s="3" t="str">
        <f>'Summary sales'!A3</f>
        <v>Bulan Februari 2026</v>
      </c>
      <c r="D3" s="3"/>
      <c r="E3" s="2"/>
      <c r="F3" s="2"/>
      <c r="G3" s="2"/>
      <c r="H3" s="36"/>
      <c r="I3" s="36"/>
      <c r="J3" s="36"/>
      <c r="K3" s="36"/>
      <c r="L3" s="36"/>
      <c r="M3" s="36"/>
      <c r="N3" s="2"/>
      <c r="O3" s="2"/>
      <c r="P3" s="2"/>
    </row>
    <row r="4" spans="1:16" ht="15.75" thickBot="1">
      <c r="B4" s="76"/>
      <c r="C4" s="76">
        <f>'Summary sales'!A4</f>
        <v>46054</v>
      </c>
      <c r="D4" s="2"/>
      <c r="E4" s="2"/>
      <c r="F4" s="2"/>
      <c r="G4" s="2"/>
      <c r="H4" s="36"/>
      <c r="I4" s="36"/>
      <c r="J4" s="36"/>
      <c r="K4" s="36"/>
      <c r="L4" s="36"/>
      <c r="M4" s="36"/>
      <c r="N4" s="2"/>
      <c r="O4" s="2"/>
      <c r="P4" s="2"/>
    </row>
    <row r="5" spans="1:16" ht="15" customHeight="1" thickTop="1">
      <c r="A5" s="695" t="s">
        <v>100</v>
      </c>
      <c r="B5" s="694" t="s">
        <v>101</v>
      </c>
      <c r="C5" s="694" t="s">
        <v>124</v>
      </c>
      <c r="D5" s="694"/>
      <c r="E5" s="694" t="s">
        <v>125</v>
      </c>
      <c r="F5" s="694"/>
      <c r="G5" s="698" t="s">
        <v>126</v>
      </c>
      <c r="H5" s="735" t="s">
        <v>431</v>
      </c>
      <c r="I5" s="736"/>
      <c r="J5" s="737"/>
      <c r="K5" s="735" t="s">
        <v>433</v>
      </c>
      <c r="L5" s="736"/>
      <c r="M5" s="737"/>
      <c r="N5" s="731" t="s">
        <v>432</v>
      </c>
      <c r="O5" s="733" t="s">
        <v>129</v>
      </c>
      <c r="P5" s="729" t="s">
        <v>130</v>
      </c>
    </row>
    <row r="6" spans="1:16" ht="33.75" customHeight="1" thickBot="1">
      <c r="A6" s="696"/>
      <c r="B6" s="697"/>
      <c r="C6" s="5" t="s">
        <v>101</v>
      </c>
      <c r="D6" s="5" t="s">
        <v>131</v>
      </c>
      <c r="E6" s="5" t="s">
        <v>101</v>
      </c>
      <c r="F6" s="5" t="s">
        <v>131</v>
      </c>
      <c r="G6" s="699"/>
      <c r="H6" s="246" t="s">
        <v>124</v>
      </c>
      <c r="I6" s="246" t="s">
        <v>125</v>
      </c>
      <c r="J6" s="246" t="s">
        <v>128</v>
      </c>
      <c r="K6" s="246" t="s">
        <v>124</v>
      </c>
      <c r="L6" s="246" t="s">
        <v>125</v>
      </c>
      <c r="M6" s="246" t="s">
        <v>128</v>
      </c>
      <c r="N6" s="732"/>
      <c r="O6" s="734"/>
      <c r="P6" s="730"/>
    </row>
    <row r="7" spans="1:16">
      <c r="A7" s="6">
        <v>1</v>
      </c>
      <c r="B7" s="7">
        <f>C4</f>
        <v>46054</v>
      </c>
      <c r="C7" s="8">
        <f>B7</f>
        <v>46054</v>
      </c>
      <c r="D7" s="9">
        <v>0</v>
      </c>
      <c r="E7" s="8">
        <f>C7+1</f>
        <v>46055</v>
      </c>
      <c r="F7" s="9">
        <v>0</v>
      </c>
      <c r="G7" s="10">
        <f>IFERROR(((E7-C7)+(F7-D7)),"")</f>
        <v>1</v>
      </c>
      <c r="H7" s="38">
        <v>5477130.6720000003</v>
      </c>
      <c r="I7" s="38">
        <v>5477985.2939999998</v>
      </c>
      <c r="J7" s="38">
        <f t="shared" ref="J7:J34" si="0">I7-H7</f>
        <v>854.62199999950826</v>
      </c>
      <c r="K7" s="38"/>
      <c r="L7" s="38"/>
      <c r="M7" s="38"/>
      <c r="N7" s="11">
        <f>J7+M7</f>
        <v>854.62199999950826</v>
      </c>
      <c r="O7" s="27">
        <f t="shared" ref="O7" si="1">N7/24</f>
        <v>35.609249999979511</v>
      </c>
      <c r="P7" s="542"/>
    </row>
    <row r="8" spans="1:16">
      <c r="A8" s="12">
        <f>A7+1</f>
        <v>2</v>
      </c>
      <c r="B8" s="8">
        <f>B7+1</f>
        <v>46055</v>
      </c>
      <c r="C8" s="8">
        <f>B8</f>
        <v>46055</v>
      </c>
      <c r="D8" s="9">
        <f>D7</f>
        <v>0</v>
      </c>
      <c r="E8" s="8">
        <f t="shared" ref="E8:E34" si="2">C8+1</f>
        <v>46056</v>
      </c>
      <c r="F8" s="9">
        <v>0</v>
      </c>
      <c r="G8" s="10">
        <f>IFERROR(((E8-C8)+(F8-D8)),"")</f>
        <v>1</v>
      </c>
      <c r="H8" s="247">
        <f t="shared" ref="H8:H34" si="3">I7</f>
        <v>5477985.2939999998</v>
      </c>
      <c r="I8" s="38">
        <v>5482355.8540000003</v>
      </c>
      <c r="J8" s="38">
        <f t="shared" si="0"/>
        <v>4370.5600000005215</v>
      </c>
      <c r="K8" s="38"/>
      <c r="L8" s="38"/>
      <c r="M8" s="38"/>
      <c r="N8" s="11">
        <f t="shared" ref="N8:N34" si="4">J8+M8</f>
        <v>4370.5600000005215</v>
      </c>
      <c r="O8" s="27">
        <f t="shared" ref="O8:O30" si="5">N8/24</f>
        <v>182.1066666666884</v>
      </c>
      <c r="P8" s="248"/>
    </row>
    <row r="9" spans="1:16">
      <c r="A9" s="12">
        <f t="shared" ref="A9:B24" si="6">A8+1</f>
        <v>3</v>
      </c>
      <c r="B9" s="8">
        <f t="shared" si="6"/>
        <v>46056</v>
      </c>
      <c r="C9" s="8">
        <f t="shared" ref="C9:C34" si="7">B9</f>
        <v>46056</v>
      </c>
      <c r="D9" s="9">
        <f t="shared" ref="D9:D34" si="8">D8</f>
        <v>0</v>
      </c>
      <c r="E9" s="8">
        <f t="shared" si="2"/>
        <v>46057</v>
      </c>
      <c r="F9" s="9">
        <v>0</v>
      </c>
      <c r="G9" s="10">
        <f t="shared" ref="G9:G21" si="9">IFERROR(((E9-C9)+(F9-D9)),"")</f>
        <v>1</v>
      </c>
      <c r="H9" s="247">
        <f t="shared" si="3"/>
        <v>5482355.8540000003</v>
      </c>
      <c r="I9" s="38">
        <v>5487804.716</v>
      </c>
      <c r="J9" s="38">
        <f t="shared" si="0"/>
        <v>5448.8619999997318</v>
      </c>
      <c r="K9" s="38"/>
      <c r="L9" s="38"/>
      <c r="M9" s="38"/>
      <c r="N9" s="11">
        <f t="shared" si="4"/>
        <v>5448.8619999997318</v>
      </c>
      <c r="O9" s="27">
        <f t="shared" ref="O9" si="10">N9/24</f>
        <v>227.03591666665548</v>
      </c>
      <c r="P9" s="248"/>
    </row>
    <row r="10" spans="1:16">
      <c r="A10" s="12">
        <f t="shared" si="6"/>
        <v>4</v>
      </c>
      <c r="B10" s="8">
        <f t="shared" si="6"/>
        <v>46057</v>
      </c>
      <c r="C10" s="8">
        <f t="shared" si="7"/>
        <v>46057</v>
      </c>
      <c r="D10" s="9">
        <f t="shared" si="8"/>
        <v>0</v>
      </c>
      <c r="E10" s="8">
        <f t="shared" si="2"/>
        <v>46058</v>
      </c>
      <c r="F10" s="9">
        <f t="shared" ref="F10:F34" si="11">F9</f>
        <v>0</v>
      </c>
      <c r="G10" s="10">
        <f t="shared" si="9"/>
        <v>1</v>
      </c>
      <c r="H10" s="247">
        <f t="shared" si="3"/>
        <v>5487804.716</v>
      </c>
      <c r="I10" s="38">
        <v>5493170.5700000003</v>
      </c>
      <c r="J10" s="38">
        <f t="shared" si="0"/>
        <v>5365.8540000002831</v>
      </c>
      <c r="K10" s="38"/>
      <c r="L10" s="38"/>
      <c r="M10" s="38"/>
      <c r="N10" s="11">
        <f t="shared" si="4"/>
        <v>5365.8540000002831</v>
      </c>
      <c r="O10" s="27">
        <f t="shared" ref="O10" si="12">N10/24</f>
        <v>223.57725000001179</v>
      </c>
      <c r="P10" s="248"/>
    </row>
    <row r="11" spans="1:16">
      <c r="A11" s="12">
        <f t="shared" si="6"/>
        <v>5</v>
      </c>
      <c r="B11" s="8">
        <f t="shared" si="6"/>
        <v>46058</v>
      </c>
      <c r="C11" s="8">
        <f t="shared" si="7"/>
        <v>46058</v>
      </c>
      <c r="D11" s="9">
        <f t="shared" si="8"/>
        <v>0</v>
      </c>
      <c r="E11" s="8">
        <f t="shared" si="2"/>
        <v>46059</v>
      </c>
      <c r="F11" s="9">
        <f t="shared" si="11"/>
        <v>0</v>
      </c>
      <c r="G11" s="10">
        <f t="shared" si="9"/>
        <v>1</v>
      </c>
      <c r="H11" s="247">
        <f t="shared" si="3"/>
        <v>5493170.5700000003</v>
      </c>
      <c r="I11" s="38">
        <v>5498573.0800000001</v>
      </c>
      <c r="J11" s="38">
        <f t="shared" si="0"/>
        <v>5402.5099999997765</v>
      </c>
      <c r="K11" s="38"/>
      <c r="L11" s="38"/>
      <c r="M11" s="38"/>
      <c r="N11" s="11">
        <f t="shared" si="4"/>
        <v>5402.5099999997765</v>
      </c>
      <c r="O11" s="27">
        <f t="shared" ref="O11" si="13">N11/24</f>
        <v>225.10458333332403</v>
      </c>
      <c r="P11" s="248"/>
    </row>
    <row r="12" spans="1:16">
      <c r="A12" s="12">
        <f t="shared" si="6"/>
        <v>6</v>
      </c>
      <c r="B12" s="8">
        <f t="shared" si="6"/>
        <v>46059</v>
      </c>
      <c r="C12" s="8">
        <f t="shared" si="7"/>
        <v>46059</v>
      </c>
      <c r="D12" s="9">
        <f t="shared" si="8"/>
        <v>0</v>
      </c>
      <c r="E12" s="8">
        <f t="shared" si="2"/>
        <v>46060</v>
      </c>
      <c r="F12" s="9">
        <f t="shared" si="11"/>
        <v>0</v>
      </c>
      <c r="G12" s="10">
        <f t="shared" si="9"/>
        <v>1</v>
      </c>
      <c r="H12" s="247">
        <f t="shared" si="3"/>
        <v>5498573.0800000001</v>
      </c>
      <c r="I12" s="38">
        <v>5503751.5429999996</v>
      </c>
      <c r="J12" s="38">
        <f t="shared" si="0"/>
        <v>5178.4629999995232</v>
      </c>
      <c r="K12" s="38"/>
      <c r="L12" s="38"/>
      <c r="M12" s="38"/>
      <c r="N12" s="11">
        <f t="shared" si="4"/>
        <v>5178.4629999995232</v>
      </c>
      <c r="O12" s="27">
        <f t="shared" ref="O12" si="14">N12/24</f>
        <v>215.76929166664681</v>
      </c>
      <c r="P12" s="248"/>
    </row>
    <row r="13" spans="1:16">
      <c r="A13" s="12">
        <f t="shared" si="6"/>
        <v>7</v>
      </c>
      <c r="B13" s="8">
        <f t="shared" si="6"/>
        <v>46060</v>
      </c>
      <c r="C13" s="8">
        <f t="shared" si="7"/>
        <v>46060</v>
      </c>
      <c r="D13" s="9">
        <f t="shared" si="8"/>
        <v>0</v>
      </c>
      <c r="E13" s="8">
        <f t="shared" si="2"/>
        <v>46061</v>
      </c>
      <c r="F13" s="9">
        <f t="shared" si="11"/>
        <v>0</v>
      </c>
      <c r="G13" s="10">
        <f t="shared" si="9"/>
        <v>1</v>
      </c>
      <c r="H13" s="247">
        <f t="shared" si="3"/>
        <v>5503751.5429999996</v>
      </c>
      <c r="I13" s="38">
        <v>5508831.3590000002</v>
      </c>
      <c r="J13" s="38">
        <f t="shared" si="0"/>
        <v>5079.8160000005737</v>
      </c>
      <c r="K13" s="38"/>
      <c r="L13" s="38"/>
      <c r="M13" s="38"/>
      <c r="N13" s="11">
        <f t="shared" si="4"/>
        <v>5079.8160000005737</v>
      </c>
      <c r="O13" s="27">
        <f t="shared" ref="O13" si="15">N13/24</f>
        <v>211.65900000002389</v>
      </c>
      <c r="P13" s="248"/>
    </row>
    <row r="14" spans="1:16">
      <c r="A14" s="12">
        <f t="shared" si="6"/>
        <v>8</v>
      </c>
      <c r="B14" s="8">
        <f t="shared" si="6"/>
        <v>46061</v>
      </c>
      <c r="C14" s="8">
        <f t="shared" si="7"/>
        <v>46061</v>
      </c>
      <c r="D14" s="9">
        <f t="shared" si="8"/>
        <v>0</v>
      </c>
      <c r="E14" s="8">
        <f t="shared" si="2"/>
        <v>46062</v>
      </c>
      <c r="F14" s="9">
        <f t="shared" si="11"/>
        <v>0</v>
      </c>
      <c r="G14" s="10">
        <f t="shared" si="9"/>
        <v>1</v>
      </c>
      <c r="H14" s="247">
        <f t="shared" si="3"/>
        <v>5508831.3590000002</v>
      </c>
      <c r="I14" s="38">
        <v>5509374.8830000004</v>
      </c>
      <c r="J14" s="38">
        <f t="shared" si="0"/>
        <v>543.52400000020862</v>
      </c>
      <c r="K14" s="38"/>
      <c r="L14" s="38"/>
      <c r="M14" s="38"/>
      <c r="N14" s="11">
        <f t="shared" si="4"/>
        <v>543.52400000020862</v>
      </c>
      <c r="O14" s="27">
        <f t="shared" si="5"/>
        <v>22.646833333342027</v>
      </c>
      <c r="P14" s="248"/>
    </row>
    <row r="15" spans="1:16">
      <c r="A15" s="12">
        <f t="shared" si="6"/>
        <v>9</v>
      </c>
      <c r="B15" s="8">
        <f t="shared" si="6"/>
        <v>46062</v>
      </c>
      <c r="C15" s="8">
        <f t="shared" si="7"/>
        <v>46062</v>
      </c>
      <c r="D15" s="9">
        <f t="shared" si="8"/>
        <v>0</v>
      </c>
      <c r="E15" s="8">
        <f t="shared" si="2"/>
        <v>46063</v>
      </c>
      <c r="F15" s="9">
        <f t="shared" si="11"/>
        <v>0</v>
      </c>
      <c r="G15" s="10">
        <f t="shared" si="9"/>
        <v>1</v>
      </c>
      <c r="H15" s="247">
        <f t="shared" si="3"/>
        <v>5509374.8830000004</v>
      </c>
      <c r="I15" s="38">
        <v>5513643.8030000003</v>
      </c>
      <c r="J15" s="38">
        <f t="shared" si="0"/>
        <v>4268.9199999999255</v>
      </c>
      <c r="K15" s="38"/>
      <c r="L15" s="38"/>
      <c r="M15" s="38"/>
      <c r="N15" s="11">
        <f t="shared" si="4"/>
        <v>4268.9199999999255</v>
      </c>
      <c r="O15" s="27">
        <f t="shared" ref="O15" si="16">N15/24</f>
        <v>177.87166666666357</v>
      </c>
      <c r="P15" s="248"/>
    </row>
    <row r="16" spans="1:16">
      <c r="A16" s="12">
        <f t="shared" si="6"/>
        <v>10</v>
      </c>
      <c r="B16" s="8">
        <f t="shared" si="6"/>
        <v>46063</v>
      </c>
      <c r="C16" s="8">
        <f t="shared" si="7"/>
        <v>46063</v>
      </c>
      <c r="D16" s="9">
        <f t="shared" si="8"/>
        <v>0</v>
      </c>
      <c r="E16" s="8">
        <f t="shared" si="2"/>
        <v>46064</v>
      </c>
      <c r="F16" s="9">
        <f t="shared" si="11"/>
        <v>0</v>
      </c>
      <c r="G16" s="10">
        <f t="shared" si="9"/>
        <v>1</v>
      </c>
      <c r="H16" s="247">
        <f t="shared" si="3"/>
        <v>5513643.8030000003</v>
      </c>
      <c r="I16" s="38">
        <v>5519221.0140000004</v>
      </c>
      <c r="J16" s="38">
        <f t="shared" si="0"/>
        <v>5577.2110000001267</v>
      </c>
      <c r="K16" s="38"/>
      <c r="L16" s="38"/>
      <c r="M16" s="38"/>
      <c r="N16" s="11">
        <f t="shared" si="4"/>
        <v>5577.2110000001267</v>
      </c>
      <c r="O16" s="27">
        <f t="shared" ref="O16" si="17">N16/24</f>
        <v>232.38379166667195</v>
      </c>
      <c r="P16" s="248"/>
    </row>
    <row r="17" spans="1:16">
      <c r="A17" s="12">
        <f t="shared" si="6"/>
        <v>11</v>
      </c>
      <c r="B17" s="8">
        <f t="shared" si="6"/>
        <v>46064</v>
      </c>
      <c r="C17" s="8">
        <f t="shared" si="7"/>
        <v>46064</v>
      </c>
      <c r="D17" s="9">
        <f t="shared" si="8"/>
        <v>0</v>
      </c>
      <c r="E17" s="8">
        <f t="shared" si="2"/>
        <v>46065</v>
      </c>
      <c r="F17" s="9">
        <f t="shared" si="11"/>
        <v>0</v>
      </c>
      <c r="G17" s="10">
        <f t="shared" si="9"/>
        <v>1</v>
      </c>
      <c r="H17" s="247">
        <f t="shared" si="3"/>
        <v>5519221.0140000004</v>
      </c>
      <c r="I17" s="38">
        <v>5524779.7800000003</v>
      </c>
      <c r="J17" s="38">
        <f t="shared" si="0"/>
        <v>5558.7659999998286</v>
      </c>
      <c r="K17" s="38"/>
      <c r="L17" s="38"/>
      <c r="M17" s="38"/>
      <c r="N17" s="11">
        <f t="shared" si="4"/>
        <v>5558.7659999998286</v>
      </c>
      <c r="O17" s="27">
        <f t="shared" ref="O17" si="18">N17/24</f>
        <v>231.61524999999287</v>
      </c>
      <c r="P17" s="527"/>
    </row>
    <row r="18" spans="1:16">
      <c r="A18" s="12">
        <f t="shared" si="6"/>
        <v>12</v>
      </c>
      <c r="B18" s="8">
        <f t="shared" si="6"/>
        <v>46065</v>
      </c>
      <c r="C18" s="8">
        <f t="shared" si="7"/>
        <v>46065</v>
      </c>
      <c r="D18" s="9">
        <f t="shared" si="8"/>
        <v>0</v>
      </c>
      <c r="E18" s="8">
        <f t="shared" si="2"/>
        <v>46066</v>
      </c>
      <c r="F18" s="9">
        <f t="shared" si="11"/>
        <v>0</v>
      </c>
      <c r="G18" s="10">
        <f t="shared" si="9"/>
        <v>1</v>
      </c>
      <c r="H18" s="247">
        <f t="shared" si="3"/>
        <v>5524779.7800000003</v>
      </c>
      <c r="I18" s="38">
        <v>5530343.6210000003</v>
      </c>
      <c r="J18" s="38">
        <f t="shared" si="0"/>
        <v>5563.8410000000149</v>
      </c>
      <c r="K18" s="38"/>
      <c r="L18" s="38"/>
      <c r="M18" s="38"/>
      <c r="N18" s="11">
        <f t="shared" si="4"/>
        <v>5563.8410000000149</v>
      </c>
      <c r="O18" s="27">
        <f t="shared" ref="O18" si="19">N18/24</f>
        <v>231.82670833333395</v>
      </c>
      <c r="P18" s="248"/>
    </row>
    <row r="19" spans="1:16">
      <c r="A19" s="12">
        <f t="shared" si="6"/>
        <v>13</v>
      </c>
      <c r="B19" s="8">
        <f t="shared" si="6"/>
        <v>46066</v>
      </c>
      <c r="C19" s="8">
        <f t="shared" si="7"/>
        <v>46066</v>
      </c>
      <c r="D19" s="9">
        <f t="shared" si="8"/>
        <v>0</v>
      </c>
      <c r="E19" s="8">
        <f t="shared" si="2"/>
        <v>46067</v>
      </c>
      <c r="F19" s="9">
        <f t="shared" si="11"/>
        <v>0</v>
      </c>
      <c r="G19" s="10">
        <f t="shared" si="9"/>
        <v>1</v>
      </c>
      <c r="H19" s="247">
        <f t="shared" si="3"/>
        <v>5530343.6210000003</v>
      </c>
      <c r="I19" s="38">
        <v>5536012.068</v>
      </c>
      <c r="J19" s="38">
        <f t="shared" si="0"/>
        <v>5668.4469999996945</v>
      </c>
      <c r="K19" s="38"/>
      <c r="L19" s="38"/>
      <c r="M19" s="38"/>
      <c r="N19" s="11">
        <f t="shared" si="4"/>
        <v>5668.4469999996945</v>
      </c>
      <c r="O19" s="27">
        <f t="shared" si="5"/>
        <v>236.18529166665394</v>
      </c>
      <c r="P19" s="248"/>
    </row>
    <row r="20" spans="1:16">
      <c r="A20" s="12">
        <f t="shared" si="6"/>
        <v>14</v>
      </c>
      <c r="B20" s="8">
        <f t="shared" si="6"/>
        <v>46067</v>
      </c>
      <c r="C20" s="8">
        <f t="shared" si="7"/>
        <v>46067</v>
      </c>
      <c r="D20" s="9">
        <f t="shared" si="8"/>
        <v>0</v>
      </c>
      <c r="E20" s="8">
        <f t="shared" si="2"/>
        <v>46068</v>
      </c>
      <c r="F20" s="9">
        <f t="shared" si="11"/>
        <v>0</v>
      </c>
      <c r="G20" s="10">
        <f t="shared" si="9"/>
        <v>1</v>
      </c>
      <c r="H20" s="247">
        <f t="shared" si="3"/>
        <v>5536012.068</v>
      </c>
      <c r="I20" s="38">
        <v>5541496.9009999996</v>
      </c>
      <c r="J20" s="38">
        <f t="shared" si="0"/>
        <v>5484.8329999996349</v>
      </c>
      <c r="K20" s="38"/>
      <c r="L20" s="38"/>
      <c r="M20" s="38"/>
      <c r="N20" s="11">
        <f t="shared" si="4"/>
        <v>5484.8329999996349</v>
      </c>
      <c r="O20" s="27">
        <f t="shared" ref="O20" si="20">N20/24</f>
        <v>228.53470833331812</v>
      </c>
      <c r="P20" s="248"/>
    </row>
    <row r="21" spans="1:16">
      <c r="A21" s="12">
        <f t="shared" si="6"/>
        <v>15</v>
      </c>
      <c r="B21" s="8">
        <f t="shared" si="6"/>
        <v>46068</v>
      </c>
      <c r="C21" s="8">
        <f t="shared" si="7"/>
        <v>46068</v>
      </c>
      <c r="D21" s="9">
        <f t="shared" si="8"/>
        <v>0</v>
      </c>
      <c r="E21" s="8">
        <f t="shared" si="2"/>
        <v>46069</v>
      </c>
      <c r="F21" s="9">
        <f t="shared" si="11"/>
        <v>0</v>
      </c>
      <c r="G21" s="10">
        <f t="shared" si="9"/>
        <v>1</v>
      </c>
      <c r="H21" s="247">
        <f t="shared" si="3"/>
        <v>5541496.9009999996</v>
      </c>
      <c r="I21" s="38">
        <v>5542910.5310000004</v>
      </c>
      <c r="J21" s="38">
        <f t="shared" si="0"/>
        <v>1413.6300000008196</v>
      </c>
      <c r="K21" s="38"/>
      <c r="L21" s="38"/>
      <c r="M21" s="38"/>
      <c r="N21" s="11">
        <f t="shared" si="4"/>
        <v>1413.6300000008196</v>
      </c>
      <c r="O21" s="27">
        <f t="shared" si="5"/>
        <v>58.901250000034146</v>
      </c>
      <c r="P21" s="248"/>
    </row>
    <row r="22" spans="1:16">
      <c r="A22" s="12">
        <f t="shared" si="6"/>
        <v>16</v>
      </c>
      <c r="B22" s="8">
        <f t="shared" si="6"/>
        <v>46069</v>
      </c>
      <c r="C22" s="8">
        <f t="shared" si="7"/>
        <v>46069</v>
      </c>
      <c r="D22" s="9">
        <f t="shared" si="8"/>
        <v>0</v>
      </c>
      <c r="E22" s="8">
        <f t="shared" si="2"/>
        <v>46070</v>
      </c>
      <c r="F22" s="9">
        <f t="shared" si="11"/>
        <v>0</v>
      </c>
      <c r="G22" s="10">
        <f t="shared" ref="G22:G34" si="21">IFERROR(((E22-C22)+(F22-D22)),"")</f>
        <v>1</v>
      </c>
      <c r="H22" s="247">
        <f t="shared" si="3"/>
        <v>5542910.5310000004</v>
      </c>
      <c r="I22" s="38">
        <v>5547288.3339999998</v>
      </c>
      <c r="J22" s="38">
        <f t="shared" si="0"/>
        <v>4377.8029999993742</v>
      </c>
      <c r="K22" s="38"/>
      <c r="L22" s="38"/>
      <c r="M22" s="38"/>
      <c r="N22" s="11">
        <f t="shared" si="4"/>
        <v>4377.8029999993742</v>
      </c>
      <c r="O22" s="27">
        <f t="shared" si="5"/>
        <v>182.40845833330727</v>
      </c>
      <c r="P22" s="248"/>
    </row>
    <row r="23" spans="1:16">
      <c r="A23" s="12">
        <f t="shared" si="6"/>
        <v>17</v>
      </c>
      <c r="B23" s="8">
        <f t="shared" si="6"/>
        <v>46070</v>
      </c>
      <c r="C23" s="8">
        <f t="shared" si="7"/>
        <v>46070</v>
      </c>
      <c r="D23" s="9">
        <f t="shared" si="8"/>
        <v>0</v>
      </c>
      <c r="E23" s="8">
        <f t="shared" si="2"/>
        <v>46071</v>
      </c>
      <c r="F23" s="9">
        <f t="shared" si="11"/>
        <v>0</v>
      </c>
      <c r="G23" s="10">
        <f t="shared" si="21"/>
        <v>1</v>
      </c>
      <c r="H23" s="247">
        <f t="shared" si="3"/>
        <v>5547288.3339999998</v>
      </c>
      <c r="I23" s="38">
        <v>5552721.9730000002</v>
      </c>
      <c r="J23" s="38">
        <f t="shared" si="0"/>
        <v>5433.6390000004321</v>
      </c>
      <c r="K23" s="38"/>
      <c r="L23" s="38"/>
      <c r="M23" s="38"/>
      <c r="N23" s="11">
        <f t="shared" si="4"/>
        <v>5433.6390000004321</v>
      </c>
      <c r="O23" s="27">
        <f t="shared" ref="O23" si="22">N23/24</f>
        <v>226.40162500001802</v>
      </c>
      <c r="P23" s="248"/>
    </row>
    <row r="24" spans="1:16">
      <c r="A24" s="12">
        <f t="shared" si="6"/>
        <v>18</v>
      </c>
      <c r="B24" s="8">
        <f t="shared" si="6"/>
        <v>46071</v>
      </c>
      <c r="C24" s="8">
        <f t="shared" si="7"/>
        <v>46071</v>
      </c>
      <c r="D24" s="9">
        <f t="shared" si="8"/>
        <v>0</v>
      </c>
      <c r="E24" s="8">
        <f t="shared" si="2"/>
        <v>46072</v>
      </c>
      <c r="F24" s="9">
        <f t="shared" si="11"/>
        <v>0</v>
      </c>
      <c r="G24" s="10">
        <f t="shared" si="21"/>
        <v>1</v>
      </c>
      <c r="H24" s="247">
        <f t="shared" si="3"/>
        <v>5552721.9730000002</v>
      </c>
      <c r="I24" s="38">
        <v>5558281.4060000004</v>
      </c>
      <c r="J24" s="38">
        <f t="shared" si="0"/>
        <v>5559.4330000001937</v>
      </c>
      <c r="K24" s="38"/>
      <c r="L24" s="38"/>
      <c r="M24" s="38"/>
      <c r="N24" s="11">
        <f t="shared" si="4"/>
        <v>5559.4330000001937</v>
      </c>
      <c r="O24" s="27">
        <f t="shared" ref="O24" si="23">N24/24</f>
        <v>231.64304166667475</v>
      </c>
      <c r="P24" s="527"/>
    </row>
    <row r="25" spans="1:16">
      <c r="A25" s="12">
        <f t="shared" ref="A25:B34" si="24">A24+1</f>
        <v>19</v>
      </c>
      <c r="B25" s="8">
        <f>B24+1</f>
        <v>46072</v>
      </c>
      <c r="C25" s="8">
        <f t="shared" si="7"/>
        <v>46072</v>
      </c>
      <c r="D25" s="9">
        <f t="shared" si="8"/>
        <v>0</v>
      </c>
      <c r="E25" s="8">
        <f t="shared" si="2"/>
        <v>46073</v>
      </c>
      <c r="F25" s="9">
        <f t="shared" si="11"/>
        <v>0</v>
      </c>
      <c r="G25" s="10">
        <f t="shared" si="21"/>
        <v>1</v>
      </c>
      <c r="H25" s="247">
        <f t="shared" si="3"/>
        <v>5558281.4060000004</v>
      </c>
      <c r="I25" s="38">
        <v>5563791.8399999999</v>
      </c>
      <c r="J25" s="38">
        <f t="shared" si="0"/>
        <v>5510.4339999994263</v>
      </c>
      <c r="K25" s="38"/>
      <c r="L25" s="38"/>
      <c r="M25" s="38"/>
      <c r="N25" s="11">
        <f t="shared" si="4"/>
        <v>5510.4339999994263</v>
      </c>
      <c r="O25" s="27">
        <f t="shared" si="5"/>
        <v>229.60141666664276</v>
      </c>
      <c r="P25" s="249"/>
    </row>
    <row r="26" spans="1:16">
      <c r="A26" s="12">
        <f t="shared" si="24"/>
        <v>20</v>
      </c>
      <c r="B26" s="8">
        <f>B25+1</f>
        <v>46073</v>
      </c>
      <c r="C26" s="8">
        <f t="shared" si="7"/>
        <v>46073</v>
      </c>
      <c r="D26" s="9">
        <f t="shared" si="8"/>
        <v>0</v>
      </c>
      <c r="E26" s="8">
        <f t="shared" si="2"/>
        <v>46074</v>
      </c>
      <c r="F26" s="9">
        <f t="shared" si="11"/>
        <v>0</v>
      </c>
      <c r="G26" s="10">
        <f t="shared" si="21"/>
        <v>1</v>
      </c>
      <c r="H26" s="247">
        <f t="shared" si="3"/>
        <v>5563791.8399999999</v>
      </c>
      <c r="I26" s="38">
        <v>5569305.4369999999</v>
      </c>
      <c r="J26" s="38">
        <f t="shared" si="0"/>
        <v>5513.5970000000671</v>
      </c>
      <c r="K26" s="38"/>
      <c r="L26" s="38"/>
      <c r="M26" s="38"/>
      <c r="N26" s="11">
        <f t="shared" si="4"/>
        <v>5513.5970000000671</v>
      </c>
      <c r="O26" s="27">
        <f t="shared" si="5"/>
        <v>229.73320833333614</v>
      </c>
      <c r="P26" s="249"/>
    </row>
    <row r="27" spans="1:16">
      <c r="A27" s="12">
        <f t="shared" si="24"/>
        <v>21</v>
      </c>
      <c r="B27" s="8">
        <f>B26+1</f>
        <v>46074</v>
      </c>
      <c r="C27" s="8">
        <f t="shared" si="7"/>
        <v>46074</v>
      </c>
      <c r="D27" s="9">
        <f t="shared" si="8"/>
        <v>0</v>
      </c>
      <c r="E27" s="8">
        <f t="shared" si="2"/>
        <v>46075</v>
      </c>
      <c r="F27" s="9">
        <f t="shared" si="11"/>
        <v>0</v>
      </c>
      <c r="G27" s="10">
        <f t="shared" si="21"/>
        <v>1</v>
      </c>
      <c r="H27" s="247">
        <f t="shared" si="3"/>
        <v>5569305.4369999999</v>
      </c>
      <c r="I27" s="38">
        <v>5570614.7690000003</v>
      </c>
      <c r="J27" s="38">
        <f t="shared" si="0"/>
        <v>1309.3320000004023</v>
      </c>
      <c r="K27" s="38"/>
      <c r="L27" s="38"/>
      <c r="M27" s="38"/>
      <c r="N27" s="11">
        <f t="shared" si="4"/>
        <v>1309.3320000004023</v>
      </c>
      <c r="O27" s="27">
        <f t="shared" ref="O27" si="25">N27/24</f>
        <v>54.555500000016764</v>
      </c>
      <c r="P27" s="248"/>
    </row>
    <row r="28" spans="1:16">
      <c r="A28" s="12">
        <f t="shared" si="24"/>
        <v>22</v>
      </c>
      <c r="B28" s="8">
        <f t="shared" si="24"/>
        <v>46075</v>
      </c>
      <c r="C28" s="8">
        <f t="shared" si="7"/>
        <v>46075</v>
      </c>
      <c r="D28" s="9">
        <f t="shared" si="8"/>
        <v>0</v>
      </c>
      <c r="E28" s="8">
        <f t="shared" si="2"/>
        <v>46076</v>
      </c>
      <c r="F28" s="9">
        <f t="shared" si="11"/>
        <v>0</v>
      </c>
      <c r="G28" s="10">
        <f t="shared" si="21"/>
        <v>1</v>
      </c>
      <c r="H28" s="247">
        <f t="shared" si="3"/>
        <v>5570614.7690000003</v>
      </c>
      <c r="I28" s="38">
        <v>5570657.9819999998</v>
      </c>
      <c r="J28" s="38">
        <f t="shared" si="0"/>
        <v>43.212999999523163</v>
      </c>
      <c r="K28" s="38"/>
      <c r="L28" s="38"/>
      <c r="M28" s="38"/>
      <c r="N28" s="11">
        <f t="shared" si="4"/>
        <v>43.212999999523163</v>
      </c>
      <c r="O28" s="27">
        <f t="shared" si="5"/>
        <v>1.8005416666467984</v>
      </c>
      <c r="P28" s="249"/>
    </row>
    <row r="29" spans="1:16">
      <c r="A29" s="12">
        <f t="shared" si="24"/>
        <v>23</v>
      </c>
      <c r="B29" s="8">
        <f t="shared" si="24"/>
        <v>46076</v>
      </c>
      <c r="C29" s="8">
        <f t="shared" si="7"/>
        <v>46076</v>
      </c>
      <c r="D29" s="9">
        <v>0.45833333333333331</v>
      </c>
      <c r="E29" s="8">
        <f t="shared" si="2"/>
        <v>46077</v>
      </c>
      <c r="F29" s="9">
        <f t="shared" si="11"/>
        <v>0</v>
      </c>
      <c r="G29" s="10">
        <f t="shared" si="21"/>
        <v>0.54166666666666674</v>
      </c>
      <c r="H29" s="247">
        <f t="shared" si="3"/>
        <v>5570657.9819999998</v>
      </c>
      <c r="I29" s="38">
        <v>5574563.5990000004</v>
      </c>
      <c r="J29" s="38">
        <f t="shared" si="0"/>
        <v>3905.6170000005513</v>
      </c>
      <c r="K29" s="38">
        <v>0</v>
      </c>
      <c r="L29" s="38">
        <v>579</v>
      </c>
      <c r="M29" s="38">
        <f>L29-K29</f>
        <v>579</v>
      </c>
      <c r="N29" s="11">
        <f t="shared" si="4"/>
        <v>4484.6170000005513</v>
      </c>
      <c r="O29" s="27">
        <f t="shared" si="5"/>
        <v>186.85904166668965</v>
      </c>
      <c r="P29" s="249"/>
    </row>
    <row r="30" spans="1:16">
      <c r="A30" s="12">
        <f t="shared" si="24"/>
        <v>24</v>
      </c>
      <c r="B30" s="8">
        <f t="shared" si="24"/>
        <v>46077</v>
      </c>
      <c r="C30" s="8">
        <f t="shared" si="7"/>
        <v>46077</v>
      </c>
      <c r="D30" s="9">
        <v>0</v>
      </c>
      <c r="E30" s="8">
        <f t="shared" si="2"/>
        <v>46078</v>
      </c>
      <c r="F30" s="9">
        <f t="shared" si="11"/>
        <v>0</v>
      </c>
      <c r="G30" s="10">
        <f t="shared" si="21"/>
        <v>1</v>
      </c>
      <c r="H30" s="247">
        <f t="shared" si="3"/>
        <v>5574563.5990000004</v>
      </c>
      <c r="I30" s="250">
        <v>5579455.7949999999</v>
      </c>
      <c r="J30" s="38">
        <f t="shared" si="0"/>
        <v>4892.1959999995306</v>
      </c>
      <c r="K30" s="38">
        <f>L29</f>
        <v>579</v>
      </c>
      <c r="L30" s="38">
        <v>1342.9</v>
      </c>
      <c r="M30" s="38">
        <f t="shared" ref="M30:M34" si="26">L30-K30</f>
        <v>763.90000000000009</v>
      </c>
      <c r="N30" s="11">
        <f t="shared" si="4"/>
        <v>5656.0959999995302</v>
      </c>
      <c r="O30" s="27">
        <f t="shared" si="5"/>
        <v>235.67066666664709</v>
      </c>
      <c r="P30" s="248"/>
    </row>
    <row r="31" spans="1:16">
      <c r="A31" s="12">
        <f t="shared" si="24"/>
        <v>25</v>
      </c>
      <c r="B31" s="8">
        <f t="shared" si="24"/>
        <v>46078</v>
      </c>
      <c r="C31" s="8">
        <f t="shared" si="7"/>
        <v>46078</v>
      </c>
      <c r="D31" s="9">
        <f t="shared" si="8"/>
        <v>0</v>
      </c>
      <c r="E31" s="8">
        <f t="shared" si="2"/>
        <v>46079</v>
      </c>
      <c r="F31" s="9">
        <f t="shared" si="11"/>
        <v>0</v>
      </c>
      <c r="G31" s="10">
        <f t="shared" si="21"/>
        <v>1</v>
      </c>
      <c r="H31" s="247">
        <f t="shared" si="3"/>
        <v>5579455.7949999999</v>
      </c>
      <c r="I31" s="38">
        <v>5584537.5659999996</v>
      </c>
      <c r="J31" s="38">
        <f t="shared" si="0"/>
        <v>5081.7709999997169</v>
      </c>
      <c r="K31" s="38">
        <f>L30</f>
        <v>1342.9</v>
      </c>
      <c r="L31" s="38">
        <v>2033.6</v>
      </c>
      <c r="M31" s="38">
        <f t="shared" si="26"/>
        <v>690.69999999999982</v>
      </c>
      <c r="N31" s="11">
        <f t="shared" si="4"/>
        <v>5772.4709999997167</v>
      </c>
      <c r="O31" s="27">
        <f t="shared" ref="O31:O33" si="27">N31/24</f>
        <v>240.5196249999882</v>
      </c>
      <c r="P31" s="248"/>
    </row>
    <row r="32" spans="1:16">
      <c r="A32" s="12">
        <f t="shared" si="24"/>
        <v>26</v>
      </c>
      <c r="B32" s="8">
        <f t="shared" si="24"/>
        <v>46079</v>
      </c>
      <c r="C32" s="8">
        <f t="shared" si="7"/>
        <v>46079</v>
      </c>
      <c r="D32" s="9">
        <f t="shared" si="8"/>
        <v>0</v>
      </c>
      <c r="E32" s="8">
        <f t="shared" si="2"/>
        <v>46080</v>
      </c>
      <c r="F32" s="9">
        <f t="shared" si="11"/>
        <v>0</v>
      </c>
      <c r="G32" s="10">
        <f t="shared" si="21"/>
        <v>1</v>
      </c>
      <c r="H32" s="247">
        <f t="shared" si="3"/>
        <v>5584537.5659999996</v>
      </c>
      <c r="I32" s="38">
        <v>5589633.8119999999</v>
      </c>
      <c r="J32" s="38">
        <f t="shared" si="0"/>
        <v>5096.2460000002757</v>
      </c>
      <c r="K32" s="38">
        <f>L31</f>
        <v>2033.6</v>
      </c>
      <c r="L32" s="38">
        <v>2629.6</v>
      </c>
      <c r="M32" s="38">
        <f t="shared" si="26"/>
        <v>596</v>
      </c>
      <c r="N32" s="11">
        <f t="shared" si="4"/>
        <v>5692.2460000002757</v>
      </c>
      <c r="O32" s="27">
        <f t="shared" si="27"/>
        <v>237.17691666667815</v>
      </c>
      <c r="P32" s="248"/>
    </row>
    <row r="33" spans="1:16">
      <c r="A33" s="12">
        <f t="shared" si="24"/>
        <v>27</v>
      </c>
      <c r="B33" s="8">
        <f t="shared" si="24"/>
        <v>46080</v>
      </c>
      <c r="C33" s="8">
        <f t="shared" si="7"/>
        <v>46080</v>
      </c>
      <c r="D33" s="9">
        <f t="shared" si="8"/>
        <v>0</v>
      </c>
      <c r="E33" s="8">
        <f t="shared" si="2"/>
        <v>46081</v>
      </c>
      <c r="F33" s="9">
        <f t="shared" si="11"/>
        <v>0</v>
      </c>
      <c r="G33" s="10">
        <f t="shared" si="21"/>
        <v>1</v>
      </c>
      <c r="H33" s="247">
        <f t="shared" si="3"/>
        <v>5589633.8119999999</v>
      </c>
      <c r="I33" s="38">
        <v>5594260.6500000004</v>
      </c>
      <c r="J33" s="38">
        <f t="shared" si="0"/>
        <v>4626.8380000004545</v>
      </c>
      <c r="K33" s="38">
        <f>L32</f>
        <v>2629.6</v>
      </c>
      <c r="L33" s="38">
        <v>3341.1</v>
      </c>
      <c r="M33" s="38">
        <f t="shared" si="26"/>
        <v>711.5</v>
      </c>
      <c r="N33" s="11">
        <f t="shared" si="4"/>
        <v>5338.3380000004545</v>
      </c>
      <c r="O33" s="27">
        <f t="shared" si="27"/>
        <v>222.43075000001895</v>
      </c>
      <c r="P33" s="248"/>
    </row>
    <row r="34" spans="1:16">
      <c r="A34" s="12">
        <f t="shared" si="24"/>
        <v>28</v>
      </c>
      <c r="B34" s="8">
        <f t="shared" si="24"/>
        <v>46081</v>
      </c>
      <c r="C34" s="8">
        <f t="shared" si="7"/>
        <v>46081</v>
      </c>
      <c r="D34" s="9">
        <f t="shared" si="8"/>
        <v>0</v>
      </c>
      <c r="E34" s="8">
        <f t="shared" si="2"/>
        <v>46082</v>
      </c>
      <c r="F34" s="9">
        <f t="shared" si="11"/>
        <v>0</v>
      </c>
      <c r="G34" s="10">
        <f t="shared" si="21"/>
        <v>1</v>
      </c>
      <c r="H34" s="247">
        <f t="shared" si="3"/>
        <v>5594260.6500000004</v>
      </c>
      <c r="I34" s="38">
        <v>5599127.0379999997</v>
      </c>
      <c r="J34" s="38">
        <f t="shared" si="0"/>
        <v>4866.3879999993369</v>
      </c>
      <c r="K34" s="38">
        <f>L33</f>
        <v>3341.1</v>
      </c>
      <c r="L34" s="38">
        <v>3990.7</v>
      </c>
      <c r="M34" s="38">
        <f t="shared" si="26"/>
        <v>649.59999999999991</v>
      </c>
      <c r="N34" s="11">
        <f t="shared" si="4"/>
        <v>5515.9879999993373</v>
      </c>
      <c r="O34" s="27">
        <f t="shared" ref="O34" si="28">N34/24</f>
        <v>229.83283333330573</v>
      </c>
      <c r="P34" s="248"/>
    </row>
    <row r="35" spans="1:16">
      <c r="A35" s="12"/>
      <c r="B35" s="8"/>
      <c r="C35" s="8"/>
      <c r="D35" s="9"/>
      <c r="E35" s="8"/>
      <c r="F35" s="9"/>
      <c r="G35" s="10"/>
      <c r="H35" s="247"/>
      <c r="I35" s="38"/>
      <c r="J35" s="38"/>
      <c r="K35" s="38"/>
      <c r="L35" s="38"/>
      <c r="M35" s="38"/>
      <c r="N35" s="11"/>
      <c r="O35" s="27"/>
      <c r="P35" s="248"/>
    </row>
    <row r="36" spans="1:16">
      <c r="A36" s="12"/>
      <c r="B36" s="8"/>
      <c r="C36" s="8"/>
      <c r="D36" s="9"/>
      <c r="E36" s="8"/>
      <c r="F36" s="9"/>
      <c r="G36" s="10"/>
      <c r="H36" s="247"/>
      <c r="I36" s="38"/>
      <c r="J36" s="38"/>
      <c r="K36" s="38"/>
      <c r="L36" s="38"/>
      <c r="M36" s="38"/>
      <c r="N36" s="11"/>
      <c r="O36" s="27"/>
      <c r="P36" s="248"/>
    </row>
    <row r="37" spans="1:16">
      <c r="A37" s="12"/>
      <c r="B37" s="8"/>
      <c r="C37" s="8"/>
      <c r="D37" s="9"/>
      <c r="E37" s="8"/>
      <c r="F37" s="9"/>
      <c r="G37" s="10"/>
      <c r="H37" s="247"/>
      <c r="I37" s="38"/>
      <c r="J37" s="38"/>
      <c r="K37" s="38"/>
      <c r="L37" s="38"/>
      <c r="M37" s="38"/>
      <c r="N37" s="11"/>
      <c r="O37" s="27"/>
      <c r="P37" s="248"/>
    </row>
    <row r="38" spans="1:16">
      <c r="A38" s="12"/>
      <c r="B38" s="8"/>
      <c r="C38" s="8"/>
      <c r="D38" s="9"/>
      <c r="E38" s="8"/>
      <c r="F38" s="9"/>
      <c r="G38" s="10"/>
      <c r="H38" s="247"/>
      <c r="I38" s="38"/>
      <c r="J38" s="38"/>
      <c r="K38" s="38"/>
      <c r="L38" s="38"/>
      <c r="M38" s="38"/>
      <c r="N38" s="11"/>
      <c r="O38" s="27"/>
      <c r="P38" s="248"/>
    </row>
    <row r="39" spans="1:16">
      <c r="A39" s="17" t="s">
        <v>3</v>
      </c>
      <c r="B39" s="18"/>
      <c r="C39" s="18"/>
      <c r="D39" s="18"/>
      <c r="E39" s="18"/>
      <c r="F39" s="18"/>
      <c r="G39" s="19">
        <f>SUM(G7:G38)</f>
        <v>27.541666666666668</v>
      </c>
      <c r="H39" s="20"/>
      <c r="I39" s="20"/>
      <c r="J39" s="20"/>
      <c r="K39" s="20"/>
      <c r="L39" s="20"/>
      <c r="M39" s="20"/>
      <c r="N39" s="32">
        <f>SUM(N7:N38)</f>
        <v>125987.06599999945</v>
      </c>
      <c r="O39" s="32">
        <f>AVERAGE(O7:O38)</f>
        <v>187.48075297618968</v>
      </c>
      <c r="P39" s="251"/>
    </row>
    <row r="40" spans="1:16">
      <c r="A40" s="21" t="s">
        <v>106</v>
      </c>
      <c r="B40" s="22"/>
      <c r="C40" s="22"/>
      <c r="D40" s="22"/>
      <c r="E40" s="22"/>
      <c r="F40" s="22"/>
      <c r="G40" s="23">
        <f>G39/SUMPRODUCT((G7:G38&gt;0)*1)</f>
        <v>0.98363095238095244</v>
      </c>
      <c r="H40" s="24"/>
      <c r="I40" s="24"/>
      <c r="J40" s="24"/>
      <c r="K40" s="24"/>
      <c r="L40" s="24"/>
      <c r="M40" s="24"/>
      <c r="N40" s="24"/>
      <c r="O40" s="24">
        <f>O39/SUMPRODUCT((O7:O38&gt;0)*1)</f>
        <v>6.69574117772106</v>
      </c>
      <c r="P40" s="252"/>
    </row>
  </sheetData>
  <mergeCells count="10">
    <mergeCell ref="P5:P6"/>
    <mergeCell ref="C5:D5"/>
    <mergeCell ref="E5:F5"/>
    <mergeCell ref="A5:A6"/>
    <mergeCell ref="B5:B6"/>
    <mergeCell ref="G5:G6"/>
    <mergeCell ref="N5:N6"/>
    <mergeCell ref="O5:O6"/>
    <mergeCell ref="H5:J5"/>
    <mergeCell ref="K5:M5"/>
  </mergeCells>
  <hyperlinks>
    <hyperlink ref="P2" location="'Summary sales'!A1" display="SUMMARY"/>
  </hyperlinks>
  <pageMargins left="0.7" right="0.7" top="0.75" bottom="0.75" header="0.3" footer="0.3"/>
  <pageSetup orientation="portrait" horizontalDpi="360" verticalDpi="360"/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workbookViewId="0">
      <pane xSplit="3" ySplit="6" topLeftCell="D19" activePane="bottomRight" state="frozen"/>
      <selection pane="topRight"/>
      <selection pane="bottomLeft"/>
      <selection pane="bottomRight" activeCell="L41" sqref="L41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3.7109375" style="1" customWidth="1"/>
    <col min="8" max="8" width="10.140625" style="1" customWidth="1"/>
    <col min="9" max="9" width="10.42578125" style="1" customWidth="1"/>
    <col min="10" max="10" width="11.5703125" style="1" customWidth="1"/>
    <col min="11" max="11" width="9.140625" style="1"/>
    <col min="12" max="12" width="28.42578125" style="1" customWidth="1"/>
    <col min="13" max="16384" width="9.140625" style="1"/>
  </cols>
  <sheetData>
    <row r="1" spans="1:12">
      <c r="B1" s="2"/>
      <c r="C1" s="3" t="s">
        <v>120</v>
      </c>
      <c r="D1" s="2"/>
      <c r="E1" s="2"/>
      <c r="F1" s="2"/>
      <c r="G1" s="2"/>
      <c r="H1" s="2"/>
      <c r="I1" s="2"/>
      <c r="J1" s="2"/>
      <c r="K1" s="2"/>
      <c r="L1" s="2"/>
    </row>
    <row r="2" spans="1:12">
      <c r="B2" s="2"/>
      <c r="C2" s="3" t="s">
        <v>230</v>
      </c>
      <c r="D2" s="2"/>
      <c r="E2" s="2"/>
      <c r="F2" s="2"/>
      <c r="G2" s="2"/>
      <c r="H2" s="2"/>
      <c r="I2" s="2"/>
      <c r="J2" s="2"/>
      <c r="K2" s="2"/>
      <c r="L2" s="25" t="s">
        <v>122</v>
      </c>
    </row>
    <row r="3" spans="1:12">
      <c r="B3" s="2"/>
      <c r="C3" s="3" t="str">
        <f>SCI!C3</f>
        <v>Bulan Februari 2026</v>
      </c>
      <c r="D3" s="2"/>
      <c r="E3" s="2"/>
      <c r="F3" s="2"/>
      <c r="G3" s="2"/>
      <c r="H3" s="2"/>
      <c r="I3" s="2"/>
      <c r="J3" s="2"/>
      <c r="K3" s="2"/>
      <c r="L3" s="2"/>
    </row>
    <row r="4" spans="1:12">
      <c r="B4" s="4"/>
      <c r="C4" s="4">
        <f>SCI!C4</f>
        <v>46054</v>
      </c>
      <c r="D4" s="2"/>
      <c r="E4" s="2"/>
      <c r="F4" s="2"/>
      <c r="G4" s="2"/>
      <c r="H4" s="2"/>
      <c r="I4" s="2"/>
      <c r="J4" s="2" t="s">
        <v>123</v>
      </c>
      <c r="K4" s="26">
        <f>MAX(K7:K38)</f>
        <v>0</v>
      </c>
      <c r="L4" s="2"/>
    </row>
    <row r="5" spans="1:12">
      <c r="A5" s="695" t="s">
        <v>100</v>
      </c>
      <c r="B5" s="694" t="s">
        <v>101</v>
      </c>
      <c r="C5" s="694" t="s">
        <v>124</v>
      </c>
      <c r="D5" s="694"/>
      <c r="E5" s="694" t="s">
        <v>125</v>
      </c>
      <c r="F5" s="694"/>
      <c r="G5" s="698" t="s">
        <v>126</v>
      </c>
      <c r="H5" s="694" t="s">
        <v>127</v>
      </c>
      <c r="I5" s="694"/>
      <c r="J5" s="694" t="s">
        <v>128</v>
      </c>
      <c r="K5" s="698" t="s">
        <v>129</v>
      </c>
      <c r="L5" s="692" t="s">
        <v>130</v>
      </c>
    </row>
    <row r="6" spans="1:12">
      <c r="A6" s="696"/>
      <c r="B6" s="697"/>
      <c r="C6" s="5" t="s">
        <v>101</v>
      </c>
      <c r="D6" s="5" t="s">
        <v>131</v>
      </c>
      <c r="E6" s="5" t="s">
        <v>101</v>
      </c>
      <c r="F6" s="5" t="s">
        <v>131</v>
      </c>
      <c r="G6" s="699"/>
      <c r="H6" s="5" t="s">
        <v>124</v>
      </c>
      <c r="I6" s="5" t="s">
        <v>125</v>
      </c>
      <c r="J6" s="697"/>
      <c r="K6" s="699"/>
      <c r="L6" s="693"/>
    </row>
    <row r="7" spans="1:12">
      <c r="A7" s="6">
        <v>1</v>
      </c>
      <c r="B7" s="7">
        <f>C4</f>
        <v>46054</v>
      </c>
      <c r="C7" s="8">
        <f t="shared" ref="C7:C12" si="0">B7</f>
        <v>46054</v>
      </c>
      <c r="D7" s="9">
        <v>0</v>
      </c>
      <c r="E7" s="8">
        <f t="shared" ref="E7:E12" si="1">C7+1</f>
        <v>46055</v>
      </c>
      <c r="F7" s="9">
        <v>0</v>
      </c>
      <c r="G7" s="10">
        <f t="shared" ref="G7:G12" si="2">IFERROR(((E7-C7)+(F7-D7)),"")</f>
        <v>1</v>
      </c>
      <c r="H7" s="11"/>
      <c r="I7" s="11"/>
      <c r="J7" s="11">
        <f t="shared" ref="J7" si="3">I7-H7</f>
        <v>0</v>
      </c>
      <c r="K7" s="27">
        <f t="shared" ref="K7" si="4">J7/24</f>
        <v>0</v>
      </c>
      <c r="L7" s="101" t="s">
        <v>133</v>
      </c>
    </row>
    <row r="8" spans="1:12">
      <c r="A8" s="12">
        <f>A7+1</f>
        <v>2</v>
      </c>
      <c r="B8" s="8">
        <f>B7+1</f>
        <v>46055</v>
      </c>
      <c r="C8" s="8">
        <f t="shared" si="0"/>
        <v>46055</v>
      </c>
      <c r="D8" s="9">
        <v>0</v>
      </c>
      <c r="E8" s="8">
        <f t="shared" si="1"/>
        <v>46056</v>
      </c>
      <c r="F8" s="9">
        <v>0</v>
      </c>
      <c r="G8" s="10">
        <f t="shared" si="2"/>
        <v>1</v>
      </c>
      <c r="H8" s="11"/>
      <c r="I8" s="11"/>
      <c r="J8" s="11">
        <v>0</v>
      </c>
      <c r="K8" s="27">
        <v>0</v>
      </c>
      <c r="L8" s="28" t="s">
        <v>133</v>
      </c>
    </row>
    <row r="9" spans="1:12">
      <c r="A9" s="12">
        <f t="shared" ref="A9:B24" si="5">A8+1</f>
        <v>3</v>
      </c>
      <c r="B9" s="8">
        <f t="shared" si="5"/>
        <v>46056</v>
      </c>
      <c r="C9" s="8">
        <f t="shared" si="0"/>
        <v>46056</v>
      </c>
      <c r="D9" s="9">
        <v>0</v>
      </c>
      <c r="E9" s="8">
        <f t="shared" si="1"/>
        <v>46057</v>
      </c>
      <c r="F9" s="9">
        <v>0</v>
      </c>
      <c r="G9" s="10">
        <f t="shared" si="2"/>
        <v>1</v>
      </c>
      <c r="H9" s="11"/>
      <c r="I9" s="11"/>
      <c r="J9" s="11">
        <v>0</v>
      </c>
      <c r="K9" s="27">
        <v>0</v>
      </c>
      <c r="L9" s="28" t="s">
        <v>133</v>
      </c>
    </row>
    <row r="10" spans="1:12">
      <c r="A10" s="12">
        <f t="shared" si="5"/>
        <v>4</v>
      </c>
      <c r="B10" s="8">
        <f t="shared" si="5"/>
        <v>46057</v>
      </c>
      <c r="C10" s="8">
        <f t="shared" si="0"/>
        <v>46057</v>
      </c>
      <c r="D10" s="9">
        <v>0</v>
      </c>
      <c r="E10" s="8">
        <f t="shared" si="1"/>
        <v>46058</v>
      </c>
      <c r="F10" s="9">
        <v>0</v>
      </c>
      <c r="G10" s="10">
        <f t="shared" si="2"/>
        <v>1</v>
      </c>
      <c r="H10" s="11"/>
      <c r="I10" s="11"/>
      <c r="J10" s="11">
        <v>0</v>
      </c>
      <c r="K10" s="27">
        <v>0</v>
      </c>
      <c r="L10" s="28" t="s">
        <v>133</v>
      </c>
    </row>
    <row r="11" spans="1:12">
      <c r="A11" s="12">
        <f t="shared" si="5"/>
        <v>5</v>
      </c>
      <c r="B11" s="8">
        <f t="shared" si="5"/>
        <v>46058</v>
      </c>
      <c r="C11" s="8">
        <f t="shared" si="0"/>
        <v>46058</v>
      </c>
      <c r="D11" s="9">
        <v>0</v>
      </c>
      <c r="E11" s="8">
        <f t="shared" si="1"/>
        <v>46059</v>
      </c>
      <c r="F11" s="9">
        <v>0</v>
      </c>
      <c r="G11" s="10">
        <f t="shared" si="2"/>
        <v>1</v>
      </c>
      <c r="H11" s="11"/>
      <c r="I11" s="11"/>
      <c r="J11" s="11">
        <v>0</v>
      </c>
      <c r="K11" s="27">
        <v>0</v>
      </c>
      <c r="L11" s="28" t="s">
        <v>133</v>
      </c>
    </row>
    <row r="12" spans="1:12">
      <c r="A12" s="12">
        <f t="shared" si="5"/>
        <v>6</v>
      </c>
      <c r="B12" s="8">
        <f t="shared" si="5"/>
        <v>46059</v>
      </c>
      <c r="C12" s="8">
        <f t="shared" si="0"/>
        <v>46059</v>
      </c>
      <c r="D12" s="9">
        <v>0</v>
      </c>
      <c r="E12" s="8">
        <f t="shared" si="1"/>
        <v>46060</v>
      </c>
      <c r="F12" s="9">
        <v>0</v>
      </c>
      <c r="G12" s="10">
        <f t="shared" si="2"/>
        <v>1</v>
      </c>
      <c r="H12" s="11"/>
      <c r="I12" s="11"/>
      <c r="J12" s="11">
        <v>0</v>
      </c>
      <c r="K12" s="27">
        <v>0</v>
      </c>
      <c r="L12" s="28" t="s">
        <v>133</v>
      </c>
    </row>
    <row r="13" spans="1:12">
      <c r="A13" s="12">
        <f t="shared" si="5"/>
        <v>7</v>
      </c>
      <c r="B13" s="8">
        <f t="shared" si="5"/>
        <v>46060</v>
      </c>
      <c r="C13" s="8">
        <f t="shared" ref="C13" si="6">B13</f>
        <v>46060</v>
      </c>
      <c r="D13" s="9">
        <v>0</v>
      </c>
      <c r="E13" s="8">
        <f t="shared" ref="E13" si="7">C13+1</f>
        <v>46061</v>
      </c>
      <c r="F13" s="9">
        <v>0</v>
      </c>
      <c r="G13" s="10">
        <f t="shared" ref="G13:G14" si="8">IFERROR(((E13-C13)+(F13-D13)),"")</f>
        <v>1</v>
      </c>
      <c r="H13" s="11"/>
      <c r="I13" s="11"/>
      <c r="J13" s="11">
        <v>0</v>
      </c>
      <c r="K13" s="27">
        <v>0</v>
      </c>
      <c r="L13" s="28" t="s">
        <v>133</v>
      </c>
    </row>
    <row r="14" spans="1:12">
      <c r="A14" s="12">
        <f t="shared" si="5"/>
        <v>8</v>
      </c>
      <c r="B14" s="8">
        <f t="shared" si="5"/>
        <v>46061</v>
      </c>
      <c r="C14" s="8">
        <f t="shared" ref="C14:C35" si="9">B14</f>
        <v>46061</v>
      </c>
      <c r="D14" s="9">
        <v>0</v>
      </c>
      <c r="E14" s="8">
        <f t="shared" ref="E14:E35" si="10">C14+1</f>
        <v>46062</v>
      </c>
      <c r="F14" s="9">
        <v>0</v>
      </c>
      <c r="G14" s="10">
        <f t="shared" si="8"/>
        <v>1</v>
      </c>
      <c r="H14" s="11"/>
      <c r="I14" s="11"/>
      <c r="J14" s="11">
        <v>0</v>
      </c>
      <c r="K14" s="27">
        <v>0</v>
      </c>
      <c r="L14" s="28" t="s">
        <v>133</v>
      </c>
    </row>
    <row r="15" spans="1:12">
      <c r="A15" s="12">
        <f t="shared" si="5"/>
        <v>9</v>
      </c>
      <c r="B15" s="8">
        <f t="shared" si="5"/>
        <v>46062</v>
      </c>
      <c r="C15" s="8">
        <f t="shared" si="9"/>
        <v>46062</v>
      </c>
      <c r="D15" s="9">
        <v>0</v>
      </c>
      <c r="E15" s="8">
        <f t="shared" si="10"/>
        <v>46063</v>
      </c>
      <c r="F15" s="9">
        <v>0</v>
      </c>
      <c r="G15" s="10">
        <f t="shared" ref="G15:G34" si="11">IFERROR(((E15-C15)+(F15-D15)),"")</f>
        <v>1</v>
      </c>
      <c r="H15" s="11"/>
      <c r="I15" s="11"/>
      <c r="J15" s="11">
        <v>0</v>
      </c>
      <c r="K15" s="27">
        <v>0</v>
      </c>
      <c r="L15" s="28" t="s">
        <v>133</v>
      </c>
    </row>
    <row r="16" spans="1:12">
      <c r="A16" s="12">
        <f t="shared" si="5"/>
        <v>10</v>
      </c>
      <c r="B16" s="8">
        <f t="shared" si="5"/>
        <v>46063</v>
      </c>
      <c r="C16" s="8">
        <f t="shared" si="9"/>
        <v>46063</v>
      </c>
      <c r="D16" s="9">
        <v>0</v>
      </c>
      <c r="E16" s="8">
        <f t="shared" si="10"/>
        <v>46064</v>
      </c>
      <c r="F16" s="9">
        <v>0</v>
      </c>
      <c r="G16" s="10">
        <f t="shared" si="11"/>
        <v>1</v>
      </c>
      <c r="H16" s="11"/>
      <c r="I16" s="11"/>
      <c r="J16" s="11">
        <v>0</v>
      </c>
      <c r="K16" s="27">
        <v>0</v>
      </c>
      <c r="L16" s="28" t="s">
        <v>133</v>
      </c>
    </row>
    <row r="17" spans="1:14">
      <c r="A17" s="12">
        <f t="shared" si="5"/>
        <v>11</v>
      </c>
      <c r="B17" s="8">
        <f t="shared" si="5"/>
        <v>46064</v>
      </c>
      <c r="C17" s="8">
        <f t="shared" si="9"/>
        <v>46064</v>
      </c>
      <c r="D17" s="9">
        <v>0</v>
      </c>
      <c r="E17" s="8">
        <f t="shared" si="10"/>
        <v>46065</v>
      </c>
      <c r="F17" s="9">
        <v>0</v>
      </c>
      <c r="G17" s="10">
        <f t="shared" si="11"/>
        <v>1</v>
      </c>
      <c r="H17" s="11"/>
      <c r="I17" s="11"/>
      <c r="J17" s="11">
        <v>0</v>
      </c>
      <c r="K17" s="27">
        <v>0</v>
      </c>
      <c r="L17" s="28" t="s">
        <v>133</v>
      </c>
    </row>
    <row r="18" spans="1:14">
      <c r="A18" s="12">
        <f t="shared" si="5"/>
        <v>12</v>
      </c>
      <c r="B18" s="8">
        <f t="shared" si="5"/>
        <v>46065</v>
      </c>
      <c r="C18" s="8">
        <f t="shared" si="9"/>
        <v>46065</v>
      </c>
      <c r="D18" s="9">
        <v>0</v>
      </c>
      <c r="E18" s="8">
        <f t="shared" si="10"/>
        <v>46066</v>
      </c>
      <c r="F18" s="9">
        <v>0</v>
      </c>
      <c r="G18" s="10">
        <f t="shared" si="11"/>
        <v>1</v>
      </c>
      <c r="H18" s="11"/>
      <c r="I18" s="11"/>
      <c r="J18" s="11">
        <v>0</v>
      </c>
      <c r="K18" s="27">
        <v>0</v>
      </c>
      <c r="L18" s="28" t="s">
        <v>133</v>
      </c>
      <c r="N18" s="29"/>
    </row>
    <row r="19" spans="1:14">
      <c r="A19" s="12">
        <f t="shared" si="5"/>
        <v>13</v>
      </c>
      <c r="B19" s="8">
        <f t="shared" si="5"/>
        <v>46066</v>
      </c>
      <c r="C19" s="8">
        <f t="shared" si="9"/>
        <v>46066</v>
      </c>
      <c r="D19" s="9">
        <v>0</v>
      </c>
      <c r="E19" s="8">
        <f t="shared" si="10"/>
        <v>46067</v>
      </c>
      <c r="F19" s="9">
        <v>0</v>
      </c>
      <c r="G19" s="10">
        <f t="shared" si="11"/>
        <v>1</v>
      </c>
      <c r="H19" s="11"/>
      <c r="I19" s="11"/>
      <c r="J19" s="11">
        <v>0</v>
      </c>
      <c r="K19" s="27">
        <v>0</v>
      </c>
      <c r="L19" s="28" t="s">
        <v>133</v>
      </c>
    </row>
    <row r="20" spans="1:14">
      <c r="A20" s="12">
        <f t="shared" si="5"/>
        <v>14</v>
      </c>
      <c r="B20" s="8">
        <f t="shared" si="5"/>
        <v>46067</v>
      </c>
      <c r="C20" s="8">
        <f t="shared" si="9"/>
        <v>46067</v>
      </c>
      <c r="D20" s="9">
        <v>0</v>
      </c>
      <c r="E20" s="8">
        <f t="shared" si="10"/>
        <v>46068</v>
      </c>
      <c r="F20" s="9">
        <v>0</v>
      </c>
      <c r="G20" s="10">
        <f t="shared" si="11"/>
        <v>1</v>
      </c>
      <c r="H20" s="11"/>
      <c r="I20" s="11"/>
      <c r="J20" s="11">
        <v>0</v>
      </c>
      <c r="K20" s="27">
        <v>0</v>
      </c>
      <c r="L20" s="28" t="s">
        <v>133</v>
      </c>
    </row>
    <row r="21" spans="1:14">
      <c r="A21" s="12">
        <f t="shared" si="5"/>
        <v>15</v>
      </c>
      <c r="B21" s="8">
        <f t="shared" si="5"/>
        <v>46068</v>
      </c>
      <c r="C21" s="8">
        <f t="shared" si="9"/>
        <v>46068</v>
      </c>
      <c r="D21" s="9">
        <v>0</v>
      </c>
      <c r="E21" s="8">
        <f t="shared" si="10"/>
        <v>46069</v>
      </c>
      <c r="F21" s="9">
        <v>0</v>
      </c>
      <c r="G21" s="10">
        <f t="shared" si="11"/>
        <v>1</v>
      </c>
      <c r="H21" s="11"/>
      <c r="I21" s="11"/>
      <c r="J21" s="11">
        <v>0</v>
      </c>
      <c r="K21" s="27">
        <v>0</v>
      </c>
      <c r="L21" s="28" t="s">
        <v>133</v>
      </c>
    </row>
    <row r="22" spans="1:14">
      <c r="A22" s="12">
        <f t="shared" si="5"/>
        <v>16</v>
      </c>
      <c r="B22" s="8">
        <f t="shared" si="5"/>
        <v>46069</v>
      </c>
      <c r="C22" s="8">
        <f t="shared" si="9"/>
        <v>46069</v>
      </c>
      <c r="D22" s="9">
        <v>0</v>
      </c>
      <c r="E22" s="8">
        <f t="shared" si="10"/>
        <v>46070</v>
      </c>
      <c r="F22" s="9">
        <v>0</v>
      </c>
      <c r="G22" s="10">
        <f t="shared" si="11"/>
        <v>1</v>
      </c>
      <c r="H22" s="11"/>
      <c r="I22" s="11"/>
      <c r="J22" s="11">
        <v>0</v>
      </c>
      <c r="K22" s="27">
        <v>0</v>
      </c>
      <c r="L22" s="28" t="s">
        <v>133</v>
      </c>
    </row>
    <row r="23" spans="1:14">
      <c r="A23" s="12">
        <f t="shared" si="5"/>
        <v>17</v>
      </c>
      <c r="B23" s="8">
        <f t="shared" si="5"/>
        <v>46070</v>
      </c>
      <c r="C23" s="8">
        <f t="shared" si="9"/>
        <v>46070</v>
      </c>
      <c r="D23" s="9">
        <v>0</v>
      </c>
      <c r="E23" s="8">
        <f t="shared" si="10"/>
        <v>46071</v>
      </c>
      <c r="F23" s="9">
        <v>0</v>
      </c>
      <c r="G23" s="10">
        <f t="shared" si="11"/>
        <v>1</v>
      </c>
      <c r="H23" s="11"/>
      <c r="I23" s="11"/>
      <c r="J23" s="11">
        <v>0</v>
      </c>
      <c r="K23" s="27">
        <v>0</v>
      </c>
      <c r="L23" s="28" t="s">
        <v>133</v>
      </c>
    </row>
    <row r="24" spans="1:14">
      <c r="A24" s="12">
        <f t="shared" si="5"/>
        <v>18</v>
      </c>
      <c r="B24" s="8">
        <f t="shared" si="5"/>
        <v>46071</v>
      </c>
      <c r="C24" s="8">
        <f t="shared" si="9"/>
        <v>46071</v>
      </c>
      <c r="D24" s="9">
        <v>0</v>
      </c>
      <c r="E24" s="8">
        <f t="shared" si="10"/>
        <v>46072</v>
      </c>
      <c r="F24" s="9">
        <v>0</v>
      </c>
      <c r="G24" s="10">
        <f t="shared" si="11"/>
        <v>1</v>
      </c>
      <c r="H24" s="11"/>
      <c r="I24" s="11"/>
      <c r="J24" s="11">
        <v>0</v>
      </c>
      <c r="K24" s="27">
        <v>0</v>
      </c>
      <c r="L24" s="28" t="s">
        <v>133</v>
      </c>
    </row>
    <row r="25" spans="1:14">
      <c r="A25" s="12">
        <f t="shared" ref="A25:B34" si="12">A24+1</f>
        <v>19</v>
      </c>
      <c r="B25" s="8">
        <f>B24+1</f>
        <v>46072</v>
      </c>
      <c r="C25" s="8">
        <f t="shared" si="9"/>
        <v>46072</v>
      </c>
      <c r="D25" s="9">
        <v>0</v>
      </c>
      <c r="E25" s="8">
        <f t="shared" si="10"/>
        <v>46073</v>
      </c>
      <c r="F25" s="9">
        <v>0</v>
      </c>
      <c r="G25" s="10">
        <f t="shared" si="11"/>
        <v>1</v>
      </c>
      <c r="H25" s="11"/>
      <c r="I25" s="11"/>
      <c r="J25" s="11">
        <v>0</v>
      </c>
      <c r="K25" s="27">
        <v>0</v>
      </c>
      <c r="L25" s="28" t="s">
        <v>133</v>
      </c>
    </row>
    <row r="26" spans="1:14">
      <c r="A26" s="12">
        <f t="shared" si="12"/>
        <v>20</v>
      </c>
      <c r="B26" s="8">
        <f>B25+1</f>
        <v>46073</v>
      </c>
      <c r="C26" s="8">
        <f t="shared" si="9"/>
        <v>46073</v>
      </c>
      <c r="D26" s="9">
        <v>0</v>
      </c>
      <c r="E26" s="8">
        <f t="shared" si="10"/>
        <v>46074</v>
      </c>
      <c r="F26" s="9">
        <v>0</v>
      </c>
      <c r="G26" s="10">
        <f t="shared" si="11"/>
        <v>1</v>
      </c>
      <c r="H26" s="11"/>
      <c r="I26" s="11"/>
      <c r="J26" s="11">
        <v>0</v>
      </c>
      <c r="K26" s="27">
        <v>0</v>
      </c>
      <c r="L26" s="28" t="s">
        <v>133</v>
      </c>
    </row>
    <row r="27" spans="1:14">
      <c r="A27" s="12">
        <f t="shared" si="12"/>
        <v>21</v>
      </c>
      <c r="B27" s="8">
        <f>B26+1</f>
        <v>46074</v>
      </c>
      <c r="C27" s="8">
        <f t="shared" si="9"/>
        <v>46074</v>
      </c>
      <c r="D27" s="9">
        <v>0</v>
      </c>
      <c r="E27" s="8">
        <f t="shared" si="10"/>
        <v>46075</v>
      </c>
      <c r="F27" s="9">
        <v>0</v>
      </c>
      <c r="G27" s="10">
        <f t="shared" si="11"/>
        <v>1</v>
      </c>
      <c r="H27" s="11"/>
      <c r="I27" s="11"/>
      <c r="J27" s="11">
        <v>0</v>
      </c>
      <c r="K27" s="27">
        <v>0</v>
      </c>
      <c r="L27" s="28" t="s">
        <v>133</v>
      </c>
    </row>
    <row r="28" spans="1:14">
      <c r="A28" s="12">
        <f t="shared" si="12"/>
        <v>22</v>
      </c>
      <c r="B28" s="8">
        <f t="shared" si="12"/>
        <v>46075</v>
      </c>
      <c r="C28" s="8">
        <f t="shared" si="9"/>
        <v>46075</v>
      </c>
      <c r="D28" s="9">
        <v>0</v>
      </c>
      <c r="E28" s="8">
        <f t="shared" si="10"/>
        <v>46076</v>
      </c>
      <c r="F28" s="9">
        <v>0</v>
      </c>
      <c r="G28" s="10">
        <f t="shared" si="11"/>
        <v>1</v>
      </c>
      <c r="H28" s="11"/>
      <c r="I28" s="11"/>
      <c r="J28" s="11">
        <v>0</v>
      </c>
      <c r="K28" s="27">
        <v>0</v>
      </c>
      <c r="L28" s="28" t="s">
        <v>133</v>
      </c>
    </row>
    <row r="29" spans="1:14">
      <c r="A29" s="12">
        <f t="shared" si="12"/>
        <v>23</v>
      </c>
      <c r="B29" s="8">
        <f t="shared" ref="B29" si="13">B28+1</f>
        <v>46076</v>
      </c>
      <c r="C29" s="8">
        <f t="shared" ref="C29:C31" si="14">B29</f>
        <v>46076</v>
      </c>
      <c r="D29" s="9">
        <v>0</v>
      </c>
      <c r="E29" s="8">
        <f t="shared" ref="E29:E31" si="15">C29+1</f>
        <v>46077</v>
      </c>
      <c r="F29" s="9">
        <v>0</v>
      </c>
      <c r="G29" s="10">
        <f t="shared" ref="G29:G31" si="16">IFERROR(((E29-C29)+(F29-D29)),"")</f>
        <v>1</v>
      </c>
      <c r="H29" s="11"/>
      <c r="I29" s="11"/>
      <c r="J29" s="11">
        <v>0</v>
      </c>
      <c r="K29" s="27">
        <v>0</v>
      </c>
      <c r="L29" s="28" t="s">
        <v>133</v>
      </c>
    </row>
    <row r="30" spans="1:14">
      <c r="A30" s="12">
        <f t="shared" si="12"/>
        <v>24</v>
      </c>
      <c r="B30" s="8">
        <f t="shared" ref="B30" si="17">B29+1</f>
        <v>46077</v>
      </c>
      <c r="C30" s="8">
        <f t="shared" si="14"/>
        <v>46077</v>
      </c>
      <c r="D30" s="9">
        <v>0</v>
      </c>
      <c r="E30" s="8">
        <f t="shared" si="15"/>
        <v>46078</v>
      </c>
      <c r="F30" s="9">
        <v>0</v>
      </c>
      <c r="G30" s="10">
        <f t="shared" si="16"/>
        <v>1</v>
      </c>
      <c r="H30" s="11"/>
      <c r="I30" s="11"/>
      <c r="J30" s="11">
        <v>0</v>
      </c>
      <c r="K30" s="27">
        <v>0</v>
      </c>
      <c r="L30" s="28" t="s">
        <v>133</v>
      </c>
    </row>
    <row r="31" spans="1:14">
      <c r="A31" s="12">
        <f t="shared" si="12"/>
        <v>25</v>
      </c>
      <c r="B31" s="8">
        <f t="shared" ref="B31" si="18">B30+1</f>
        <v>46078</v>
      </c>
      <c r="C31" s="8">
        <f t="shared" si="14"/>
        <v>46078</v>
      </c>
      <c r="D31" s="9">
        <v>0</v>
      </c>
      <c r="E31" s="8">
        <f t="shared" si="15"/>
        <v>46079</v>
      </c>
      <c r="F31" s="9">
        <v>0</v>
      </c>
      <c r="G31" s="10">
        <f t="shared" si="16"/>
        <v>1</v>
      </c>
      <c r="H31" s="11"/>
      <c r="I31" s="11"/>
      <c r="J31" s="11">
        <v>0</v>
      </c>
      <c r="K31" s="27">
        <v>0</v>
      </c>
      <c r="L31" s="28" t="s">
        <v>133</v>
      </c>
    </row>
    <row r="32" spans="1:14">
      <c r="A32" s="12">
        <f t="shared" si="12"/>
        <v>26</v>
      </c>
      <c r="B32" s="8">
        <f t="shared" si="12"/>
        <v>46079</v>
      </c>
      <c r="C32" s="8">
        <f t="shared" si="9"/>
        <v>46079</v>
      </c>
      <c r="D32" s="9">
        <v>0</v>
      </c>
      <c r="E32" s="8">
        <f t="shared" si="10"/>
        <v>46080</v>
      </c>
      <c r="F32" s="9">
        <v>0</v>
      </c>
      <c r="G32" s="10">
        <f t="shared" si="11"/>
        <v>1</v>
      </c>
      <c r="H32" s="11"/>
      <c r="I32" s="11"/>
      <c r="J32" s="11">
        <v>0</v>
      </c>
      <c r="K32" s="27">
        <v>0</v>
      </c>
      <c r="L32" s="28" t="s">
        <v>133</v>
      </c>
    </row>
    <row r="33" spans="1:12">
      <c r="A33" s="12">
        <f t="shared" si="12"/>
        <v>27</v>
      </c>
      <c r="B33" s="8">
        <f t="shared" si="12"/>
        <v>46080</v>
      </c>
      <c r="C33" s="8">
        <f t="shared" si="9"/>
        <v>46080</v>
      </c>
      <c r="D33" s="9">
        <v>0</v>
      </c>
      <c r="E33" s="8">
        <f t="shared" si="10"/>
        <v>46081</v>
      </c>
      <c r="F33" s="9">
        <v>0</v>
      </c>
      <c r="G33" s="10">
        <f t="shared" si="11"/>
        <v>1</v>
      </c>
      <c r="H33" s="11"/>
      <c r="I33" s="11"/>
      <c r="J33" s="11">
        <v>0</v>
      </c>
      <c r="K33" s="27">
        <v>0</v>
      </c>
      <c r="L33" s="28" t="s">
        <v>133</v>
      </c>
    </row>
    <row r="34" spans="1:12">
      <c r="A34" s="12">
        <f t="shared" si="12"/>
        <v>28</v>
      </c>
      <c r="B34" s="8">
        <f t="shared" si="12"/>
        <v>46081</v>
      </c>
      <c r="C34" s="8">
        <f t="shared" si="9"/>
        <v>46081</v>
      </c>
      <c r="D34" s="9">
        <v>0</v>
      </c>
      <c r="E34" s="8">
        <f t="shared" si="10"/>
        <v>46082</v>
      </c>
      <c r="F34" s="9">
        <v>0</v>
      </c>
      <c r="G34" s="10">
        <f t="shared" si="11"/>
        <v>1</v>
      </c>
      <c r="H34" s="11"/>
      <c r="I34" s="11"/>
      <c r="J34" s="11">
        <v>0</v>
      </c>
      <c r="K34" s="27">
        <v>0</v>
      </c>
      <c r="L34" s="28" t="s">
        <v>133</v>
      </c>
    </row>
    <row r="35" spans="1:12">
      <c r="A35" s="12">
        <f t="shared" ref="A35:B35" si="19">A34+1</f>
        <v>29</v>
      </c>
      <c r="B35" s="8">
        <f t="shared" si="19"/>
        <v>46082</v>
      </c>
      <c r="C35" s="8">
        <f t="shared" si="9"/>
        <v>46082</v>
      </c>
      <c r="D35" s="9">
        <v>0</v>
      </c>
      <c r="E35" s="8">
        <f t="shared" si="10"/>
        <v>46083</v>
      </c>
      <c r="F35" s="9">
        <v>0</v>
      </c>
      <c r="G35" s="10">
        <f t="shared" ref="G35" si="20">IFERROR(((E35-C35)+(F35-D35)),"")</f>
        <v>1</v>
      </c>
      <c r="H35" s="11"/>
      <c r="I35" s="11"/>
      <c r="J35" s="11">
        <v>0</v>
      </c>
      <c r="K35" s="27">
        <v>0</v>
      </c>
      <c r="L35" s="28" t="s">
        <v>133</v>
      </c>
    </row>
    <row r="36" spans="1:12">
      <c r="A36" s="12">
        <f t="shared" ref="A36:B37" si="21">A35+1</f>
        <v>30</v>
      </c>
      <c r="B36" s="8">
        <f t="shared" si="21"/>
        <v>46083</v>
      </c>
      <c r="C36" s="8">
        <f t="shared" ref="C36" si="22">B36</f>
        <v>46083</v>
      </c>
      <c r="D36" s="9">
        <v>0</v>
      </c>
      <c r="E36" s="8">
        <f t="shared" ref="E36" si="23">C36+1</f>
        <v>46084</v>
      </c>
      <c r="F36" s="9">
        <v>0</v>
      </c>
      <c r="G36" s="10">
        <f t="shared" ref="G36" si="24">IFERROR(((E36-C36)+(F36-D36)),"")</f>
        <v>1</v>
      </c>
      <c r="H36" s="11"/>
      <c r="I36" s="11"/>
      <c r="J36" s="11">
        <v>0</v>
      </c>
      <c r="K36" s="27">
        <v>0</v>
      </c>
      <c r="L36" s="28" t="s">
        <v>133</v>
      </c>
    </row>
    <row r="37" spans="1:12">
      <c r="A37" s="12">
        <f t="shared" si="21"/>
        <v>31</v>
      </c>
      <c r="B37" s="8">
        <f t="shared" si="21"/>
        <v>46084</v>
      </c>
      <c r="C37" s="8">
        <f t="shared" ref="C37" si="25">B37</f>
        <v>46084</v>
      </c>
      <c r="D37" s="9">
        <v>0</v>
      </c>
      <c r="E37" s="8">
        <f t="shared" ref="E37" si="26">C37+1</f>
        <v>46085</v>
      </c>
      <c r="F37" s="9">
        <v>0</v>
      </c>
      <c r="G37" s="10">
        <f t="shared" ref="G37" si="27">IFERROR(((E37-C37)+(F37-D37)),"")</f>
        <v>1</v>
      </c>
      <c r="H37" s="11"/>
      <c r="I37" s="11"/>
      <c r="J37" s="11">
        <v>0</v>
      </c>
      <c r="K37" s="27">
        <v>0</v>
      </c>
      <c r="L37" s="28" t="s">
        <v>133</v>
      </c>
    </row>
    <row r="38" spans="1:12">
      <c r="A38" s="12"/>
      <c r="B38" s="8"/>
      <c r="C38" s="8"/>
      <c r="D38" s="9"/>
      <c r="E38" s="8"/>
      <c r="F38" s="9"/>
      <c r="G38" s="10"/>
      <c r="H38" s="11"/>
      <c r="I38" s="11"/>
      <c r="J38" s="11"/>
      <c r="K38" s="27"/>
      <c r="L38" s="28"/>
    </row>
    <row r="39" spans="1:12">
      <c r="A39" s="17" t="s">
        <v>3</v>
      </c>
      <c r="B39" s="18"/>
      <c r="C39" s="18"/>
      <c r="D39" s="18"/>
      <c r="E39" s="18"/>
      <c r="F39" s="18"/>
      <c r="G39" s="19">
        <f>SUM(G7:G38)</f>
        <v>31</v>
      </c>
      <c r="H39" s="20"/>
      <c r="I39" s="20"/>
      <c r="J39" s="32">
        <f>SUM(J7:J38)</f>
        <v>0</v>
      </c>
      <c r="K39" s="32">
        <f>AVERAGE(K7:K38)</f>
        <v>0</v>
      </c>
      <c r="L39" s="33"/>
    </row>
    <row r="40" spans="1:12">
      <c r="A40" s="21" t="s">
        <v>106</v>
      </c>
      <c r="B40" s="22"/>
      <c r="C40" s="22"/>
      <c r="D40" s="22"/>
      <c r="E40" s="22"/>
      <c r="F40" s="22"/>
      <c r="G40" s="23">
        <f>G39/SUMPRODUCT((G7:G38&gt;0)*1)</f>
        <v>1</v>
      </c>
      <c r="H40" s="24"/>
      <c r="I40" s="24"/>
      <c r="J40" s="24"/>
      <c r="K40" s="24" t="e">
        <f>K39/SUMPRODUCT((K7:K38&gt;0)*1)</f>
        <v>#DIV/0!</v>
      </c>
      <c r="L40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zoomScale="80" zoomScaleNormal="80" workbookViewId="0">
      <pane ySplit="6" topLeftCell="A25" activePane="bottomLeft" state="frozen"/>
      <selection pane="bottomLeft" activeCell="K39" sqref="K39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3.42578125" style="1" customWidth="1"/>
    <col min="8" max="8" width="13.85546875" style="75" customWidth="1"/>
    <col min="9" max="9" width="13.7109375" style="75" customWidth="1"/>
    <col min="10" max="10" width="13.5703125" style="75" customWidth="1"/>
    <col min="11" max="11" width="9.140625" style="1"/>
    <col min="12" max="12" width="33.140625" style="1" customWidth="1"/>
    <col min="13" max="16384" width="9.140625" style="1"/>
  </cols>
  <sheetData>
    <row r="1" spans="1:12">
      <c r="B1" s="2"/>
      <c r="C1" s="3" t="s">
        <v>120</v>
      </c>
      <c r="D1" s="2"/>
      <c r="E1" s="2"/>
      <c r="F1" s="2"/>
      <c r="G1" s="2"/>
      <c r="H1" s="244"/>
      <c r="I1" s="244"/>
      <c r="J1" s="244"/>
      <c r="K1" s="2"/>
      <c r="L1" s="2"/>
    </row>
    <row r="2" spans="1:12">
      <c r="B2" s="2"/>
      <c r="C2" s="3" t="s">
        <v>231</v>
      </c>
      <c r="D2" s="2"/>
      <c r="E2" s="2"/>
      <c r="F2" s="2"/>
      <c r="G2" s="2"/>
      <c r="H2" s="244"/>
      <c r="I2" s="244"/>
      <c r="J2" s="244"/>
      <c r="K2" s="2"/>
      <c r="L2" s="25" t="s">
        <v>122</v>
      </c>
    </row>
    <row r="3" spans="1:12">
      <c r="B3" s="2"/>
      <c r="C3" s="3" t="str">
        <f>SCI!C3</f>
        <v>Bulan Februari 2026</v>
      </c>
      <c r="D3" s="2"/>
      <c r="E3" s="2"/>
      <c r="F3" s="2"/>
      <c r="G3" s="2"/>
      <c r="H3" s="244"/>
      <c r="I3" s="244"/>
      <c r="J3" s="244"/>
      <c r="K3" s="2"/>
      <c r="L3" s="2"/>
    </row>
    <row r="4" spans="1:12">
      <c r="B4" s="4"/>
      <c r="C4" s="4">
        <f>SCI!C4</f>
        <v>46054</v>
      </c>
      <c r="D4" s="2"/>
      <c r="E4" s="2"/>
      <c r="F4" s="2"/>
      <c r="G4" s="2"/>
      <c r="H4" s="244"/>
      <c r="I4" s="244"/>
      <c r="J4" s="244" t="s">
        <v>123</v>
      </c>
      <c r="K4" s="26">
        <f>MAX(K7:K36)</f>
        <v>208.61708333333567</v>
      </c>
      <c r="L4" s="2"/>
    </row>
    <row r="5" spans="1:12" ht="15" customHeight="1">
      <c r="A5" s="695" t="s">
        <v>100</v>
      </c>
      <c r="B5" s="694" t="s">
        <v>101</v>
      </c>
      <c r="C5" s="694" t="s">
        <v>124</v>
      </c>
      <c r="D5" s="694"/>
      <c r="E5" s="694" t="s">
        <v>125</v>
      </c>
      <c r="F5" s="694"/>
      <c r="G5" s="698" t="s">
        <v>126</v>
      </c>
      <c r="H5" s="694" t="s">
        <v>127</v>
      </c>
      <c r="I5" s="694"/>
      <c r="J5" s="694" t="s">
        <v>128</v>
      </c>
      <c r="K5" s="698" t="s">
        <v>129</v>
      </c>
      <c r="L5" s="692" t="s">
        <v>130</v>
      </c>
    </row>
    <row r="6" spans="1:12" ht="33.75" customHeight="1">
      <c r="A6" s="696"/>
      <c r="B6" s="697"/>
      <c r="C6" s="5" t="s">
        <v>101</v>
      </c>
      <c r="D6" s="5" t="s">
        <v>131</v>
      </c>
      <c r="E6" s="5" t="s">
        <v>101</v>
      </c>
      <c r="F6" s="5" t="s">
        <v>131</v>
      </c>
      <c r="G6" s="699"/>
      <c r="H6" s="5" t="s">
        <v>124</v>
      </c>
      <c r="I6" s="5" t="s">
        <v>125</v>
      </c>
      <c r="J6" s="697"/>
      <c r="K6" s="699"/>
      <c r="L6" s="693"/>
    </row>
    <row r="7" spans="1:12">
      <c r="A7" s="6">
        <v>1</v>
      </c>
      <c r="B7" s="7">
        <f>C4</f>
        <v>46054</v>
      </c>
      <c r="C7" s="8">
        <f>B7</f>
        <v>46054</v>
      </c>
      <c r="D7" s="9">
        <v>0.29166666666666702</v>
      </c>
      <c r="E7" s="8">
        <f>C7+1</f>
        <v>46055</v>
      </c>
      <c r="F7" s="9">
        <v>0.29166666666666702</v>
      </c>
      <c r="G7" s="10">
        <f>IFERROR(((E7-C7)+(F7-D7)),"")</f>
        <v>1</v>
      </c>
      <c r="H7" s="11">
        <v>2860054.76</v>
      </c>
      <c r="I7" s="11">
        <v>2863938.77</v>
      </c>
      <c r="J7" s="11">
        <f t="shared" ref="J7:J8" si="0">I7-H7</f>
        <v>3884.0100000002421</v>
      </c>
      <c r="K7" s="27">
        <f t="shared" ref="K7:K8" si="1">J7/24</f>
        <v>161.8337500000101</v>
      </c>
      <c r="L7" s="28"/>
    </row>
    <row r="8" spans="1:12">
      <c r="A8" s="12">
        <f>A7+1</f>
        <v>2</v>
      </c>
      <c r="B8" s="8">
        <f>B7+1</f>
        <v>46055</v>
      </c>
      <c r="C8" s="8">
        <f>B8</f>
        <v>46055</v>
      </c>
      <c r="D8" s="9">
        <v>0.29166666666666702</v>
      </c>
      <c r="E8" s="8">
        <f>C8+1</f>
        <v>46056</v>
      </c>
      <c r="F8" s="9">
        <f>F7</f>
        <v>0.29166666666666702</v>
      </c>
      <c r="G8" s="10">
        <f>IFERROR(((E8-C8)+(F8-D8)),"")</f>
        <v>1</v>
      </c>
      <c r="H8" s="11">
        <f t="shared" ref="H8:H23" si="2">I7</f>
        <v>2863938.77</v>
      </c>
      <c r="I8" s="242">
        <v>2867837.28</v>
      </c>
      <c r="J8" s="11">
        <f t="shared" si="0"/>
        <v>3898.5099999997765</v>
      </c>
      <c r="K8" s="27">
        <f t="shared" si="1"/>
        <v>162.43791666665734</v>
      </c>
      <c r="L8" s="28"/>
    </row>
    <row r="9" spans="1:12">
      <c r="A9" s="12">
        <f t="shared" ref="A9:B24" si="3">A8+1</f>
        <v>3</v>
      </c>
      <c r="B9" s="8">
        <f t="shared" si="3"/>
        <v>46056</v>
      </c>
      <c r="C9" s="8">
        <f t="shared" ref="C9:C34" si="4">B9</f>
        <v>46056</v>
      </c>
      <c r="D9" s="9">
        <v>0.29166666666666702</v>
      </c>
      <c r="E9" s="8">
        <f t="shared" ref="E9:E34" si="5">C9+1</f>
        <v>46057</v>
      </c>
      <c r="F9" s="9">
        <f t="shared" ref="F9:F34" si="6">F8</f>
        <v>0.29166666666666702</v>
      </c>
      <c r="G9" s="10">
        <f t="shared" ref="G9:G34" si="7">IFERROR(((E9-C9)+(F9-D9)),"")</f>
        <v>1</v>
      </c>
      <c r="H9" s="11">
        <f t="shared" si="2"/>
        <v>2867837.28</v>
      </c>
      <c r="I9" s="242">
        <v>2871774.72</v>
      </c>
      <c r="J9" s="11">
        <f t="shared" ref="J9" si="8">I9-H9</f>
        <v>3937.4400000004098</v>
      </c>
      <c r="K9" s="27">
        <f t="shared" ref="K9" si="9">J9/24</f>
        <v>164.06000000001708</v>
      </c>
      <c r="L9" s="28"/>
    </row>
    <row r="10" spans="1:12">
      <c r="A10" s="12">
        <f t="shared" si="3"/>
        <v>4</v>
      </c>
      <c r="B10" s="8">
        <f t="shared" si="3"/>
        <v>46057</v>
      </c>
      <c r="C10" s="8">
        <f t="shared" si="4"/>
        <v>46057</v>
      </c>
      <c r="D10" s="9">
        <v>0.29166666666666702</v>
      </c>
      <c r="E10" s="8">
        <f t="shared" si="5"/>
        <v>46058</v>
      </c>
      <c r="F10" s="9">
        <f t="shared" si="6"/>
        <v>0.29166666666666702</v>
      </c>
      <c r="G10" s="10">
        <f t="shared" si="7"/>
        <v>1</v>
      </c>
      <c r="H10" s="11">
        <f t="shared" si="2"/>
        <v>2871774.72</v>
      </c>
      <c r="I10" s="242">
        <v>2874634.83</v>
      </c>
      <c r="J10" s="11">
        <f t="shared" ref="J10" si="10">I10-H10</f>
        <v>2860.1099999998696</v>
      </c>
      <c r="K10" s="27">
        <f t="shared" ref="K10" si="11">J10/24</f>
        <v>119.17124999999457</v>
      </c>
      <c r="L10" s="28"/>
    </row>
    <row r="11" spans="1:12">
      <c r="A11" s="12">
        <f t="shared" si="3"/>
        <v>5</v>
      </c>
      <c r="B11" s="8">
        <f t="shared" si="3"/>
        <v>46058</v>
      </c>
      <c r="C11" s="8">
        <f t="shared" si="4"/>
        <v>46058</v>
      </c>
      <c r="D11" s="9">
        <v>0.29166666666666702</v>
      </c>
      <c r="E11" s="8">
        <f t="shared" si="5"/>
        <v>46059</v>
      </c>
      <c r="F11" s="9">
        <f t="shared" si="6"/>
        <v>0.29166666666666702</v>
      </c>
      <c r="G11" s="10">
        <f t="shared" si="7"/>
        <v>1</v>
      </c>
      <c r="H11" s="11">
        <f t="shared" si="2"/>
        <v>2874634.83</v>
      </c>
      <c r="I11" s="242">
        <v>2879526.56</v>
      </c>
      <c r="J11" s="11">
        <f t="shared" ref="J11:J12" si="12">I11-H11</f>
        <v>4891.7299999999814</v>
      </c>
      <c r="K11" s="27">
        <f t="shared" ref="K11:K12" si="13">J11/24</f>
        <v>203.82208333333256</v>
      </c>
      <c r="L11" s="28"/>
    </row>
    <row r="12" spans="1:12">
      <c r="A12" s="12">
        <f t="shared" si="3"/>
        <v>6</v>
      </c>
      <c r="B12" s="8">
        <f t="shared" si="3"/>
        <v>46059</v>
      </c>
      <c r="C12" s="8">
        <f t="shared" si="4"/>
        <v>46059</v>
      </c>
      <c r="D12" s="9">
        <v>0.29166666666666702</v>
      </c>
      <c r="E12" s="8">
        <f t="shared" si="5"/>
        <v>46060</v>
      </c>
      <c r="F12" s="9">
        <f t="shared" si="6"/>
        <v>0.29166666666666702</v>
      </c>
      <c r="G12" s="10">
        <f t="shared" si="7"/>
        <v>1</v>
      </c>
      <c r="H12" s="11">
        <f t="shared" si="2"/>
        <v>2879526.56</v>
      </c>
      <c r="I12" s="242">
        <v>2883304.4</v>
      </c>
      <c r="J12" s="11">
        <f t="shared" si="12"/>
        <v>3777.839999999851</v>
      </c>
      <c r="K12" s="27">
        <f t="shared" si="13"/>
        <v>157.4099999999938</v>
      </c>
      <c r="L12" s="28"/>
    </row>
    <row r="13" spans="1:12">
      <c r="A13" s="12">
        <f t="shared" si="3"/>
        <v>7</v>
      </c>
      <c r="B13" s="8">
        <f t="shared" si="3"/>
        <v>46060</v>
      </c>
      <c r="C13" s="8">
        <f t="shared" si="4"/>
        <v>46060</v>
      </c>
      <c r="D13" s="9">
        <v>0.29166666666666702</v>
      </c>
      <c r="E13" s="8">
        <f t="shared" si="5"/>
        <v>46061</v>
      </c>
      <c r="F13" s="9">
        <f t="shared" si="6"/>
        <v>0.29166666666666702</v>
      </c>
      <c r="G13" s="10">
        <f t="shared" si="7"/>
        <v>1</v>
      </c>
      <c r="H13" s="11">
        <f t="shared" si="2"/>
        <v>2883304.4</v>
      </c>
      <c r="I13" s="242">
        <v>2886944.63</v>
      </c>
      <c r="J13" s="11">
        <f t="shared" ref="J13" si="14">I13-H13</f>
        <v>3640.2299999999814</v>
      </c>
      <c r="K13" s="27">
        <f t="shared" ref="K13:K14" si="15">J13/24</f>
        <v>151.67624999999921</v>
      </c>
      <c r="L13" s="28"/>
    </row>
    <row r="14" spans="1:12">
      <c r="A14" s="12">
        <f t="shared" si="3"/>
        <v>8</v>
      </c>
      <c r="B14" s="8">
        <f t="shared" si="3"/>
        <v>46061</v>
      </c>
      <c r="C14" s="8">
        <f t="shared" si="4"/>
        <v>46061</v>
      </c>
      <c r="D14" s="9">
        <v>0.29166666666666702</v>
      </c>
      <c r="E14" s="8">
        <f t="shared" si="5"/>
        <v>46062</v>
      </c>
      <c r="F14" s="9">
        <f t="shared" si="6"/>
        <v>0.29166666666666702</v>
      </c>
      <c r="G14" s="10">
        <f t="shared" si="7"/>
        <v>1</v>
      </c>
      <c r="H14" s="11">
        <f t="shared" si="2"/>
        <v>2886944.63</v>
      </c>
      <c r="I14" s="242">
        <v>2890556.14</v>
      </c>
      <c r="J14" s="11">
        <f t="shared" ref="J14" si="16">I14-H14</f>
        <v>3611.5100000002421</v>
      </c>
      <c r="K14" s="27">
        <f t="shared" si="15"/>
        <v>150.47958333334341</v>
      </c>
      <c r="L14" s="28"/>
    </row>
    <row r="15" spans="1:12">
      <c r="A15" s="12">
        <f t="shared" si="3"/>
        <v>9</v>
      </c>
      <c r="B15" s="8">
        <f t="shared" si="3"/>
        <v>46062</v>
      </c>
      <c r="C15" s="8">
        <f t="shared" si="4"/>
        <v>46062</v>
      </c>
      <c r="D15" s="9">
        <v>0.29166666666666702</v>
      </c>
      <c r="E15" s="8">
        <f t="shared" si="5"/>
        <v>46063</v>
      </c>
      <c r="F15" s="9">
        <f t="shared" si="6"/>
        <v>0.29166666666666702</v>
      </c>
      <c r="G15" s="10">
        <f t="shared" si="7"/>
        <v>1</v>
      </c>
      <c r="H15" s="11">
        <f t="shared" si="2"/>
        <v>2890556.14</v>
      </c>
      <c r="I15" s="242">
        <v>2893049.37</v>
      </c>
      <c r="J15" s="11">
        <f t="shared" ref="J15" si="17">I15-H15</f>
        <v>2493.2299999999814</v>
      </c>
      <c r="K15" s="27">
        <f t="shared" ref="K15" si="18">J15/24</f>
        <v>103.88458333333256</v>
      </c>
      <c r="L15" s="28"/>
    </row>
    <row r="16" spans="1:12" ht="15" customHeight="1">
      <c r="A16" s="12">
        <f t="shared" si="3"/>
        <v>10</v>
      </c>
      <c r="B16" s="8">
        <f t="shared" si="3"/>
        <v>46063</v>
      </c>
      <c r="C16" s="8">
        <f t="shared" si="4"/>
        <v>46063</v>
      </c>
      <c r="D16" s="9">
        <v>0.29166666666666702</v>
      </c>
      <c r="E16" s="8">
        <f t="shared" si="5"/>
        <v>46064</v>
      </c>
      <c r="F16" s="9">
        <f t="shared" si="6"/>
        <v>0.29166666666666702</v>
      </c>
      <c r="G16" s="10">
        <f t="shared" si="7"/>
        <v>1</v>
      </c>
      <c r="H16" s="11">
        <f t="shared" si="2"/>
        <v>2893049.37</v>
      </c>
      <c r="I16" s="242">
        <v>2898056.18</v>
      </c>
      <c r="J16" s="11">
        <f t="shared" ref="J16" si="19">I16-H16</f>
        <v>5006.8100000000559</v>
      </c>
      <c r="K16" s="27">
        <f t="shared" ref="K16" si="20">J16/24</f>
        <v>208.61708333333567</v>
      </c>
      <c r="L16" s="28"/>
    </row>
    <row r="17" spans="1:14">
      <c r="A17" s="12">
        <f t="shared" si="3"/>
        <v>11</v>
      </c>
      <c r="B17" s="8">
        <f t="shared" si="3"/>
        <v>46064</v>
      </c>
      <c r="C17" s="8">
        <f t="shared" si="4"/>
        <v>46064</v>
      </c>
      <c r="D17" s="9">
        <v>0.29166666666666702</v>
      </c>
      <c r="E17" s="8">
        <f t="shared" si="5"/>
        <v>46065</v>
      </c>
      <c r="F17" s="9">
        <f t="shared" si="6"/>
        <v>0.29166666666666702</v>
      </c>
      <c r="G17" s="10">
        <f t="shared" si="7"/>
        <v>1</v>
      </c>
      <c r="H17" s="11">
        <f t="shared" si="2"/>
        <v>2898056.18</v>
      </c>
      <c r="I17" s="242">
        <v>2901513.83</v>
      </c>
      <c r="J17" s="11">
        <f t="shared" ref="J17" si="21">I17-H17</f>
        <v>3457.6499999999069</v>
      </c>
      <c r="K17" s="27">
        <f t="shared" ref="K17" si="22">J17/24</f>
        <v>144.06874999999613</v>
      </c>
      <c r="L17" s="28"/>
    </row>
    <row r="18" spans="1:14">
      <c r="A18" s="12">
        <f t="shared" si="3"/>
        <v>12</v>
      </c>
      <c r="B18" s="8">
        <f t="shared" si="3"/>
        <v>46065</v>
      </c>
      <c r="C18" s="8">
        <f t="shared" si="4"/>
        <v>46065</v>
      </c>
      <c r="D18" s="9">
        <v>0.29166666666666702</v>
      </c>
      <c r="E18" s="8">
        <f t="shared" si="5"/>
        <v>46066</v>
      </c>
      <c r="F18" s="9">
        <f t="shared" si="6"/>
        <v>0.29166666666666702</v>
      </c>
      <c r="G18" s="10">
        <f t="shared" si="7"/>
        <v>1</v>
      </c>
      <c r="H18" s="11">
        <f t="shared" si="2"/>
        <v>2901513.83</v>
      </c>
      <c r="I18" s="242">
        <v>2901513.83</v>
      </c>
      <c r="J18" s="11">
        <f t="shared" ref="J18" si="23">I18-H18</f>
        <v>0</v>
      </c>
      <c r="K18" s="27">
        <f t="shared" ref="K18" si="24">J18/24</f>
        <v>0</v>
      </c>
      <c r="L18" s="591" t="s">
        <v>146</v>
      </c>
      <c r="N18" s="29"/>
    </row>
    <row r="19" spans="1:14">
      <c r="A19" s="12">
        <f t="shared" si="3"/>
        <v>13</v>
      </c>
      <c r="B19" s="8">
        <f t="shared" si="3"/>
        <v>46066</v>
      </c>
      <c r="C19" s="8">
        <f t="shared" si="4"/>
        <v>46066</v>
      </c>
      <c r="D19" s="9">
        <v>0.29166666666666702</v>
      </c>
      <c r="E19" s="8">
        <f t="shared" si="5"/>
        <v>46067</v>
      </c>
      <c r="F19" s="9">
        <f t="shared" si="6"/>
        <v>0.29166666666666702</v>
      </c>
      <c r="G19" s="10">
        <f t="shared" si="7"/>
        <v>1</v>
      </c>
      <c r="H19" s="11">
        <f t="shared" si="2"/>
        <v>2901513.83</v>
      </c>
      <c r="I19" s="11">
        <v>2904334.37</v>
      </c>
      <c r="J19" s="11">
        <f t="shared" ref="J19" si="25">I19-H19</f>
        <v>2820.5400000000373</v>
      </c>
      <c r="K19" s="27">
        <f t="shared" ref="K19" si="26">J19/24</f>
        <v>117.52250000000156</v>
      </c>
      <c r="L19" s="28"/>
    </row>
    <row r="20" spans="1:14">
      <c r="A20" s="12">
        <f t="shared" si="3"/>
        <v>14</v>
      </c>
      <c r="B20" s="8">
        <f t="shared" si="3"/>
        <v>46067</v>
      </c>
      <c r="C20" s="8">
        <f t="shared" si="4"/>
        <v>46067</v>
      </c>
      <c r="D20" s="9">
        <v>0.29166666666666702</v>
      </c>
      <c r="E20" s="8">
        <f t="shared" si="5"/>
        <v>46068</v>
      </c>
      <c r="F20" s="9">
        <f t="shared" si="6"/>
        <v>0.29166666666666702</v>
      </c>
      <c r="G20" s="10">
        <f t="shared" si="7"/>
        <v>1</v>
      </c>
      <c r="H20" s="11">
        <f t="shared" si="2"/>
        <v>2904334.37</v>
      </c>
      <c r="I20" s="11">
        <v>2908271</v>
      </c>
      <c r="J20" s="11">
        <f t="shared" ref="J20:J22" si="27">I20-H20</f>
        <v>3936.6299999998882</v>
      </c>
      <c r="K20" s="27">
        <f t="shared" ref="K20:K22" si="28">J20/24</f>
        <v>164.02624999999534</v>
      </c>
      <c r="L20" s="28"/>
    </row>
    <row r="21" spans="1:14">
      <c r="A21" s="12">
        <f t="shared" si="3"/>
        <v>15</v>
      </c>
      <c r="B21" s="8">
        <f t="shared" si="3"/>
        <v>46068</v>
      </c>
      <c r="C21" s="8">
        <f t="shared" si="4"/>
        <v>46068</v>
      </c>
      <c r="D21" s="9">
        <v>0.29166666666666702</v>
      </c>
      <c r="E21" s="8">
        <f t="shared" si="5"/>
        <v>46069</v>
      </c>
      <c r="F21" s="9">
        <f t="shared" si="6"/>
        <v>0.29166666666666702</v>
      </c>
      <c r="G21" s="10">
        <f t="shared" si="7"/>
        <v>1</v>
      </c>
      <c r="H21" s="11">
        <f t="shared" si="2"/>
        <v>2908271</v>
      </c>
      <c r="I21" s="11">
        <v>2911892.11</v>
      </c>
      <c r="J21" s="11">
        <f t="shared" si="27"/>
        <v>3621.1099999998696</v>
      </c>
      <c r="K21" s="27">
        <f t="shared" si="28"/>
        <v>150.8795833333279</v>
      </c>
      <c r="L21" s="28"/>
    </row>
    <row r="22" spans="1:14">
      <c r="A22" s="12">
        <f t="shared" si="3"/>
        <v>16</v>
      </c>
      <c r="B22" s="8">
        <f t="shared" si="3"/>
        <v>46069</v>
      </c>
      <c r="C22" s="8">
        <f t="shared" si="4"/>
        <v>46069</v>
      </c>
      <c r="D22" s="9">
        <v>0.29166666666666702</v>
      </c>
      <c r="E22" s="8">
        <f t="shared" si="5"/>
        <v>46070</v>
      </c>
      <c r="F22" s="9">
        <f t="shared" si="6"/>
        <v>0.29166666666666702</v>
      </c>
      <c r="G22" s="10">
        <f t="shared" si="7"/>
        <v>1</v>
      </c>
      <c r="H22" s="11">
        <f t="shared" si="2"/>
        <v>2911892.11</v>
      </c>
      <c r="I22" s="11">
        <v>2915515.67</v>
      </c>
      <c r="J22" s="11">
        <f t="shared" si="27"/>
        <v>3623.5600000000559</v>
      </c>
      <c r="K22" s="27">
        <f t="shared" si="28"/>
        <v>150.98166666666899</v>
      </c>
      <c r="L22" s="28"/>
    </row>
    <row r="23" spans="1:14">
      <c r="A23" s="12">
        <f t="shared" si="3"/>
        <v>17</v>
      </c>
      <c r="B23" s="8">
        <f t="shared" si="3"/>
        <v>46070</v>
      </c>
      <c r="C23" s="8">
        <f t="shared" si="4"/>
        <v>46070</v>
      </c>
      <c r="D23" s="9">
        <v>0.29166666666666702</v>
      </c>
      <c r="E23" s="8">
        <f t="shared" si="5"/>
        <v>46071</v>
      </c>
      <c r="F23" s="9">
        <f t="shared" si="6"/>
        <v>0.29166666666666702</v>
      </c>
      <c r="G23" s="10">
        <f t="shared" si="7"/>
        <v>1</v>
      </c>
      <c r="H23" s="11">
        <f t="shared" si="2"/>
        <v>2915515.67</v>
      </c>
      <c r="I23" s="11">
        <v>2917136.22</v>
      </c>
      <c r="J23" s="11">
        <f t="shared" ref="J23" si="29">I23-H23</f>
        <v>1620.5500000002794</v>
      </c>
      <c r="K23" s="27">
        <f t="shared" ref="K23" si="30">J23/24</f>
        <v>67.522916666678313</v>
      </c>
      <c r="L23" s="28"/>
    </row>
    <row r="24" spans="1:14">
      <c r="A24" s="12">
        <f t="shared" si="3"/>
        <v>18</v>
      </c>
      <c r="B24" s="8">
        <f t="shared" si="3"/>
        <v>46071</v>
      </c>
      <c r="C24" s="8">
        <f t="shared" si="4"/>
        <v>46071</v>
      </c>
      <c r="D24" s="9">
        <v>0.29166666666666702</v>
      </c>
      <c r="E24" s="8">
        <f t="shared" si="5"/>
        <v>46072</v>
      </c>
      <c r="F24" s="9">
        <f t="shared" si="6"/>
        <v>0.29166666666666702</v>
      </c>
      <c r="G24" s="10">
        <f t="shared" si="7"/>
        <v>1</v>
      </c>
      <c r="H24" s="11">
        <f t="shared" ref="H24:H34" si="31">I23</f>
        <v>2917136.22</v>
      </c>
      <c r="I24" s="11">
        <v>2917136.22</v>
      </c>
      <c r="J24" s="11">
        <f t="shared" ref="J24" si="32">I24-H24</f>
        <v>0</v>
      </c>
      <c r="K24" s="27">
        <f t="shared" ref="K24" si="33">J24/24</f>
        <v>0</v>
      </c>
      <c r="L24" s="591" t="s">
        <v>146</v>
      </c>
    </row>
    <row r="25" spans="1:14">
      <c r="A25" s="12">
        <f t="shared" ref="A25:B34" si="34">A24+1</f>
        <v>19</v>
      </c>
      <c r="B25" s="8">
        <f>B24+1</f>
        <v>46072</v>
      </c>
      <c r="C25" s="8">
        <f t="shared" si="4"/>
        <v>46072</v>
      </c>
      <c r="D25" s="9">
        <v>0.29166666666666702</v>
      </c>
      <c r="E25" s="8">
        <f t="shared" si="5"/>
        <v>46073</v>
      </c>
      <c r="F25" s="245">
        <f t="shared" si="6"/>
        <v>0.29166666666666702</v>
      </c>
      <c r="G25" s="10">
        <f t="shared" si="7"/>
        <v>1</v>
      </c>
      <c r="H25" s="11">
        <f t="shared" si="31"/>
        <v>2917136.22</v>
      </c>
      <c r="I25" s="11">
        <v>2920227.67</v>
      </c>
      <c r="J25" s="11">
        <f t="shared" ref="J25" si="35">I25-H25</f>
        <v>3091.4499999997206</v>
      </c>
      <c r="K25" s="27">
        <f t="shared" ref="K25" si="36">J25/24</f>
        <v>128.81041666665502</v>
      </c>
      <c r="L25" s="28"/>
    </row>
    <row r="26" spans="1:14">
      <c r="A26" s="12">
        <f t="shared" si="34"/>
        <v>20</v>
      </c>
      <c r="B26" s="8">
        <f>B25+1</f>
        <v>46073</v>
      </c>
      <c r="C26" s="8">
        <f t="shared" si="4"/>
        <v>46073</v>
      </c>
      <c r="D26" s="9">
        <v>0.29166666666666702</v>
      </c>
      <c r="E26" s="8">
        <f t="shared" si="5"/>
        <v>46074</v>
      </c>
      <c r="F26" s="245">
        <f t="shared" si="6"/>
        <v>0.29166666666666702</v>
      </c>
      <c r="G26" s="10">
        <f t="shared" si="7"/>
        <v>1</v>
      </c>
      <c r="H26" s="11">
        <f t="shared" si="31"/>
        <v>2920227.67</v>
      </c>
      <c r="I26" s="11">
        <v>2924062.09</v>
      </c>
      <c r="J26" s="11">
        <f t="shared" ref="J26" si="37">I26-H26</f>
        <v>3834.4199999999255</v>
      </c>
      <c r="K26" s="27">
        <f t="shared" ref="K26" si="38">J26/24</f>
        <v>159.76749999999689</v>
      </c>
      <c r="L26" s="28"/>
    </row>
    <row r="27" spans="1:14">
      <c r="A27" s="12">
        <f t="shared" si="34"/>
        <v>21</v>
      </c>
      <c r="B27" s="8">
        <f>B26+1</f>
        <v>46074</v>
      </c>
      <c r="C27" s="8">
        <f t="shared" si="4"/>
        <v>46074</v>
      </c>
      <c r="D27" s="9">
        <v>0.29166666666666702</v>
      </c>
      <c r="E27" s="8">
        <f t="shared" si="5"/>
        <v>46075</v>
      </c>
      <c r="F27" s="245">
        <f t="shared" si="6"/>
        <v>0.29166666666666702</v>
      </c>
      <c r="G27" s="10">
        <f t="shared" si="7"/>
        <v>1</v>
      </c>
      <c r="H27" s="11">
        <f t="shared" si="31"/>
        <v>2924062.09</v>
      </c>
      <c r="I27" s="11">
        <v>2927525.29</v>
      </c>
      <c r="J27" s="11">
        <f t="shared" ref="J27" si="39">I27-H27</f>
        <v>3463.2000000001863</v>
      </c>
      <c r="K27" s="27">
        <f t="shared" ref="K27" si="40">J27/24</f>
        <v>144.30000000000777</v>
      </c>
      <c r="L27" s="28"/>
    </row>
    <row r="28" spans="1:14">
      <c r="A28" s="12">
        <f t="shared" si="34"/>
        <v>22</v>
      </c>
      <c r="B28" s="8">
        <f t="shared" si="34"/>
        <v>46075</v>
      </c>
      <c r="C28" s="8">
        <f t="shared" si="4"/>
        <v>46075</v>
      </c>
      <c r="D28" s="9">
        <v>0.29166666666666702</v>
      </c>
      <c r="E28" s="8">
        <f t="shared" si="5"/>
        <v>46076</v>
      </c>
      <c r="F28" s="245">
        <f t="shared" si="6"/>
        <v>0.29166666666666702</v>
      </c>
      <c r="G28" s="10">
        <f t="shared" si="7"/>
        <v>1</v>
      </c>
      <c r="H28" s="11">
        <f t="shared" si="31"/>
        <v>2927525.29</v>
      </c>
      <c r="I28" s="11">
        <v>2930951.79</v>
      </c>
      <c r="J28" s="11">
        <f t="shared" ref="J28" si="41">I28-H28</f>
        <v>3426.5</v>
      </c>
      <c r="K28" s="27">
        <f t="shared" ref="K28" si="42">J28/24</f>
        <v>142.77083333333334</v>
      </c>
      <c r="L28" s="28"/>
    </row>
    <row r="29" spans="1:14">
      <c r="A29" s="12">
        <f t="shared" si="34"/>
        <v>23</v>
      </c>
      <c r="B29" s="8">
        <f t="shared" si="34"/>
        <v>46076</v>
      </c>
      <c r="C29" s="8">
        <f t="shared" si="4"/>
        <v>46076</v>
      </c>
      <c r="D29" s="9">
        <v>0.29166666666666702</v>
      </c>
      <c r="E29" s="8">
        <f t="shared" si="5"/>
        <v>46077</v>
      </c>
      <c r="F29" s="245">
        <f t="shared" si="6"/>
        <v>0.29166666666666702</v>
      </c>
      <c r="G29" s="10">
        <f t="shared" si="7"/>
        <v>1</v>
      </c>
      <c r="H29" s="11">
        <f t="shared" si="31"/>
        <v>2930951.79</v>
      </c>
      <c r="I29" s="11">
        <v>2934445.94</v>
      </c>
      <c r="J29" s="11">
        <f t="shared" ref="J29" si="43">I29-H29</f>
        <v>3494.1499999999069</v>
      </c>
      <c r="K29" s="27">
        <f t="shared" ref="K29" si="44">J29/24</f>
        <v>145.58958333332944</v>
      </c>
      <c r="L29" s="28"/>
    </row>
    <row r="30" spans="1:14">
      <c r="A30" s="12">
        <f t="shared" si="34"/>
        <v>24</v>
      </c>
      <c r="B30" s="8">
        <f t="shared" si="34"/>
        <v>46077</v>
      </c>
      <c r="C30" s="8">
        <f t="shared" si="4"/>
        <v>46077</v>
      </c>
      <c r="D30" s="9">
        <v>0.29166666666666702</v>
      </c>
      <c r="E30" s="8">
        <f t="shared" si="5"/>
        <v>46078</v>
      </c>
      <c r="F30" s="245">
        <f t="shared" si="6"/>
        <v>0.29166666666666702</v>
      </c>
      <c r="G30" s="10">
        <f t="shared" si="7"/>
        <v>1</v>
      </c>
      <c r="H30" s="11">
        <f t="shared" si="31"/>
        <v>2934445.94</v>
      </c>
      <c r="I30" s="11">
        <v>2936590.5</v>
      </c>
      <c r="J30" s="11">
        <f t="shared" ref="J30" si="45">I30-H30</f>
        <v>2144.5600000000559</v>
      </c>
      <c r="K30" s="27">
        <f t="shared" ref="K30" si="46">J30/24</f>
        <v>89.356666666669</v>
      </c>
      <c r="L30" s="28"/>
    </row>
    <row r="31" spans="1:14">
      <c r="A31" s="12">
        <f t="shared" si="34"/>
        <v>25</v>
      </c>
      <c r="B31" s="8">
        <f t="shared" si="34"/>
        <v>46078</v>
      </c>
      <c r="C31" s="8">
        <f t="shared" si="4"/>
        <v>46078</v>
      </c>
      <c r="D31" s="9">
        <v>0.29166666666666702</v>
      </c>
      <c r="E31" s="8">
        <f t="shared" si="5"/>
        <v>46079</v>
      </c>
      <c r="F31" s="245">
        <f t="shared" si="6"/>
        <v>0.29166666666666702</v>
      </c>
      <c r="G31" s="10">
        <f t="shared" si="7"/>
        <v>1</v>
      </c>
      <c r="H31" s="11">
        <f t="shared" si="31"/>
        <v>2936590.5</v>
      </c>
      <c r="I31" s="11">
        <v>2940392.3</v>
      </c>
      <c r="J31" s="11">
        <f t="shared" ref="J31" si="47">I31-H31</f>
        <v>3801.7999999998137</v>
      </c>
      <c r="K31" s="27">
        <f t="shared" ref="K31" si="48">J31/24</f>
        <v>158.40833333332557</v>
      </c>
      <c r="L31" s="28"/>
    </row>
    <row r="32" spans="1:14">
      <c r="A32" s="12">
        <f t="shared" si="34"/>
        <v>26</v>
      </c>
      <c r="B32" s="8">
        <f t="shared" si="34"/>
        <v>46079</v>
      </c>
      <c r="C32" s="8">
        <f t="shared" si="4"/>
        <v>46079</v>
      </c>
      <c r="D32" s="9">
        <v>0.29166666666666702</v>
      </c>
      <c r="E32" s="8">
        <f t="shared" si="5"/>
        <v>46080</v>
      </c>
      <c r="F32" s="245">
        <f t="shared" si="6"/>
        <v>0.29166666666666702</v>
      </c>
      <c r="G32" s="10">
        <f t="shared" si="7"/>
        <v>1</v>
      </c>
      <c r="H32" s="11">
        <f t="shared" si="31"/>
        <v>2940392.3</v>
      </c>
      <c r="I32" s="11">
        <v>2942592.86</v>
      </c>
      <c r="J32" s="11">
        <f t="shared" ref="J32" si="49">I32-H32</f>
        <v>2200.5600000000559</v>
      </c>
      <c r="K32" s="27">
        <f t="shared" ref="K32" si="50">J32/24</f>
        <v>91.690000000002328</v>
      </c>
      <c r="L32" s="28"/>
    </row>
    <row r="33" spans="1:12">
      <c r="A33" s="12">
        <f t="shared" si="34"/>
        <v>27</v>
      </c>
      <c r="B33" s="8">
        <f t="shared" si="34"/>
        <v>46080</v>
      </c>
      <c r="C33" s="8">
        <f t="shared" si="4"/>
        <v>46080</v>
      </c>
      <c r="D33" s="9">
        <v>0.29166666666666702</v>
      </c>
      <c r="E33" s="8">
        <f t="shared" si="5"/>
        <v>46081</v>
      </c>
      <c r="F33" s="245">
        <f t="shared" si="6"/>
        <v>0.29166666666666702</v>
      </c>
      <c r="G33" s="10">
        <f t="shared" si="7"/>
        <v>1</v>
      </c>
      <c r="H33" s="11">
        <f t="shared" si="31"/>
        <v>2942592.86</v>
      </c>
      <c r="I33" s="11">
        <v>2945020.95</v>
      </c>
      <c r="J33" s="11">
        <f t="shared" ref="J33" si="51">I33-H33</f>
        <v>2428.0900000003166</v>
      </c>
      <c r="K33" s="27">
        <f t="shared" ref="K33" si="52">J33/24</f>
        <v>101.17041666667986</v>
      </c>
      <c r="L33" s="28"/>
    </row>
    <row r="34" spans="1:12">
      <c r="A34" s="12">
        <f t="shared" si="34"/>
        <v>28</v>
      </c>
      <c r="B34" s="8">
        <f t="shared" si="34"/>
        <v>46081</v>
      </c>
      <c r="C34" s="8">
        <f t="shared" si="4"/>
        <v>46081</v>
      </c>
      <c r="D34" s="9">
        <v>0.29166666666666702</v>
      </c>
      <c r="E34" s="8">
        <f t="shared" si="5"/>
        <v>46082</v>
      </c>
      <c r="F34" s="245">
        <f t="shared" si="6"/>
        <v>0.29166666666666702</v>
      </c>
      <c r="G34" s="10">
        <f t="shared" si="7"/>
        <v>1</v>
      </c>
      <c r="H34" s="11">
        <f t="shared" si="31"/>
        <v>2945020.95</v>
      </c>
      <c r="I34" s="11">
        <v>2946126.07</v>
      </c>
      <c r="J34" s="11">
        <f t="shared" ref="J34" si="53">I34-H34</f>
        <v>1105.1199999996461</v>
      </c>
      <c r="K34" s="27">
        <f t="shared" ref="K34" si="54">J34/24</f>
        <v>46.046666666651923</v>
      </c>
      <c r="L34" s="28"/>
    </row>
    <row r="35" spans="1:12">
      <c r="A35" s="12"/>
      <c r="B35" s="8"/>
      <c r="C35" s="8"/>
      <c r="D35" s="9"/>
      <c r="E35" s="8"/>
      <c r="F35" s="245"/>
      <c r="G35" s="10"/>
      <c r="H35" s="11"/>
      <c r="I35" s="11"/>
      <c r="J35" s="11"/>
      <c r="K35" s="27"/>
      <c r="L35" s="28"/>
    </row>
    <row r="36" spans="1:12">
      <c r="A36" s="12"/>
      <c r="B36" s="8"/>
      <c r="C36" s="8"/>
      <c r="D36" s="9"/>
      <c r="E36" s="8"/>
      <c r="F36" s="245"/>
      <c r="G36" s="10"/>
      <c r="H36" s="11"/>
      <c r="I36" s="11"/>
      <c r="J36" s="11"/>
      <c r="K36" s="27"/>
      <c r="L36" s="28"/>
    </row>
    <row r="37" spans="1:12">
      <c r="A37" s="12"/>
      <c r="B37" s="8"/>
      <c r="C37" s="8"/>
      <c r="D37" s="9"/>
      <c r="E37" s="8"/>
      <c r="F37" s="245"/>
      <c r="G37" s="10"/>
      <c r="H37" s="11"/>
      <c r="I37" s="11"/>
      <c r="J37" s="11"/>
      <c r="K37" s="27"/>
      <c r="L37" s="28"/>
    </row>
    <row r="38" spans="1:12">
      <c r="A38" s="12"/>
      <c r="B38" s="8"/>
      <c r="C38" s="8"/>
      <c r="D38" s="9"/>
      <c r="E38" s="8"/>
      <c r="F38" s="245"/>
      <c r="G38" s="10"/>
      <c r="H38" s="11"/>
      <c r="I38" s="11"/>
      <c r="J38" s="11"/>
      <c r="K38" s="27"/>
      <c r="L38" s="28"/>
    </row>
    <row r="39" spans="1:12">
      <c r="A39" s="17" t="s">
        <v>3</v>
      </c>
      <c r="B39" s="18"/>
      <c r="C39" s="18"/>
      <c r="D39" s="18"/>
      <c r="E39" s="18"/>
      <c r="F39" s="18"/>
      <c r="G39" s="19">
        <f>SUM(G7:G38)</f>
        <v>28</v>
      </c>
      <c r="H39" s="20"/>
      <c r="I39" s="20"/>
      <c r="J39" s="32">
        <f>SUM(J7:J38)</f>
        <v>86071.310000000056</v>
      </c>
      <c r="K39" s="32">
        <f>AVERAGE(K7:K38)</f>
        <v>128.08230654761911</v>
      </c>
      <c r="L39" s="33"/>
    </row>
    <row r="40" spans="1:12">
      <c r="A40" s="21" t="s">
        <v>106</v>
      </c>
      <c r="B40" s="22"/>
      <c r="C40" s="22"/>
      <c r="D40" s="22"/>
      <c r="E40" s="22"/>
      <c r="F40" s="22"/>
      <c r="G40" s="23">
        <f>G39/SUMPRODUCT((G7:G38&gt;0)*1)</f>
        <v>1</v>
      </c>
      <c r="H40" s="24"/>
      <c r="I40" s="24"/>
      <c r="J40" s="24"/>
      <c r="K40" s="24">
        <f>K39/SUMPRODUCT((K7:K38&gt;0)*1)</f>
        <v>4.9262425595238124</v>
      </c>
      <c r="L40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pageSetup orientation="portrait"/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workbookViewId="0">
      <pane xSplit="2" ySplit="6" topLeftCell="C28" activePane="bottomRight" state="frozen"/>
      <selection pane="topRight"/>
      <selection pane="bottomLeft"/>
      <selection pane="bottomRight" activeCell="L11" sqref="L11:L38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8" width="13" style="1" customWidth="1"/>
    <col min="9" max="9" width="14.140625" style="1" customWidth="1"/>
    <col min="10" max="10" width="13.7109375" style="1" customWidth="1"/>
    <col min="11" max="11" width="9.140625" style="1"/>
    <col min="12" max="12" width="40.28515625" style="1" customWidth="1"/>
    <col min="13" max="15" width="9.140625" style="1"/>
    <col min="16" max="16" width="11.140625" style="1" customWidth="1"/>
    <col min="17" max="16384" width="9.140625" style="1"/>
  </cols>
  <sheetData>
    <row r="1" spans="1:12">
      <c r="B1" s="2"/>
      <c r="C1" s="3" t="s">
        <v>120</v>
      </c>
      <c r="D1" s="2"/>
      <c r="E1" s="2"/>
      <c r="F1" s="2"/>
      <c r="G1" s="2"/>
      <c r="H1" s="2"/>
      <c r="I1" s="2"/>
      <c r="J1" s="2"/>
      <c r="K1" s="2"/>
      <c r="L1" s="2"/>
    </row>
    <row r="2" spans="1:12">
      <c r="B2" s="2"/>
      <c r="C2" s="3" t="s">
        <v>69</v>
      </c>
      <c r="D2" s="2"/>
      <c r="E2" s="2"/>
      <c r="F2" s="2"/>
      <c r="G2" s="2"/>
      <c r="H2" s="2"/>
      <c r="I2" s="2"/>
      <c r="J2" s="2"/>
      <c r="K2" s="2"/>
      <c r="L2" s="25" t="s">
        <v>122</v>
      </c>
    </row>
    <row r="3" spans="1:12">
      <c r="B3" s="2"/>
      <c r="C3" s="3" t="str">
        <f>SCI!C3</f>
        <v>Bulan Februari 2026</v>
      </c>
      <c r="D3" s="2"/>
      <c r="E3" s="2"/>
      <c r="F3" s="2"/>
      <c r="G3" s="2"/>
      <c r="H3" s="2"/>
      <c r="I3" s="2"/>
      <c r="J3" s="2"/>
      <c r="K3" s="2"/>
      <c r="L3" s="2"/>
    </row>
    <row r="4" spans="1:12">
      <c r="B4" s="4"/>
      <c r="C4" s="4">
        <f>SCI!C4</f>
        <v>46054</v>
      </c>
      <c r="D4" s="2"/>
      <c r="E4" s="2"/>
      <c r="F4" s="2"/>
      <c r="G4" s="2"/>
      <c r="H4" s="2"/>
      <c r="I4" s="2"/>
      <c r="J4" s="2" t="s">
        <v>123</v>
      </c>
      <c r="K4" s="26">
        <f>MAX(K7:K36)</f>
        <v>0</v>
      </c>
      <c r="L4" s="2"/>
    </row>
    <row r="5" spans="1:12" ht="15.75" customHeight="1">
      <c r="A5" s="695" t="s">
        <v>100</v>
      </c>
      <c r="B5" s="694" t="s">
        <v>101</v>
      </c>
      <c r="C5" s="694" t="s">
        <v>124</v>
      </c>
      <c r="D5" s="694"/>
      <c r="E5" s="694" t="s">
        <v>125</v>
      </c>
      <c r="F5" s="694"/>
      <c r="G5" s="698" t="s">
        <v>126</v>
      </c>
      <c r="H5" s="694" t="s">
        <v>127</v>
      </c>
      <c r="I5" s="694"/>
      <c r="J5" s="694" t="s">
        <v>128</v>
      </c>
      <c r="K5" s="698" t="s">
        <v>129</v>
      </c>
      <c r="L5" s="692" t="s">
        <v>130</v>
      </c>
    </row>
    <row r="6" spans="1:12" ht="33.75" customHeight="1">
      <c r="A6" s="696"/>
      <c r="B6" s="697"/>
      <c r="C6" s="5" t="s">
        <v>101</v>
      </c>
      <c r="D6" s="5" t="s">
        <v>131</v>
      </c>
      <c r="E6" s="5" t="s">
        <v>101</v>
      </c>
      <c r="F6" s="5" t="s">
        <v>131</v>
      </c>
      <c r="G6" s="699"/>
      <c r="H6" s="5" t="s">
        <v>124</v>
      </c>
      <c r="I6" s="5" t="s">
        <v>125</v>
      </c>
      <c r="J6" s="697"/>
      <c r="K6" s="699"/>
      <c r="L6" s="693"/>
    </row>
    <row r="7" spans="1:12">
      <c r="A7" s="6">
        <v>1</v>
      </c>
      <c r="B7" s="7">
        <f>C4</f>
        <v>46054</v>
      </c>
      <c r="C7" s="8">
        <f>B7</f>
        <v>46054</v>
      </c>
      <c r="D7" s="9">
        <v>0.25</v>
      </c>
      <c r="E7" s="8">
        <f>C7+1</f>
        <v>46055</v>
      </c>
      <c r="F7" s="9">
        <v>0.25</v>
      </c>
      <c r="G7" s="10">
        <f>IFERROR(((E7-C7)+(F7-D7)),"")</f>
        <v>1</v>
      </c>
      <c r="H7" s="11"/>
      <c r="I7" s="11"/>
      <c r="J7" s="11">
        <f>I7-H7</f>
        <v>0</v>
      </c>
      <c r="K7" s="27">
        <f>J7/24</f>
        <v>0</v>
      </c>
      <c r="L7" s="101"/>
    </row>
    <row r="8" spans="1:12">
      <c r="A8" s="12">
        <f>A7+1</f>
        <v>2</v>
      </c>
      <c r="B8" s="8">
        <f>B7+1</f>
        <v>46055</v>
      </c>
      <c r="C8" s="8">
        <f>B8</f>
        <v>46055</v>
      </c>
      <c r="D8" s="9">
        <f>D7</f>
        <v>0.25</v>
      </c>
      <c r="E8" s="8">
        <f>C8+1</f>
        <v>46056</v>
      </c>
      <c r="F8" s="9">
        <f>F7</f>
        <v>0.25</v>
      </c>
      <c r="G8" s="10">
        <f>IFERROR(((E8-C8)+(F8-D8)),"")</f>
        <v>1</v>
      </c>
      <c r="H8" s="11"/>
      <c r="I8" s="11"/>
      <c r="J8" s="11">
        <f t="shared" ref="J8" si="0">I8-H8</f>
        <v>0</v>
      </c>
      <c r="K8" s="27">
        <f t="shared" ref="K8" si="1">J8/24</f>
        <v>0</v>
      </c>
      <c r="L8" s="28"/>
    </row>
    <row r="9" spans="1:12">
      <c r="A9" s="12">
        <f t="shared" ref="A9:B24" si="2">A8+1</f>
        <v>3</v>
      </c>
      <c r="B9" s="8">
        <f t="shared" si="2"/>
        <v>46056</v>
      </c>
      <c r="C9" s="8">
        <f t="shared" ref="C9:C34" si="3">B9</f>
        <v>46056</v>
      </c>
      <c r="D9" s="9">
        <f t="shared" ref="D9:D37" si="4">D8</f>
        <v>0.25</v>
      </c>
      <c r="E9" s="8">
        <f t="shared" ref="E9:E34" si="5">C9+1</f>
        <v>46057</v>
      </c>
      <c r="F9" s="9">
        <f t="shared" ref="F9:F37" si="6">F8</f>
        <v>0.25</v>
      </c>
      <c r="G9" s="10">
        <f t="shared" ref="G9:G34" si="7">IFERROR(((E9-C9)+(F9-D9)),"")</f>
        <v>1</v>
      </c>
      <c r="H9" s="11"/>
      <c r="I9" s="11"/>
      <c r="J9" s="11">
        <f t="shared" ref="J9" si="8">I9-H9</f>
        <v>0</v>
      </c>
      <c r="K9" s="27">
        <f t="shared" ref="K9" si="9">J9/24</f>
        <v>0</v>
      </c>
      <c r="L9" s="28"/>
    </row>
    <row r="10" spans="1:12">
      <c r="A10" s="12">
        <f t="shared" si="2"/>
        <v>4</v>
      </c>
      <c r="B10" s="8">
        <f t="shared" si="2"/>
        <v>46057</v>
      </c>
      <c r="C10" s="8">
        <f t="shared" si="3"/>
        <v>46057</v>
      </c>
      <c r="D10" s="9">
        <f t="shared" si="4"/>
        <v>0.25</v>
      </c>
      <c r="E10" s="8">
        <f t="shared" si="5"/>
        <v>46058</v>
      </c>
      <c r="F10" s="9">
        <f t="shared" si="6"/>
        <v>0.25</v>
      </c>
      <c r="G10" s="10">
        <f t="shared" si="7"/>
        <v>1</v>
      </c>
      <c r="H10" s="11"/>
      <c r="I10" s="11"/>
      <c r="J10" s="11">
        <f t="shared" ref="J10" si="10">I10-H10</f>
        <v>0</v>
      </c>
      <c r="K10" s="27">
        <f t="shared" ref="K10" si="11">J10/24</f>
        <v>0</v>
      </c>
      <c r="L10" s="28"/>
    </row>
    <row r="11" spans="1:12">
      <c r="A11" s="12">
        <f t="shared" si="2"/>
        <v>5</v>
      </c>
      <c r="B11" s="8">
        <f t="shared" si="2"/>
        <v>46058</v>
      </c>
      <c r="C11" s="8">
        <f t="shared" si="3"/>
        <v>46058</v>
      </c>
      <c r="D11" s="9">
        <f t="shared" si="4"/>
        <v>0.25</v>
      </c>
      <c r="E11" s="8">
        <f t="shared" si="5"/>
        <v>46059</v>
      </c>
      <c r="F11" s="9">
        <f t="shared" si="6"/>
        <v>0.25</v>
      </c>
      <c r="G11" s="10">
        <f t="shared" si="7"/>
        <v>1</v>
      </c>
      <c r="H11" s="11"/>
      <c r="I11" s="11"/>
      <c r="J11" s="11">
        <f t="shared" ref="J11" si="12">I11-H11</f>
        <v>0</v>
      </c>
      <c r="K11" s="27">
        <f t="shared" ref="K11" si="13">J11/24</f>
        <v>0</v>
      </c>
      <c r="L11" s="28"/>
    </row>
    <row r="12" spans="1:12">
      <c r="A12" s="12">
        <f t="shared" si="2"/>
        <v>6</v>
      </c>
      <c r="B12" s="8">
        <f t="shared" si="2"/>
        <v>46059</v>
      </c>
      <c r="C12" s="8">
        <f t="shared" si="3"/>
        <v>46059</v>
      </c>
      <c r="D12" s="9">
        <f t="shared" si="4"/>
        <v>0.25</v>
      </c>
      <c r="E12" s="8">
        <f t="shared" si="5"/>
        <v>46060</v>
      </c>
      <c r="F12" s="9">
        <f t="shared" si="6"/>
        <v>0.25</v>
      </c>
      <c r="G12" s="10">
        <f t="shared" si="7"/>
        <v>1</v>
      </c>
      <c r="H12" s="11"/>
      <c r="I12" s="11"/>
      <c r="J12" s="11">
        <f t="shared" ref="J12" si="14">I12-H12</f>
        <v>0</v>
      </c>
      <c r="K12" s="27">
        <f t="shared" ref="K12" si="15">J12/24</f>
        <v>0</v>
      </c>
      <c r="L12" s="28"/>
    </row>
    <row r="13" spans="1:12">
      <c r="A13" s="12">
        <f t="shared" si="2"/>
        <v>7</v>
      </c>
      <c r="B13" s="8">
        <f t="shared" si="2"/>
        <v>46060</v>
      </c>
      <c r="C13" s="8">
        <f t="shared" si="3"/>
        <v>46060</v>
      </c>
      <c r="D13" s="9">
        <f t="shared" si="4"/>
        <v>0.25</v>
      </c>
      <c r="E13" s="8">
        <f t="shared" si="5"/>
        <v>46061</v>
      </c>
      <c r="F13" s="9">
        <f t="shared" si="6"/>
        <v>0.25</v>
      </c>
      <c r="G13" s="10">
        <f t="shared" si="7"/>
        <v>1</v>
      </c>
      <c r="H13" s="11"/>
      <c r="I13" s="11"/>
      <c r="J13" s="11">
        <f t="shared" ref="J13" si="16">I13-H13</f>
        <v>0</v>
      </c>
      <c r="K13" s="27">
        <f t="shared" ref="K13" si="17">J13/24</f>
        <v>0</v>
      </c>
      <c r="L13" s="541"/>
    </row>
    <row r="14" spans="1:12">
      <c r="A14" s="12">
        <f t="shared" si="2"/>
        <v>8</v>
      </c>
      <c r="B14" s="8">
        <f t="shared" si="2"/>
        <v>46061</v>
      </c>
      <c r="C14" s="8">
        <f t="shared" si="3"/>
        <v>46061</v>
      </c>
      <c r="D14" s="9">
        <f t="shared" si="4"/>
        <v>0.25</v>
      </c>
      <c r="E14" s="8">
        <f t="shared" si="5"/>
        <v>46062</v>
      </c>
      <c r="F14" s="9">
        <f t="shared" si="6"/>
        <v>0.25</v>
      </c>
      <c r="G14" s="10">
        <f t="shared" si="7"/>
        <v>1</v>
      </c>
      <c r="H14" s="11"/>
      <c r="I14" s="242"/>
      <c r="J14" s="11">
        <f t="shared" ref="J14:J17" si="18">I14-H14</f>
        <v>0</v>
      </c>
      <c r="K14" s="27">
        <f t="shared" ref="K14:K17" si="19">J14/24</f>
        <v>0</v>
      </c>
      <c r="L14" s="541"/>
    </row>
    <row r="15" spans="1:12">
      <c r="A15" s="12">
        <f t="shared" si="2"/>
        <v>9</v>
      </c>
      <c r="B15" s="8">
        <f t="shared" si="2"/>
        <v>46062</v>
      </c>
      <c r="C15" s="8">
        <f t="shared" si="3"/>
        <v>46062</v>
      </c>
      <c r="D15" s="9">
        <f t="shared" si="4"/>
        <v>0.25</v>
      </c>
      <c r="E15" s="8">
        <f t="shared" si="5"/>
        <v>46063</v>
      </c>
      <c r="F15" s="9">
        <f t="shared" si="6"/>
        <v>0.25</v>
      </c>
      <c r="G15" s="10">
        <f t="shared" si="7"/>
        <v>1</v>
      </c>
      <c r="H15" s="11"/>
      <c r="I15" s="242"/>
      <c r="J15" s="11">
        <f t="shared" ref="J15" si="20">I15-H15</f>
        <v>0</v>
      </c>
      <c r="K15" s="27">
        <f t="shared" ref="K15" si="21">J15/24</f>
        <v>0</v>
      </c>
      <c r="L15" s="541"/>
    </row>
    <row r="16" spans="1:12">
      <c r="A16" s="12">
        <f t="shared" si="2"/>
        <v>10</v>
      </c>
      <c r="B16" s="8">
        <f t="shared" si="2"/>
        <v>46063</v>
      </c>
      <c r="C16" s="8">
        <f t="shared" si="3"/>
        <v>46063</v>
      </c>
      <c r="D16" s="9">
        <f t="shared" si="4"/>
        <v>0.25</v>
      </c>
      <c r="E16" s="8">
        <f t="shared" si="5"/>
        <v>46064</v>
      </c>
      <c r="F16" s="9">
        <f t="shared" si="6"/>
        <v>0.25</v>
      </c>
      <c r="G16" s="10">
        <f t="shared" si="7"/>
        <v>1</v>
      </c>
      <c r="H16" s="11"/>
      <c r="I16" s="242"/>
      <c r="J16" s="11">
        <f t="shared" si="18"/>
        <v>0</v>
      </c>
      <c r="K16" s="27">
        <f t="shared" si="19"/>
        <v>0</v>
      </c>
      <c r="L16" s="541"/>
    </row>
    <row r="17" spans="1:14">
      <c r="A17" s="12">
        <f t="shared" si="2"/>
        <v>11</v>
      </c>
      <c r="B17" s="8">
        <f t="shared" si="2"/>
        <v>46064</v>
      </c>
      <c r="C17" s="8">
        <f t="shared" si="3"/>
        <v>46064</v>
      </c>
      <c r="D17" s="9">
        <f t="shared" si="4"/>
        <v>0.25</v>
      </c>
      <c r="E17" s="8">
        <f t="shared" si="5"/>
        <v>46065</v>
      </c>
      <c r="F17" s="9">
        <f t="shared" si="6"/>
        <v>0.25</v>
      </c>
      <c r="G17" s="10">
        <f t="shared" si="7"/>
        <v>1</v>
      </c>
      <c r="H17" s="11"/>
      <c r="I17" s="242"/>
      <c r="J17" s="11">
        <f t="shared" si="18"/>
        <v>0</v>
      </c>
      <c r="K17" s="27">
        <f t="shared" si="19"/>
        <v>0</v>
      </c>
      <c r="L17" s="541"/>
    </row>
    <row r="18" spans="1:14">
      <c r="A18" s="12">
        <f t="shared" si="2"/>
        <v>12</v>
      </c>
      <c r="B18" s="8">
        <f t="shared" si="2"/>
        <v>46065</v>
      </c>
      <c r="C18" s="8">
        <f t="shared" si="3"/>
        <v>46065</v>
      </c>
      <c r="D18" s="9">
        <f t="shared" si="4"/>
        <v>0.25</v>
      </c>
      <c r="E18" s="8">
        <f t="shared" si="5"/>
        <v>46066</v>
      </c>
      <c r="F18" s="9">
        <f t="shared" si="6"/>
        <v>0.25</v>
      </c>
      <c r="G18" s="10">
        <f t="shared" si="7"/>
        <v>1</v>
      </c>
      <c r="H18" s="11"/>
      <c r="I18" s="242"/>
      <c r="J18" s="11">
        <f t="shared" ref="J18" si="22">I18-H18</f>
        <v>0</v>
      </c>
      <c r="K18" s="27">
        <f t="shared" ref="K18" si="23">J18/24</f>
        <v>0</v>
      </c>
      <c r="L18" s="541"/>
      <c r="N18" s="29"/>
    </row>
    <row r="19" spans="1:14">
      <c r="A19" s="12">
        <f t="shared" si="2"/>
        <v>13</v>
      </c>
      <c r="B19" s="8">
        <f t="shared" si="2"/>
        <v>46066</v>
      </c>
      <c r="C19" s="8">
        <f t="shared" si="3"/>
        <v>46066</v>
      </c>
      <c r="D19" s="9">
        <f t="shared" si="4"/>
        <v>0.25</v>
      </c>
      <c r="E19" s="8">
        <f t="shared" si="5"/>
        <v>46067</v>
      </c>
      <c r="F19" s="9">
        <f t="shared" si="6"/>
        <v>0.25</v>
      </c>
      <c r="G19" s="10">
        <f t="shared" si="7"/>
        <v>1</v>
      </c>
      <c r="H19" s="11"/>
      <c r="I19" s="242"/>
      <c r="J19" s="11">
        <f t="shared" ref="J19" si="24">I19-H19</f>
        <v>0</v>
      </c>
      <c r="K19" s="27">
        <f t="shared" ref="K19" si="25">J19/24</f>
        <v>0</v>
      </c>
      <c r="L19" s="541"/>
    </row>
    <row r="20" spans="1:14">
      <c r="A20" s="12">
        <f t="shared" si="2"/>
        <v>14</v>
      </c>
      <c r="B20" s="8">
        <f t="shared" si="2"/>
        <v>46067</v>
      </c>
      <c r="C20" s="8">
        <f t="shared" si="3"/>
        <v>46067</v>
      </c>
      <c r="D20" s="9">
        <f t="shared" si="4"/>
        <v>0.25</v>
      </c>
      <c r="E20" s="8">
        <f t="shared" si="5"/>
        <v>46068</v>
      </c>
      <c r="F20" s="9">
        <f t="shared" si="6"/>
        <v>0.25</v>
      </c>
      <c r="G20" s="10">
        <f t="shared" si="7"/>
        <v>1</v>
      </c>
      <c r="H20" s="11"/>
      <c r="I20" s="242"/>
      <c r="J20" s="11">
        <f t="shared" ref="J20" si="26">I20-H20</f>
        <v>0</v>
      </c>
      <c r="K20" s="27">
        <f t="shared" ref="K20" si="27">J20/24</f>
        <v>0</v>
      </c>
      <c r="L20" s="541"/>
    </row>
    <row r="21" spans="1:14">
      <c r="A21" s="12">
        <f t="shared" si="2"/>
        <v>15</v>
      </c>
      <c r="B21" s="8">
        <f t="shared" si="2"/>
        <v>46068</v>
      </c>
      <c r="C21" s="8">
        <f t="shared" si="3"/>
        <v>46068</v>
      </c>
      <c r="D21" s="9">
        <f t="shared" si="4"/>
        <v>0.25</v>
      </c>
      <c r="E21" s="8">
        <f t="shared" si="5"/>
        <v>46069</v>
      </c>
      <c r="F21" s="9">
        <f t="shared" si="6"/>
        <v>0.25</v>
      </c>
      <c r="G21" s="10">
        <f t="shared" si="7"/>
        <v>1</v>
      </c>
      <c r="H21" s="11"/>
      <c r="I21" s="242"/>
      <c r="J21" s="11">
        <f t="shared" ref="J21" si="28">I21-H21</f>
        <v>0</v>
      </c>
      <c r="K21" s="27">
        <f t="shared" ref="K21" si="29">J21/24</f>
        <v>0</v>
      </c>
      <c r="L21" s="541"/>
    </row>
    <row r="22" spans="1:14">
      <c r="A22" s="12">
        <f t="shared" si="2"/>
        <v>16</v>
      </c>
      <c r="B22" s="8">
        <f t="shared" si="2"/>
        <v>46069</v>
      </c>
      <c r="C22" s="8">
        <f t="shared" si="3"/>
        <v>46069</v>
      </c>
      <c r="D22" s="9">
        <f t="shared" si="4"/>
        <v>0.25</v>
      </c>
      <c r="E22" s="8">
        <f t="shared" si="5"/>
        <v>46070</v>
      </c>
      <c r="F22" s="9">
        <f t="shared" si="6"/>
        <v>0.25</v>
      </c>
      <c r="G22" s="10">
        <f t="shared" si="7"/>
        <v>1</v>
      </c>
      <c r="H22" s="11"/>
      <c r="I22" s="242"/>
      <c r="J22" s="11">
        <f t="shared" ref="J22" si="30">I22-H22</f>
        <v>0</v>
      </c>
      <c r="K22" s="27">
        <f t="shared" ref="K22" si="31">J22/24</f>
        <v>0</v>
      </c>
      <c r="L22" s="541"/>
    </row>
    <row r="23" spans="1:14">
      <c r="A23" s="12">
        <f t="shared" si="2"/>
        <v>17</v>
      </c>
      <c r="B23" s="8">
        <f t="shared" si="2"/>
        <v>46070</v>
      </c>
      <c r="C23" s="8">
        <f t="shared" si="3"/>
        <v>46070</v>
      </c>
      <c r="D23" s="9">
        <f t="shared" si="4"/>
        <v>0.25</v>
      </c>
      <c r="E23" s="8">
        <f t="shared" si="5"/>
        <v>46071</v>
      </c>
      <c r="F23" s="9">
        <f t="shared" si="6"/>
        <v>0.25</v>
      </c>
      <c r="G23" s="10">
        <f t="shared" si="7"/>
        <v>1</v>
      </c>
      <c r="H23" s="11"/>
      <c r="I23" s="242"/>
      <c r="J23" s="11">
        <f t="shared" ref="J23" si="32">I23-H23</f>
        <v>0</v>
      </c>
      <c r="K23" s="27">
        <f t="shared" ref="K23" si="33">J23/24</f>
        <v>0</v>
      </c>
      <c r="L23" s="541"/>
    </row>
    <row r="24" spans="1:14">
      <c r="A24" s="12">
        <f t="shared" si="2"/>
        <v>18</v>
      </c>
      <c r="B24" s="8">
        <f t="shared" si="2"/>
        <v>46071</v>
      </c>
      <c r="C24" s="8">
        <f t="shared" si="3"/>
        <v>46071</v>
      </c>
      <c r="D24" s="9">
        <f t="shared" si="4"/>
        <v>0.25</v>
      </c>
      <c r="E24" s="8">
        <f t="shared" si="5"/>
        <v>46072</v>
      </c>
      <c r="F24" s="9">
        <f t="shared" si="6"/>
        <v>0.25</v>
      </c>
      <c r="G24" s="10">
        <f t="shared" si="7"/>
        <v>1</v>
      </c>
      <c r="H24" s="11"/>
      <c r="I24" s="242"/>
      <c r="J24" s="11">
        <f t="shared" ref="J24" si="34">I24-H24</f>
        <v>0</v>
      </c>
      <c r="K24" s="27">
        <f t="shared" ref="K24" si="35">J24/24</f>
        <v>0</v>
      </c>
      <c r="L24" s="541"/>
    </row>
    <row r="25" spans="1:14">
      <c r="A25" s="12">
        <f t="shared" ref="A25:B34" si="36">A24+1</f>
        <v>19</v>
      </c>
      <c r="B25" s="8">
        <f>B24+1</f>
        <v>46072</v>
      </c>
      <c r="C25" s="8">
        <f t="shared" si="3"/>
        <v>46072</v>
      </c>
      <c r="D25" s="9">
        <f t="shared" si="4"/>
        <v>0.25</v>
      </c>
      <c r="E25" s="8">
        <f t="shared" si="5"/>
        <v>46073</v>
      </c>
      <c r="F25" s="9">
        <f t="shared" si="6"/>
        <v>0.25</v>
      </c>
      <c r="G25" s="10">
        <f t="shared" si="7"/>
        <v>1</v>
      </c>
      <c r="H25" s="11"/>
      <c r="I25" s="242"/>
      <c r="J25" s="11">
        <f t="shared" ref="J25" si="37">I25-H25</f>
        <v>0</v>
      </c>
      <c r="K25" s="27">
        <f t="shared" ref="K25" si="38">J25/24</f>
        <v>0</v>
      </c>
      <c r="L25" s="541"/>
    </row>
    <row r="26" spans="1:14">
      <c r="A26" s="12">
        <f t="shared" si="36"/>
        <v>20</v>
      </c>
      <c r="B26" s="8">
        <f>B25+1</f>
        <v>46073</v>
      </c>
      <c r="C26" s="8">
        <f t="shared" si="3"/>
        <v>46073</v>
      </c>
      <c r="D26" s="9">
        <f t="shared" si="4"/>
        <v>0.25</v>
      </c>
      <c r="E26" s="8">
        <f t="shared" si="5"/>
        <v>46074</v>
      </c>
      <c r="F26" s="9">
        <f t="shared" si="6"/>
        <v>0.25</v>
      </c>
      <c r="G26" s="10">
        <f t="shared" si="7"/>
        <v>1</v>
      </c>
      <c r="H26" s="11"/>
      <c r="I26" s="242"/>
      <c r="J26" s="11">
        <f t="shared" ref="J26" si="39">I26-H26</f>
        <v>0</v>
      </c>
      <c r="K26" s="27">
        <f t="shared" ref="K26" si="40">J26/24</f>
        <v>0</v>
      </c>
      <c r="L26" s="541"/>
    </row>
    <row r="27" spans="1:14">
      <c r="A27" s="12">
        <f t="shared" si="36"/>
        <v>21</v>
      </c>
      <c r="B27" s="8">
        <f>B26+1</f>
        <v>46074</v>
      </c>
      <c r="C27" s="8">
        <f t="shared" si="3"/>
        <v>46074</v>
      </c>
      <c r="D27" s="9">
        <f t="shared" si="4"/>
        <v>0.25</v>
      </c>
      <c r="E27" s="8">
        <f t="shared" si="5"/>
        <v>46075</v>
      </c>
      <c r="F27" s="9">
        <f t="shared" si="6"/>
        <v>0.25</v>
      </c>
      <c r="G27" s="10">
        <f t="shared" si="7"/>
        <v>1</v>
      </c>
      <c r="H27" s="11"/>
      <c r="I27" s="242"/>
      <c r="J27" s="11">
        <f t="shared" ref="J27" si="41">I27-H27</f>
        <v>0</v>
      </c>
      <c r="K27" s="27">
        <f t="shared" ref="K27" si="42">J27/24</f>
        <v>0</v>
      </c>
      <c r="L27" s="541"/>
    </row>
    <row r="28" spans="1:14">
      <c r="A28" s="12">
        <f t="shared" si="36"/>
        <v>22</v>
      </c>
      <c r="B28" s="8">
        <f t="shared" si="36"/>
        <v>46075</v>
      </c>
      <c r="C28" s="8">
        <f t="shared" si="3"/>
        <v>46075</v>
      </c>
      <c r="D28" s="9">
        <f t="shared" si="4"/>
        <v>0.25</v>
      </c>
      <c r="E28" s="8">
        <f t="shared" si="5"/>
        <v>46076</v>
      </c>
      <c r="F28" s="9">
        <f t="shared" si="6"/>
        <v>0.25</v>
      </c>
      <c r="G28" s="10">
        <f t="shared" si="7"/>
        <v>1</v>
      </c>
      <c r="H28" s="11"/>
      <c r="I28" s="242"/>
      <c r="J28" s="11">
        <f t="shared" ref="J28" si="43">I28-H28</f>
        <v>0</v>
      </c>
      <c r="K28" s="27">
        <f t="shared" ref="K28" si="44">J28/24</f>
        <v>0</v>
      </c>
      <c r="L28" s="541"/>
    </row>
    <row r="29" spans="1:14">
      <c r="A29" s="12">
        <f t="shared" si="36"/>
        <v>23</v>
      </c>
      <c r="B29" s="8">
        <f t="shared" si="36"/>
        <v>46076</v>
      </c>
      <c r="C29" s="8">
        <f t="shared" si="3"/>
        <v>46076</v>
      </c>
      <c r="D29" s="9">
        <f t="shared" si="4"/>
        <v>0.25</v>
      </c>
      <c r="E29" s="8">
        <f t="shared" si="5"/>
        <v>46077</v>
      </c>
      <c r="F29" s="9">
        <f t="shared" si="6"/>
        <v>0.25</v>
      </c>
      <c r="G29" s="10">
        <f t="shared" si="7"/>
        <v>1</v>
      </c>
      <c r="H29" s="11"/>
      <c r="I29" s="242"/>
      <c r="J29" s="11">
        <f t="shared" ref="J29" si="45">I29-H29</f>
        <v>0</v>
      </c>
      <c r="K29" s="27">
        <f t="shared" ref="K29" si="46">J29/24</f>
        <v>0</v>
      </c>
      <c r="L29" s="541"/>
    </row>
    <row r="30" spans="1:14">
      <c r="A30" s="12">
        <f t="shared" si="36"/>
        <v>24</v>
      </c>
      <c r="B30" s="8">
        <f t="shared" si="36"/>
        <v>46077</v>
      </c>
      <c r="C30" s="8">
        <f t="shared" si="3"/>
        <v>46077</v>
      </c>
      <c r="D30" s="9">
        <f t="shared" si="4"/>
        <v>0.25</v>
      </c>
      <c r="E30" s="8">
        <f t="shared" si="5"/>
        <v>46078</v>
      </c>
      <c r="F30" s="9">
        <f t="shared" si="6"/>
        <v>0.25</v>
      </c>
      <c r="G30" s="10">
        <f t="shared" si="7"/>
        <v>1</v>
      </c>
      <c r="H30" s="11"/>
      <c r="I30" s="242"/>
      <c r="J30" s="11">
        <f t="shared" ref="J30" si="47">I30-H30</f>
        <v>0</v>
      </c>
      <c r="K30" s="27">
        <f t="shared" ref="K30" si="48">J30/24</f>
        <v>0</v>
      </c>
      <c r="L30" s="541"/>
    </row>
    <row r="31" spans="1:14">
      <c r="A31" s="12">
        <f t="shared" si="36"/>
        <v>25</v>
      </c>
      <c r="B31" s="8">
        <f t="shared" si="36"/>
        <v>46078</v>
      </c>
      <c r="C31" s="8">
        <f t="shared" si="3"/>
        <v>46078</v>
      </c>
      <c r="D31" s="9">
        <f t="shared" si="4"/>
        <v>0.25</v>
      </c>
      <c r="E31" s="8">
        <f t="shared" si="5"/>
        <v>46079</v>
      </c>
      <c r="F31" s="9">
        <f t="shared" si="6"/>
        <v>0.25</v>
      </c>
      <c r="G31" s="10">
        <f t="shared" si="7"/>
        <v>1</v>
      </c>
      <c r="H31" s="11"/>
      <c r="I31" s="242"/>
      <c r="J31" s="11">
        <f t="shared" ref="J31" si="49">I31-H31</f>
        <v>0</v>
      </c>
      <c r="K31" s="27">
        <f t="shared" ref="K31" si="50">J31/24</f>
        <v>0</v>
      </c>
      <c r="L31" s="541"/>
    </row>
    <row r="32" spans="1:14">
      <c r="A32" s="12">
        <f t="shared" si="36"/>
        <v>26</v>
      </c>
      <c r="B32" s="8">
        <f t="shared" si="36"/>
        <v>46079</v>
      </c>
      <c r="C32" s="8">
        <f t="shared" si="3"/>
        <v>46079</v>
      </c>
      <c r="D32" s="9">
        <f t="shared" si="4"/>
        <v>0.25</v>
      </c>
      <c r="E32" s="8">
        <f t="shared" si="5"/>
        <v>46080</v>
      </c>
      <c r="F32" s="9">
        <f t="shared" si="6"/>
        <v>0.25</v>
      </c>
      <c r="G32" s="10">
        <f t="shared" si="7"/>
        <v>1</v>
      </c>
      <c r="H32" s="11"/>
      <c r="I32" s="242"/>
      <c r="J32" s="11">
        <f t="shared" ref="J32" si="51">I32-H32</f>
        <v>0</v>
      </c>
      <c r="K32" s="27">
        <f t="shared" ref="K32" si="52">J32/24</f>
        <v>0</v>
      </c>
      <c r="L32" s="541"/>
    </row>
    <row r="33" spans="1:12">
      <c r="A33" s="12">
        <f t="shared" si="36"/>
        <v>27</v>
      </c>
      <c r="B33" s="8">
        <f t="shared" si="36"/>
        <v>46080</v>
      </c>
      <c r="C33" s="8">
        <f t="shared" si="3"/>
        <v>46080</v>
      </c>
      <c r="D33" s="9">
        <f t="shared" si="4"/>
        <v>0.25</v>
      </c>
      <c r="E33" s="8">
        <f t="shared" si="5"/>
        <v>46081</v>
      </c>
      <c r="F33" s="9">
        <f t="shared" si="6"/>
        <v>0.25</v>
      </c>
      <c r="G33" s="10">
        <f t="shared" si="7"/>
        <v>1</v>
      </c>
      <c r="H33" s="11"/>
      <c r="I33" s="242"/>
      <c r="J33" s="11">
        <f t="shared" ref="J33:J34" si="53">I33-H33</f>
        <v>0</v>
      </c>
      <c r="K33" s="27">
        <f t="shared" ref="K33:K34" si="54">J33/24</f>
        <v>0</v>
      </c>
      <c r="L33" s="541"/>
    </row>
    <row r="34" spans="1:12">
      <c r="A34" s="12">
        <f t="shared" si="36"/>
        <v>28</v>
      </c>
      <c r="B34" s="8">
        <f t="shared" si="36"/>
        <v>46081</v>
      </c>
      <c r="C34" s="8">
        <f t="shared" si="3"/>
        <v>46081</v>
      </c>
      <c r="D34" s="9">
        <f t="shared" si="4"/>
        <v>0.25</v>
      </c>
      <c r="E34" s="8">
        <f t="shared" si="5"/>
        <v>46082</v>
      </c>
      <c r="F34" s="9">
        <f t="shared" si="6"/>
        <v>0.25</v>
      </c>
      <c r="G34" s="10">
        <f t="shared" si="7"/>
        <v>1</v>
      </c>
      <c r="H34" s="11"/>
      <c r="I34" s="242"/>
      <c r="J34" s="11">
        <f t="shared" si="53"/>
        <v>0</v>
      </c>
      <c r="K34" s="27">
        <f t="shared" si="54"/>
        <v>0</v>
      </c>
      <c r="L34" s="541"/>
    </row>
    <row r="35" spans="1:12">
      <c r="A35" s="12">
        <f t="shared" ref="A35:B35" si="55">A34+1</f>
        <v>29</v>
      </c>
      <c r="B35" s="8">
        <f t="shared" si="55"/>
        <v>46082</v>
      </c>
      <c r="C35" s="8">
        <f t="shared" ref="C35:C36" si="56">B35</f>
        <v>46082</v>
      </c>
      <c r="D35" s="9">
        <f t="shared" si="4"/>
        <v>0.25</v>
      </c>
      <c r="E35" s="8">
        <f t="shared" ref="E35:E36" si="57">C35+1</f>
        <v>46083</v>
      </c>
      <c r="F35" s="9">
        <f t="shared" si="6"/>
        <v>0.25</v>
      </c>
      <c r="G35" s="10">
        <f t="shared" ref="G35:G36" si="58">IFERROR(((E35-C35)+(F35-D35)),"")</f>
        <v>1</v>
      </c>
      <c r="H35" s="11"/>
      <c r="I35" s="242"/>
      <c r="J35" s="11">
        <f t="shared" ref="J35" si="59">I35-H35</f>
        <v>0</v>
      </c>
      <c r="K35" s="27">
        <f t="shared" ref="K35" si="60">J35/24</f>
        <v>0</v>
      </c>
      <c r="L35" s="541"/>
    </row>
    <row r="36" spans="1:12">
      <c r="A36" s="12">
        <f t="shared" ref="A36:B37" si="61">A35+1</f>
        <v>30</v>
      </c>
      <c r="B36" s="8">
        <f t="shared" si="61"/>
        <v>46083</v>
      </c>
      <c r="C36" s="8">
        <f t="shared" si="56"/>
        <v>46083</v>
      </c>
      <c r="D36" s="9">
        <f t="shared" si="4"/>
        <v>0.25</v>
      </c>
      <c r="E36" s="8">
        <f t="shared" si="57"/>
        <v>46084</v>
      </c>
      <c r="F36" s="9">
        <f t="shared" si="6"/>
        <v>0.25</v>
      </c>
      <c r="G36" s="10">
        <f t="shared" si="58"/>
        <v>1</v>
      </c>
      <c r="H36" s="11"/>
      <c r="I36" s="242"/>
      <c r="J36" s="11">
        <f t="shared" ref="J36" si="62">I36-H36</f>
        <v>0</v>
      </c>
      <c r="K36" s="27">
        <f t="shared" ref="K36" si="63">J36/24</f>
        <v>0</v>
      </c>
      <c r="L36" s="541"/>
    </row>
    <row r="37" spans="1:12">
      <c r="A37" s="12">
        <f t="shared" si="61"/>
        <v>31</v>
      </c>
      <c r="B37" s="8">
        <f t="shared" si="61"/>
        <v>46084</v>
      </c>
      <c r="C37" s="8">
        <f t="shared" ref="C37" si="64">B37</f>
        <v>46084</v>
      </c>
      <c r="D37" s="9">
        <f t="shared" si="4"/>
        <v>0.25</v>
      </c>
      <c r="E37" s="8">
        <f t="shared" ref="E37" si="65">C37+1</f>
        <v>46085</v>
      </c>
      <c r="F37" s="9">
        <f t="shared" si="6"/>
        <v>0.25</v>
      </c>
      <c r="G37" s="10">
        <f t="shared" ref="G37" si="66">IFERROR(((E37-C37)+(F37-D37)),"")</f>
        <v>1</v>
      </c>
      <c r="H37" s="11"/>
      <c r="I37" s="242"/>
      <c r="J37" s="11">
        <f t="shared" ref="J37" si="67">I37-H37</f>
        <v>0</v>
      </c>
      <c r="K37" s="27">
        <f t="shared" ref="K37" si="68">J37/24</f>
        <v>0</v>
      </c>
      <c r="L37" s="541"/>
    </row>
    <row r="38" spans="1:12">
      <c r="A38" s="12"/>
      <c r="B38" s="8"/>
      <c r="C38" s="8"/>
      <c r="D38" s="9"/>
      <c r="E38" s="8"/>
      <c r="F38" s="9"/>
      <c r="G38" s="10"/>
      <c r="H38" s="11"/>
      <c r="I38" s="11"/>
      <c r="J38" s="11"/>
      <c r="K38" s="27"/>
      <c r="L38" s="28"/>
    </row>
    <row r="39" spans="1:12">
      <c r="A39" s="17" t="s">
        <v>3</v>
      </c>
      <c r="B39" s="18"/>
      <c r="C39" s="18"/>
      <c r="D39" s="18"/>
      <c r="E39" s="18"/>
      <c r="F39" s="18"/>
      <c r="G39" s="19">
        <f>SUM(G7:G38)</f>
        <v>31</v>
      </c>
      <c r="H39" s="20"/>
      <c r="I39" s="20"/>
      <c r="J39" s="32">
        <f>SUM(J7:J38)</f>
        <v>0</v>
      </c>
      <c r="K39" s="32">
        <f>AVERAGE(K7:K38)</f>
        <v>0</v>
      </c>
      <c r="L39" s="33"/>
    </row>
    <row r="40" spans="1:12">
      <c r="A40" s="21" t="s">
        <v>106</v>
      </c>
      <c r="B40" s="22"/>
      <c r="C40" s="22"/>
      <c r="D40" s="22"/>
      <c r="E40" s="22"/>
      <c r="F40" s="22"/>
      <c r="G40" s="23">
        <f>G39/SUMPRODUCT((G7:G38&gt;0)*1)</f>
        <v>1</v>
      </c>
      <c r="H40" s="24"/>
      <c r="I40" s="24"/>
      <c r="J40" s="24"/>
      <c r="K40" s="24" t="e">
        <f>K39/SUMPRODUCT((K7:K38&gt;0)*1)</f>
        <v>#DIV/0!</v>
      </c>
      <c r="L40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7"/>
  <sheetViews>
    <sheetView workbookViewId="0">
      <pane xSplit="2" ySplit="7" topLeftCell="C8" activePane="bottomRight" state="frozen"/>
      <selection pane="topRight"/>
      <selection pane="bottomLeft"/>
      <selection pane="bottomRight" activeCell="E8" sqref="E8"/>
    </sheetView>
  </sheetViews>
  <sheetFormatPr defaultColWidth="9.140625" defaultRowHeight="15"/>
  <cols>
    <col min="1" max="1" width="4.85546875" style="1" customWidth="1"/>
    <col min="2" max="3" width="10.7109375" style="1" customWidth="1"/>
    <col min="4" max="4" width="18.42578125" style="1" customWidth="1"/>
    <col min="5" max="6" width="10.7109375" style="1" customWidth="1"/>
    <col min="7" max="12" width="9.140625" style="1"/>
    <col min="13" max="13" width="11.85546875" style="1" customWidth="1"/>
    <col min="14" max="14" width="21.85546875" style="42" customWidth="1"/>
    <col min="15" max="15" width="12.42578125" style="42" customWidth="1"/>
    <col min="16" max="16" width="24.140625" style="1" customWidth="1"/>
    <col min="17" max="16384" width="9.140625" style="1"/>
  </cols>
  <sheetData>
    <row r="1" spans="1:18">
      <c r="B1" s="2"/>
      <c r="C1" s="3" t="s">
        <v>120</v>
      </c>
      <c r="D1" s="2"/>
      <c r="E1" s="2"/>
      <c r="F1" s="2"/>
      <c r="G1" s="2"/>
      <c r="H1" s="2"/>
      <c r="I1" s="2"/>
      <c r="J1" s="2"/>
      <c r="K1" s="2"/>
      <c r="L1" s="2"/>
      <c r="M1" s="2"/>
      <c r="N1" s="61"/>
      <c r="O1" s="61"/>
      <c r="P1" s="2"/>
    </row>
    <row r="2" spans="1:18">
      <c r="B2" s="2"/>
      <c r="C2" s="3" t="s">
        <v>232</v>
      </c>
      <c r="D2" s="2"/>
      <c r="E2" s="2"/>
      <c r="F2" s="2"/>
      <c r="G2" s="2"/>
      <c r="H2" s="2"/>
      <c r="I2" s="26"/>
      <c r="J2" s="2"/>
      <c r="K2" s="2"/>
      <c r="L2" s="2"/>
      <c r="M2" s="2"/>
      <c r="N2" s="61"/>
      <c r="O2" s="61"/>
      <c r="P2" s="25" t="s">
        <v>122</v>
      </c>
    </row>
    <row r="3" spans="1:18">
      <c r="B3" s="2"/>
      <c r="C3" s="3" t="str">
        <f>SCI!C3</f>
        <v>Bulan Februari 2026</v>
      </c>
      <c r="D3" s="2"/>
      <c r="E3" s="2"/>
      <c r="F3" s="2"/>
      <c r="G3" s="2"/>
      <c r="H3" s="2"/>
      <c r="I3" s="2"/>
      <c r="J3" s="2"/>
      <c r="K3" s="2"/>
      <c r="L3" s="2"/>
      <c r="M3" s="2"/>
      <c r="N3" s="61"/>
      <c r="O3" s="61"/>
      <c r="P3" s="2"/>
    </row>
    <row r="4" spans="1:18">
      <c r="B4" s="4"/>
      <c r="C4" s="4">
        <f>SCI!C4</f>
        <v>46054</v>
      </c>
      <c r="D4" s="44"/>
      <c r="E4" s="176"/>
      <c r="F4" s="176"/>
      <c r="G4" s="2"/>
      <c r="H4" s="2"/>
      <c r="I4" s="2"/>
      <c r="J4" s="2"/>
      <c r="K4" s="2"/>
      <c r="L4" s="2"/>
      <c r="M4" s="2"/>
      <c r="N4" s="61"/>
      <c r="O4" s="61"/>
      <c r="P4" s="2" t="s">
        <v>123</v>
      </c>
    </row>
    <row r="5" spans="1:18" ht="15.75" customHeight="1">
      <c r="A5" s="695" t="s">
        <v>100</v>
      </c>
      <c r="B5" s="694" t="s">
        <v>101</v>
      </c>
      <c r="C5" s="694" t="s">
        <v>156</v>
      </c>
      <c r="D5" s="694" t="s">
        <v>233</v>
      </c>
      <c r="E5" s="694" t="s">
        <v>158</v>
      </c>
      <c r="F5" s="694" t="s">
        <v>159</v>
      </c>
      <c r="G5" s="701" t="s">
        <v>160</v>
      </c>
      <c r="H5" s="702"/>
      <c r="I5" s="702"/>
      <c r="J5" s="702"/>
      <c r="K5" s="702"/>
      <c r="L5" s="702"/>
      <c r="M5" s="45"/>
      <c r="N5" s="187"/>
      <c r="O5" s="187"/>
      <c r="P5" s="692" t="s">
        <v>161</v>
      </c>
    </row>
    <row r="6" spans="1:18" ht="15.75" customHeight="1">
      <c r="A6" s="711"/>
      <c r="B6" s="710"/>
      <c r="C6" s="710"/>
      <c r="D6" s="710"/>
      <c r="E6" s="710"/>
      <c r="F6" s="710"/>
      <c r="G6" s="707" t="s">
        <v>124</v>
      </c>
      <c r="H6" s="708"/>
      <c r="I6" s="707" t="s">
        <v>125</v>
      </c>
      <c r="J6" s="709"/>
      <c r="K6" s="707" t="s">
        <v>162</v>
      </c>
      <c r="L6" s="709"/>
      <c r="M6" s="707" t="s">
        <v>127</v>
      </c>
      <c r="N6" s="709"/>
      <c r="O6" s="83"/>
      <c r="P6" s="706"/>
    </row>
    <row r="7" spans="1:18" ht="33.75" customHeight="1">
      <c r="A7" s="696"/>
      <c r="B7" s="697"/>
      <c r="C7" s="697"/>
      <c r="D7" s="697"/>
      <c r="E7" s="697"/>
      <c r="F7" s="697"/>
      <c r="G7" s="5" t="s">
        <v>101</v>
      </c>
      <c r="H7" s="5" t="s">
        <v>131</v>
      </c>
      <c r="I7" s="5" t="s">
        <v>101</v>
      </c>
      <c r="J7" s="5" t="s">
        <v>131</v>
      </c>
      <c r="K7" s="5" t="s">
        <v>124</v>
      </c>
      <c r="L7" s="5" t="s">
        <v>125</v>
      </c>
      <c r="M7" s="5" t="s">
        <v>234</v>
      </c>
      <c r="N7" s="188" t="s">
        <v>235</v>
      </c>
      <c r="O7" s="64" t="s">
        <v>236</v>
      </c>
      <c r="P7" s="693"/>
    </row>
    <row r="8" spans="1:18">
      <c r="A8" s="12">
        <v>1</v>
      </c>
      <c r="B8" s="48">
        <f>I8</f>
        <v>0</v>
      </c>
      <c r="C8" s="211"/>
      <c r="D8" s="233"/>
      <c r="E8" s="14"/>
      <c r="F8" s="234"/>
      <c r="G8" s="55"/>
      <c r="H8" s="235"/>
      <c r="I8" s="237"/>
      <c r="J8" s="238"/>
      <c r="K8" s="241"/>
      <c r="L8" s="241"/>
      <c r="M8" s="190"/>
      <c r="N8" s="27"/>
      <c r="O8" s="27">
        <f>N8-M8</f>
        <v>0</v>
      </c>
      <c r="P8" s="191"/>
    </row>
    <row r="9" spans="1:18">
      <c r="A9" s="12">
        <f t="shared" ref="A9:A15" si="0">A8+1</f>
        <v>2</v>
      </c>
      <c r="B9" s="48">
        <f>I9</f>
        <v>0</v>
      </c>
      <c r="C9" s="236"/>
      <c r="D9" s="184"/>
      <c r="E9" s="48"/>
      <c r="F9" s="234"/>
      <c r="G9" s="237"/>
      <c r="H9" s="238"/>
      <c r="I9" s="237"/>
      <c r="J9" s="238"/>
      <c r="K9" s="241"/>
      <c r="L9" s="241"/>
      <c r="M9" s="190"/>
      <c r="N9" s="27"/>
      <c r="O9" s="27">
        <f>N9-M9</f>
        <v>0</v>
      </c>
      <c r="P9" s="191"/>
    </row>
    <row r="10" spans="1:18">
      <c r="A10" s="12">
        <f t="shared" si="0"/>
        <v>3</v>
      </c>
      <c r="B10" s="48"/>
      <c r="C10" s="236"/>
      <c r="D10" s="185"/>
      <c r="E10" s="48"/>
      <c r="F10" s="234"/>
      <c r="G10" s="237"/>
      <c r="H10" s="238"/>
      <c r="I10" s="237"/>
      <c r="J10" s="238"/>
      <c r="K10" s="241"/>
      <c r="L10" s="241"/>
      <c r="M10" s="190"/>
      <c r="N10" s="27"/>
      <c r="O10" s="27">
        <f>N10-M10</f>
        <v>0</v>
      </c>
      <c r="P10" s="191"/>
    </row>
    <row r="11" spans="1:18">
      <c r="A11" s="12">
        <f t="shared" si="0"/>
        <v>4</v>
      </c>
      <c r="B11" s="48"/>
      <c r="C11" s="236"/>
      <c r="D11" s="239"/>
      <c r="E11" s="48"/>
      <c r="F11" s="234"/>
      <c r="G11" s="237"/>
      <c r="H11" s="238"/>
      <c r="I11" s="237"/>
      <c r="J11" s="238"/>
      <c r="K11" s="241"/>
      <c r="L11" s="241"/>
      <c r="M11" s="190"/>
      <c r="N11" s="27"/>
      <c r="O11" s="27">
        <f t="shared" ref="O11:O13" si="1">N11-M11</f>
        <v>0</v>
      </c>
      <c r="P11" s="191"/>
    </row>
    <row r="12" spans="1:18">
      <c r="A12" s="12">
        <f t="shared" si="0"/>
        <v>5</v>
      </c>
      <c r="B12" s="48"/>
      <c r="C12" s="180"/>
      <c r="D12" s="239"/>
      <c r="E12" s="48"/>
      <c r="F12" s="234"/>
      <c r="G12" s="237"/>
      <c r="H12" s="238"/>
      <c r="I12" s="156"/>
      <c r="J12" s="240"/>
      <c r="K12" s="190"/>
      <c r="L12" s="241"/>
      <c r="M12" s="190"/>
      <c r="N12" s="27"/>
      <c r="O12" s="27">
        <f t="shared" si="1"/>
        <v>0</v>
      </c>
      <c r="P12" s="191"/>
      <c r="R12" s="42"/>
    </row>
    <row r="13" spans="1:18">
      <c r="A13" s="12">
        <f t="shared" si="0"/>
        <v>6</v>
      </c>
      <c r="B13" s="48"/>
      <c r="C13" s="182"/>
      <c r="D13" s="183"/>
      <c r="E13" s="8"/>
      <c r="F13" s="234"/>
      <c r="G13" s="237"/>
      <c r="H13" s="238"/>
      <c r="I13" s="156"/>
      <c r="J13" s="240"/>
      <c r="K13" s="190"/>
      <c r="L13" s="241"/>
      <c r="M13" s="190"/>
      <c r="N13" s="27"/>
      <c r="O13" s="27">
        <f t="shared" si="1"/>
        <v>0</v>
      </c>
      <c r="P13" s="191"/>
      <c r="R13" s="42"/>
    </row>
    <row r="14" spans="1:18">
      <c r="A14" s="12">
        <f t="shared" si="0"/>
        <v>7</v>
      </c>
      <c r="B14" s="48"/>
      <c r="C14" s="182"/>
      <c r="D14" s="183"/>
      <c r="E14" s="8"/>
      <c r="F14" s="234"/>
      <c r="G14" s="156"/>
      <c r="H14" s="240"/>
      <c r="I14" s="156"/>
      <c r="J14" s="240"/>
      <c r="K14" s="190"/>
      <c r="L14" s="190"/>
      <c r="M14" s="190"/>
      <c r="N14" s="27"/>
      <c r="O14" s="27">
        <f t="shared" ref="O14" si="2">N14-M14</f>
        <v>0</v>
      </c>
      <c r="P14" s="191"/>
      <c r="R14" s="42"/>
    </row>
    <row r="15" spans="1:18">
      <c r="A15" s="12">
        <f t="shared" si="0"/>
        <v>8</v>
      </c>
      <c r="B15" s="48"/>
      <c r="C15" s="182"/>
      <c r="D15" s="183"/>
      <c r="E15" s="8"/>
      <c r="F15" s="234"/>
      <c r="G15" s="237"/>
      <c r="H15" s="238"/>
      <c r="I15" s="156"/>
      <c r="J15" s="240"/>
      <c r="K15" s="190"/>
      <c r="L15" s="190"/>
      <c r="M15" s="190"/>
      <c r="N15" s="27"/>
      <c r="O15" s="27"/>
      <c r="P15" s="191"/>
    </row>
    <row r="16" spans="1:18">
      <c r="A16" s="13"/>
      <c r="B16" s="14"/>
      <c r="C16" s="14"/>
      <c r="D16" s="54"/>
      <c r="E16" s="14"/>
      <c r="F16" s="14"/>
      <c r="G16" s="14"/>
      <c r="H16" s="56"/>
      <c r="I16" s="14"/>
      <c r="J16" s="56"/>
      <c r="K16" s="30"/>
      <c r="L16" s="30"/>
      <c r="M16" s="30"/>
      <c r="N16" s="30"/>
      <c r="O16" s="30"/>
      <c r="P16" s="31"/>
    </row>
    <row r="17" spans="1:16">
      <c r="A17" s="57" t="s">
        <v>3</v>
      </c>
      <c r="B17" s="58"/>
      <c r="C17" s="58"/>
      <c r="D17" s="58"/>
      <c r="E17" s="58"/>
      <c r="F17" s="58"/>
      <c r="G17" s="186"/>
      <c r="H17" s="58"/>
      <c r="I17" s="58"/>
      <c r="J17" s="193"/>
      <c r="K17" s="194"/>
      <c r="L17" s="194"/>
      <c r="M17" s="194"/>
      <c r="N17" s="72"/>
      <c r="O17" s="72">
        <f>SUM(O8:O16)</f>
        <v>0</v>
      </c>
      <c r="P17" s="195"/>
    </row>
  </sheetData>
  <mergeCells count="12">
    <mergeCell ref="F5:F7"/>
    <mergeCell ref="P5:P7"/>
    <mergeCell ref="A5:A7"/>
    <mergeCell ref="B5:B7"/>
    <mergeCell ref="C5:C7"/>
    <mergeCell ref="D5:D7"/>
    <mergeCell ref="E5:E7"/>
    <mergeCell ref="G5:L5"/>
    <mergeCell ref="G6:H6"/>
    <mergeCell ref="I6:J6"/>
    <mergeCell ref="K6:L6"/>
    <mergeCell ref="M6:N6"/>
  </mergeCells>
  <hyperlinks>
    <hyperlink ref="P2" location="'Summary sales'!A1" display="SUMMARY"/>
  </hyperlinks>
  <pageMargins left="0.7" right="0.7" top="0.75" bottom="0.75" header="0.3" footer="0.3"/>
  <pageSetup orientation="portrait" horizontalDpi="360" verticalDpi="360"/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3"/>
  <sheetViews>
    <sheetView zoomScale="70" zoomScaleNormal="70" workbookViewId="0">
      <pane xSplit="2" ySplit="7" topLeftCell="C8" activePane="bottomRight" state="frozen"/>
      <selection pane="topRight"/>
      <selection pane="bottomLeft"/>
      <selection pane="bottomRight" activeCell="A11" sqref="A11"/>
    </sheetView>
  </sheetViews>
  <sheetFormatPr defaultColWidth="9.140625" defaultRowHeight="15"/>
  <cols>
    <col min="1" max="1" width="4.85546875" style="1" customWidth="1"/>
    <col min="2" max="3" width="10.7109375" style="1" customWidth="1"/>
    <col min="4" max="4" width="20.85546875" style="1" customWidth="1"/>
    <col min="5" max="5" width="13.5703125" style="1" customWidth="1"/>
    <col min="6" max="6" width="10.7109375" style="196" customWidth="1"/>
    <col min="7" max="10" width="9.140625" style="196"/>
    <col min="11" max="12" width="9.140625" style="218"/>
    <col min="13" max="13" width="20.5703125" style="219" customWidth="1"/>
    <col min="14" max="14" width="38.7109375" style="1" customWidth="1"/>
    <col min="15" max="16384" width="9.140625" style="1"/>
  </cols>
  <sheetData>
    <row r="1" spans="1:16">
      <c r="B1" s="2"/>
      <c r="C1" s="3" t="s">
        <v>120</v>
      </c>
      <c r="D1" s="2"/>
      <c r="E1" s="2"/>
      <c r="F1" s="2"/>
      <c r="G1" s="2"/>
      <c r="H1" s="2"/>
      <c r="I1" s="2"/>
      <c r="J1" s="2"/>
      <c r="K1" s="26"/>
      <c r="L1" s="26"/>
      <c r="M1" s="61"/>
    </row>
    <row r="2" spans="1:16">
      <c r="B2" s="2"/>
      <c r="C2" s="3" t="s">
        <v>237</v>
      </c>
      <c r="D2" s="2"/>
      <c r="E2" s="2"/>
      <c r="F2" s="2"/>
      <c r="G2" s="2"/>
      <c r="H2" s="2"/>
      <c r="I2" s="26"/>
      <c r="J2" s="2"/>
      <c r="K2" s="26"/>
      <c r="L2" s="26"/>
      <c r="M2" s="62" t="s">
        <v>122</v>
      </c>
    </row>
    <row r="3" spans="1:16">
      <c r="B3" s="2"/>
      <c r="C3" s="3" t="str">
        <f>SCI!C3</f>
        <v>Bulan Februari 2026</v>
      </c>
      <c r="D3" s="2"/>
      <c r="E3" s="2"/>
      <c r="F3" s="2"/>
      <c r="G3" s="2"/>
      <c r="H3" s="2"/>
      <c r="I3" s="2"/>
      <c r="J3" s="2"/>
      <c r="K3" s="26"/>
      <c r="L3" s="26"/>
      <c r="M3" s="61"/>
    </row>
    <row r="4" spans="1:16">
      <c r="B4" s="4"/>
      <c r="C4" s="4">
        <f>SCI!C4</f>
        <v>46054</v>
      </c>
      <c r="D4" s="44"/>
      <c r="E4" s="176"/>
      <c r="F4" s="176"/>
      <c r="G4" s="2"/>
      <c r="H4" s="2"/>
      <c r="I4" s="2"/>
      <c r="J4" s="2"/>
      <c r="K4" s="26"/>
      <c r="L4" s="26"/>
      <c r="M4" s="61" t="s">
        <v>123</v>
      </c>
    </row>
    <row r="5" spans="1:16" ht="15.75" customHeight="1">
      <c r="A5" s="695" t="s">
        <v>100</v>
      </c>
      <c r="B5" s="694" t="s">
        <v>101</v>
      </c>
      <c r="C5" s="694" t="s">
        <v>156</v>
      </c>
      <c r="D5" s="694" t="s">
        <v>157</v>
      </c>
      <c r="E5" s="694" t="s">
        <v>158</v>
      </c>
      <c r="F5" s="694" t="s">
        <v>159</v>
      </c>
      <c r="G5" s="701" t="s">
        <v>160</v>
      </c>
      <c r="H5" s="702"/>
      <c r="I5" s="702"/>
      <c r="J5" s="702"/>
      <c r="K5" s="702"/>
      <c r="L5" s="702"/>
      <c r="M5" s="703" t="s">
        <v>128</v>
      </c>
      <c r="N5" s="692" t="s">
        <v>161</v>
      </c>
    </row>
    <row r="6" spans="1:16" ht="15.75" customHeight="1">
      <c r="A6" s="711"/>
      <c r="B6" s="710"/>
      <c r="C6" s="710"/>
      <c r="D6" s="710"/>
      <c r="E6" s="710"/>
      <c r="F6" s="710"/>
      <c r="G6" s="707" t="s">
        <v>124</v>
      </c>
      <c r="H6" s="708"/>
      <c r="I6" s="707" t="s">
        <v>125</v>
      </c>
      <c r="J6" s="709"/>
      <c r="K6" s="724" t="s">
        <v>162</v>
      </c>
      <c r="L6" s="726"/>
      <c r="M6" s="704"/>
      <c r="N6" s="706"/>
    </row>
    <row r="7" spans="1:16" ht="20.25" customHeight="1">
      <c r="A7" s="696"/>
      <c r="B7" s="697"/>
      <c r="C7" s="697"/>
      <c r="D7" s="697"/>
      <c r="E7" s="697"/>
      <c r="F7" s="697"/>
      <c r="G7" s="5" t="s">
        <v>101</v>
      </c>
      <c r="H7" s="5" t="s">
        <v>131</v>
      </c>
      <c r="I7" s="5" t="s">
        <v>101</v>
      </c>
      <c r="J7" s="5" t="s">
        <v>131</v>
      </c>
      <c r="K7" s="63" t="s">
        <v>124</v>
      </c>
      <c r="L7" s="63" t="s">
        <v>125</v>
      </c>
      <c r="M7" s="705"/>
      <c r="N7" s="693"/>
    </row>
    <row r="8" spans="1:16">
      <c r="A8" s="12">
        <v>1</v>
      </c>
      <c r="B8" s="8">
        <f t="shared" ref="B8:B11" si="0">I8</f>
        <v>0</v>
      </c>
      <c r="C8" s="177"/>
      <c r="D8" s="177"/>
      <c r="E8" s="8"/>
      <c r="F8" s="177"/>
      <c r="G8" s="156"/>
      <c r="H8" s="220"/>
      <c r="I8" s="156"/>
      <c r="J8" s="220"/>
      <c r="K8" s="227"/>
      <c r="L8" s="227"/>
      <c r="M8" s="228"/>
      <c r="N8" s="28"/>
      <c r="O8" s="75"/>
    </row>
    <row r="9" spans="1:16">
      <c r="A9" s="12">
        <f>A8+1</f>
        <v>2</v>
      </c>
      <c r="B9" s="8">
        <f t="shared" si="0"/>
        <v>0</v>
      </c>
      <c r="C9" s="177"/>
      <c r="D9" s="177"/>
      <c r="E9" s="8"/>
      <c r="F9" s="177"/>
      <c r="G9" s="156"/>
      <c r="H9" s="220"/>
      <c r="I9" s="156"/>
      <c r="J9" s="220"/>
      <c r="K9" s="227"/>
      <c r="L9" s="227"/>
      <c r="M9" s="228"/>
      <c r="N9" s="28"/>
      <c r="O9" s="75"/>
    </row>
    <row r="10" spans="1:16">
      <c r="A10" s="12">
        <f t="shared" ref="A10:A11" si="1">A9+1</f>
        <v>3</v>
      </c>
      <c r="B10" s="8">
        <f t="shared" si="0"/>
        <v>0</v>
      </c>
      <c r="C10" s="182"/>
      <c r="D10" s="182"/>
      <c r="E10" s="8"/>
      <c r="F10" s="177"/>
      <c r="G10" s="156"/>
      <c r="H10" s="220"/>
      <c r="I10" s="156"/>
      <c r="J10" s="220"/>
      <c r="K10" s="227"/>
      <c r="L10" s="227"/>
      <c r="M10" s="228"/>
      <c r="N10" s="105"/>
      <c r="O10" s="75"/>
    </row>
    <row r="11" spans="1:16">
      <c r="A11" s="12">
        <f t="shared" si="1"/>
        <v>4</v>
      </c>
      <c r="B11" s="8">
        <f t="shared" si="0"/>
        <v>0</v>
      </c>
      <c r="C11" s="177"/>
      <c r="D11" s="182"/>
      <c r="E11" s="8"/>
      <c r="F11" s="177"/>
      <c r="G11" s="156"/>
      <c r="H11" s="220"/>
      <c r="I11" s="156"/>
      <c r="J11" s="220"/>
      <c r="K11" s="227"/>
      <c r="L11" s="227"/>
      <c r="M11" s="228"/>
      <c r="N11" s="28"/>
      <c r="O11" s="75"/>
      <c r="P11" s="42"/>
    </row>
    <row r="12" spans="1:16">
      <c r="A12" s="13"/>
      <c r="B12" s="14"/>
      <c r="C12" s="221"/>
      <c r="D12" s="54"/>
      <c r="E12" s="14"/>
      <c r="F12" s="221"/>
      <c r="G12" s="14"/>
      <c r="H12" s="222"/>
      <c r="I12" s="14"/>
      <c r="J12" s="229"/>
      <c r="K12" s="230"/>
      <c r="L12" s="230"/>
      <c r="M12" s="231"/>
      <c r="N12" s="94"/>
      <c r="O12" s="75"/>
    </row>
    <row r="13" spans="1:16">
      <c r="A13" s="223" t="s">
        <v>3</v>
      </c>
      <c r="B13" s="224"/>
      <c r="C13" s="58"/>
      <c r="D13" s="58"/>
      <c r="E13" s="58"/>
      <c r="F13" s="225"/>
      <c r="G13" s="225"/>
      <c r="H13" s="226"/>
      <c r="I13" s="225"/>
      <c r="J13" s="226"/>
      <c r="K13" s="232"/>
      <c r="L13" s="232"/>
      <c r="M13" s="72">
        <f>SUM(M8:M11)</f>
        <v>0</v>
      </c>
      <c r="N13" s="73"/>
    </row>
  </sheetData>
  <mergeCells count="12">
    <mergeCell ref="F5:F7"/>
    <mergeCell ref="A5:A7"/>
    <mergeCell ref="B5:B7"/>
    <mergeCell ref="C5:C7"/>
    <mergeCell ref="D5:D7"/>
    <mergeCell ref="E5:E7"/>
    <mergeCell ref="M5:M7"/>
    <mergeCell ref="N5:N7"/>
    <mergeCell ref="G5:L5"/>
    <mergeCell ref="G6:H6"/>
    <mergeCell ref="I6:J6"/>
    <mergeCell ref="K6:L6"/>
  </mergeCells>
  <conditionalFormatting sqref="D12:D14">
    <cfRule type="cellIs" dxfId="0" priority="4" operator="equal">
      <formula>"APC"</formula>
    </cfRule>
  </conditionalFormatting>
  <hyperlinks>
    <hyperlink ref="M2" location="'Summary sales'!A1" display="SUMMARY"/>
  </hyperlinks>
  <pageMargins left="0.7" right="0.7" top="0.75" bottom="0.75" header="0.3" footer="0.3"/>
  <pageSetup orientation="portrait"/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50"/>
  <sheetViews>
    <sheetView zoomScaleNormal="100" zoomScaleSheetLayoutView="90" workbookViewId="0">
      <pane xSplit="3" ySplit="7" topLeftCell="D10" activePane="bottomRight" state="frozenSplit"/>
      <selection pane="topRight"/>
      <selection pane="bottomLeft"/>
      <selection pane="bottomRight" activeCell="I19" sqref="I19"/>
    </sheetView>
  </sheetViews>
  <sheetFormatPr defaultColWidth="9.140625" defaultRowHeight="15"/>
  <cols>
    <col min="1" max="1" width="4.85546875" style="1" customWidth="1"/>
    <col min="2" max="3" width="10.7109375" style="1" customWidth="1"/>
    <col min="4" max="4" width="20.140625" style="1" customWidth="1"/>
    <col min="5" max="6" width="10.7109375" style="1" customWidth="1"/>
    <col min="7" max="12" width="9.140625" style="1"/>
    <col min="13" max="14" width="9.140625" style="29"/>
    <col min="15" max="15" width="19.140625" style="42" customWidth="1"/>
    <col min="16" max="16" width="36.140625" style="1" customWidth="1"/>
    <col min="17" max="17" width="11.85546875" style="1" customWidth="1"/>
    <col min="18" max="16384" width="9.140625" style="1"/>
  </cols>
  <sheetData>
    <row r="1" spans="1:19">
      <c r="B1" s="2"/>
      <c r="C1" s="3" t="s">
        <v>120</v>
      </c>
      <c r="D1" s="2"/>
      <c r="E1" s="2"/>
      <c r="F1" s="2"/>
      <c r="G1" s="2"/>
      <c r="H1" s="2"/>
      <c r="I1" s="2"/>
      <c r="J1" s="2"/>
      <c r="K1" s="2"/>
      <c r="L1" s="2"/>
      <c r="M1" s="26"/>
      <c r="N1" s="26"/>
      <c r="O1" s="61"/>
    </row>
    <row r="2" spans="1:19">
      <c r="B2" s="2"/>
      <c r="C2" s="3" t="s">
        <v>238</v>
      </c>
      <c r="D2" s="2"/>
      <c r="E2" s="2"/>
      <c r="F2" s="2"/>
      <c r="G2" s="2"/>
      <c r="H2" s="2"/>
      <c r="I2" s="26"/>
      <c r="J2" s="2"/>
      <c r="K2" s="2"/>
      <c r="L2" s="2"/>
      <c r="M2" s="26"/>
      <c r="N2" s="26"/>
      <c r="O2" s="62" t="s">
        <v>122</v>
      </c>
    </row>
    <row r="3" spans="1:19">
      <c r="B3" s="2"/>
      <c r="C3" s="3" t="str">
        <f>SCI!C3</f>
        <v>Bulan Februari 2026</v>
      </c>
      <c r="D3" s="2"/>
      <c r="E3" s="2"/>
      <c r="F3" s="2"/>
      <c r="G3" s="2"/>
      <c r="H3" s="2"/>
      <c r="I3" s="2"/>
      <c r="J3" s="2"/>
      <c r="K3" s="2"/>
      <c r="L3" s="2"/>
      <c r="M3" s="26"/>
      <c r="N3" s="26"/>
      <c r="O3" s="61"/>
    </row>
    <row r="4" spans="1:19">
      <c r="B4" s="4"/>
      <c r="C4" s="4">
        <f>SCI!C4</f>
        <v>46054</v>
      </c>
      <c r="D4" s="44"/>
      <c r="E4" s="176"/>
      <c r="F4" s="176"/>
      <c r="G4" s="2"/>
      <c r="H4" s="2"/>
      <c r="I4" s="2"/>
      <c r="J4" s="2"/>
      <c r="K4" s="2"/>
      <c r="L4" s="2"/>
      <c r="M4" s="26"/>
      <c r="N4" s="26"/>
      <c r="O4" s="61" t="s">
        <v>123</v>
      </c>
    </row>
    <row r="5" spans="1:19" ht="15.75" customHeight="1">
      <c r="A5" s="695" t="s">
        <v>100</v>
      </c>
      <c r="B5" s="694" t="s">
        <v>101</v>
      </c>
      <c r="C5" s="694" t="s">
        <v>156</v>
      </c>
      <c r="D5" s="694" t="s">
        <v>233</v>
      </c>
      <c r="E5" s="694" t="s">
        <v>158</v>
      </c>
      <c r="F5" s="694" t="s">
        <v>159</v>
      </c>
      <c r="G5" s="701" t="s">
        <v>160</v>
      </c>
      <c r="H5" s="702"/>
      <c r="I5" s="702"/>
      <c r="J5" s="702"/>
      <c r="K5" s="702"/>
      <c r="L5" s="702"/>
      <c r="M5" s="702"/>
      <c r="N5" s="702"/>
      <c r="O5" s="738" t="s">
        <v>128</v>
      </c>
      <c r="P5" s="692" t="s">
        <v>161</v>
      </c>
    </row>
    <row r="6" spans="1:19" ht="19.5" customHeight="1">
      <c r="A6" s="711"/>
      <c r="B6" s="710"/>
      <c r="C6" s="710"/>
      <c r="D6" s="710"/>
      <c r="E6" s="710"/>
      <c r="F6" s="710"/>
      <c r="G6" s="707" t="s">
        <v>124</v>
      </c>
      <c r="H6" s="708"/>
      <c r="I6" s="707" t="s">
        <v>125</v>
      </c>
      <c r="J6" s="709"/>
      <c r="K6" s="707" t="s">
        <v>124</v>
      </c>
      <c r="L6" s="709"/>
      <c r="M6" s="707" t="s">
        <v>125</v>
      </c>
      <c r="N6" s="709"/>
      <c r="O6" s="739"/>
      <c r="P6" s="706"/>
    </row>
    <row r="7" spans="1:19" ht="33.75" customHeight="1">
      <c r="A7" s="696"/>
      <c r="B7" s="697"/>
      <c r="C7" s="697"/>
      <c r="D7" s="697"/>
      <c r="E7" s="697"/>
      <c r="F7" s="697"/>
      <c r="G7" s="5" t="s">
        <v>101</v>
      </c>
      <c r="H7" s="5" t="s">
        <v>131</v>
      </c>
      <c r="I7" s="5" t="s">
        <v>101</v>
      </c>
      <c r="J7" s="5" t="s">
        <v>131</v>
      </c>
      <c r="K7" s="63" t="s">
        <v>239</v>
      </c>
      <c r="L7" s="5" t="s">
        <v>240</v>
      </c>
      <c r="M7" s="63" t="s">
        <v>239</v>
      </c>
      <c r="N7" s="5" t="s">
        <v>240</v>
      </c>
      <c r="O7" s="740"/>
      <c r="P7" s="693"/>
    </row>
    <row r="8" spans="1:19" ht="15.75" thickTop="1">
      <c r="A8" s="12"/>
      <c r="B8" s="8"/>
      <c r="C8" s="210"/>
      <c r="D8" s="210"/>
      <c r="E8" s="14"/>
      <c r="F8" s="177"/>
      <c r="G8" s="55"/>
      <c r="H8" s="56"/>
      <c r="I8" s="55"/>
      <c r="J8" s="56"/>
      <c r="K8" s="56"/>
      <c r="L8" s="56"/>
      <c r="M8" s="212"/>
      <c r="N8" s="212"/>
      <c r="O8" s="30"/>
      <c r="P8" s="213"/>
    </row>
    <row r="9" spans="1:19">
      <c r="A9" s="12"/>
      <c r="B9" s="48"/>
      <c r="C9" s="210"/>
      <c r="D9" s="210"/>
      <c r="E9" s="14"/>
      <c r="F9" s="182"/>
      <c r="G9" s="55"/>
      <c r="H9" s="56"/>
      <c r="I9" s="55"/>
      <c r="J9" s="56"/>
      <c r="K9" s="214"/>
      <c r="L9" s="214"/>
      <c r="M9" s="214"/>
      <c r="N9" s="214"/>
      <c r="O9" s="30"/>
      <c r="P9" s="215"/>
      <c r="Q9" s="75"/>
      <c r="R9" s="42"/>
    </row>
    <row r="10" spans="1:19">
      <c r="A10" s="12">
        <f>A9+1</f>
        <v>1</v>
      </c>
      <c r="B10" s="48">
        <f t="shared" ref="B10:B31" si="0">I10</f>
        <v>46055</v>
      </c>
      <c r="C10" s="210" t="s">
        <v>294</v>
      </c>
      <c r="D10" s="210" t="s">
        <v>293</v>
      </c>
      <c r="E10" s="14">
        <v>46053</v>
      </c>
      <c r="F10" s="182" t="s">
        <v>113</v>
      </c>
      <c r="G10" s="55">
        <v>46054</v>
      </c>
      <c r="H10" s="56">
        <v>5.8333333333333327E-2</v>
      </c>
      <c r="I10" s="55">
        <v>46055</v>
      </c>
      <c r="J10" s="56">
        <v>0.22638888888888889</v>
      </c>
      <c r="K10" s="214">
        <v>185</v>
      </c>
      <c r="L10" s="214">
        <v>27</v>
      </c>
      <c r="M10" s="214">
        <v>15</v>
      </c>
      <c r="N10" s="214">
        <v>27</v>
      </c>
      <c r="O10" s="30">
        <v>3140.02</v>
      </c>
      <c r="P10" s="215"/>
      <c r="Q10" s="75">
        <v>3140.02</v>
      </c>
      <c r="R10" s="42"/>
    </row>
    <row r="11" spans="1:19">
      <c r="A11" s="12">
        <f t="shared" ref="A11:A31" si="1">A10+1</f>
        <v>2</v>
      </c>
      <c r="B11" s="48">
        <f t="shared" si="0"/>
        <v>46055</v>
      </c>
      <c r="C11" s="210" t="s">
        <v>289</v>
      </c>
      <c r="D11" s="210" t="s">
        <v>295</v>
      </c>
      <c r="E11" s="14">
        <v>46053</v>
      </c>
      <c r="F11" s="182" t="s">
        <v>113</v>
      </c>
      <c r="G11" s="55">
        <v>46055</v>
      </c>
      <c r="H11" s="56">
        <v>0.22638888888888889</v>
      </c>
      <c r="I11" s="55">
        <v>46055</v>
      </c>
      <c r="J11" s="56">
        <v>0.89861111111111114</v>
      </c>
      <c r="K11" s="214">
        <v>180</v>
      </c>
      <c r="L11" s="214">
        <v>27</v>
      </c>
      <c r="M11" s="214">
        <v>10</v>
      </c>
      <c r="N11" s="214">
        <v>27</v>
      </c>
      <c r="O11" s="30">
        <v>2783.17</v>
      </c>
      <c r="P11" s="215"/>
      <c r="Q11" s="1">
        <v>2783.17</v>
      </c>
      <c r="R11" s="42"/>
    </row>
    <row r="12" spans="1:19">
      <c r="A12" s="12">
        <f t="shared" si="1"/>
        <v>3</v>
      </c>
      <c r="B12" s="48">
        <f t="shared" si="0"/>
        <v>46056</v>
      </c>
      <c r="C12" s="210" t="s">
        <v>303</v>
      </c>
      <c r="D12" s="210" t="s">
        <v>304</v>
      </c>
      <c r="E12" s="14">
        <v>46054</v>
      </c>
      <c r="F12" s="182" t="s">
        <v>112</v>
      </c>
      <c r="G12" s="55">
        <v>46055</v>
      </c>
      <c r="H12" s="56">
        <v>0.89861111111111114</v>
      </c>
      <c r="I12" s="55">
        <v>46056</v>
      </c>
      <c r="J12" s="56">
        <v>0.5</v>
      </c>
      <c r="K12" s="214">
        <v>185</v>
      </c>
      <c r="L12" s="214">
        <v>27</v>
      </c>
      <c r="M12" s="214">
        <v>10</v>
      </c>
      <c r="N12" s="214">
        <v>27</v>
      </c>
      <c r="O12" s="30">
        <v>2595.4</v>
      </c>
      <c r="P12" s="215"/>
      <c r="Q12" s="1">
        <v>2595.4</v>
      </c>
      <c r="R12" s="42"/>
    </row>
    <row r="13" spans="1:19">
      <c r="A13" s="12">
        <f t="shared" si="1"/>
        <v>4</v>
      </c>
      <c r="B13" s="48">
        <f t="shared" si="0"/>
        <v>46057</v>
      </c>
      <c r="C13" s="210" t="s">
        <v>305</v>
      </c>
      <c r="D13" s="210" t="s">
        <v>306</v>
      </c>
      <c r="E13" s="14">
        <v>46055</v>
      </c>
      <c r="F13" s="182" t="s">
        <v>112</v>
      </c>
      <c r="G13" s="55">
        <v>46056</v>
      </c>
      <c r="H13" s="56">
        <v>0.5</v>
      </c>
      <c r="I13" s="55">
        <v>46057</v>
      </c>
      <c r="J13" s="56">
        <v>0.11180555555555556</v>
      </c>
      <c r="K13" s="214">
        <v>190</v>
      </c>
      <c r="L13" s="214">
        <v>27</v>
      </c>
      <c r="M13" s="214">
        <v>10</v>
      </c>
      <c r="N13" s="214">
        <v>27</v>
      </c>
      <c r="O13" s="42">
        <v>2489.6</v>
      </c>
      <c r="P13" s="215"/>
      <c r="Q13" s="1">
        <v>2489.6</v>
      </c>
      <c r="R13" s="42"/>
      <c r="S13" s="42"/>
    </row>
    <row r="14" spans="1:19">
      <c r="A14" s="12">
        <f t="shared" si="1"/>
        <v>5</v>
      </c>
      <c r="B14" s="48">
        <f t="shared" si="0"/>
        <v>46057</v>
      </c>
      <c r="C14" s="210" t="s">
        <v>307</v>
      </c>
      <c r="D14" s="210" t="s">
        <v>308</v>
      </c>
      <c r="E14" s="14">
        <v>46056</v>
      </c>
      <c r="F14" s="182" t="s">
        <v>113</v>
      </c>
      <c r="G14" s="55">
        <v>46057</v>
      </c>
      <c r="H14" s="56">
        <v>0.11180555555555556</v>
      </c>
      <c r="I14" s="55">
        <v>46057</v>
      </c>
      <c r="J14" s="56">
        <v>0.90486111111111101</v>
      </c>
      <c r="K14" s="214">
        <v>190</v>
      </c>
      <c r="L14" s="214">
        <v>27</v>
      </c>
      <c r="M14" s="214">
        <v>10</v>
      </c>
      <c r="N14" s="214">
        <v>27</v>
      </c>
      <c r="O14" s="30">
        <v>2878.77</v>
      </c>
      <c r="P14" s="215"/>
      <c r="Q14" s="75">
        <v>2878.77</v>
      </c>
      <c r="R14" s="42"/>
    </row>
    <row r="15" spans="1:19">
      <c r="A15" s="12">
        <f t="shared" si="1"/>
        <v>6</v>
      </c>
      <c r="B15" s="48">
        <f t="shared" si="0"/>
        <v>46058</v>
      </c>
      <c r="C15" s="210" t="s">
        <v>310</v>
      </c>
      <c r="D15" s="210" t="s">
        <v>309</v>
      </c>
      <c r="E15" s="14">
        <v>46056</v>
      </c>
      <c r="F15" s="576" t="s">
        <v>112</v>
      </c>
      <c r="G15" s="55">
        <v>46057</v>
      </c>
      <c r="H15" s="56">
        <v>0.90486111111111101</v>
      </c>
      <c r="I15" s="55">
        <v>46058</v>
      </c>
      <c r="J15" s="56">
        <v>0.54999999999999993</v>
      </c>
      <c r="K15" s="214">
        <v>185</v>
      </c>
      <c r="L15" s="214">
        <v>27</v>
      </c>
      <c r="M15" s="214">
        <v>10</v>
      </c>
      <c r="N15" s="214">
        <v>27</v>
      </c>
      <c r="O15" s="42">
        <v>2960</v>
      </c>
      <c r="P15" s="215"/>
      <c r="Q15" s="1">
        <v>2960</v>
      </c>
      <c r="R15" s="42"/>
      <c r="S15" s="42"/>
    </row>
    <row r="16" spans="1:19">
      <c r="A16" s="12">
        <f t="shared" si="1"/>
        <v>7</v>
      </c>
      <c r="B16" s="8">
        <f t="shared" si="0"/>
        <v>46059</v>
      </c>
      <c r="C16" s="210" t="s">
        <v>305</v>
      </c>
      <c r="D16" s="210" t="s">
        <v>315</v>
      </c>
      <c r="E16" s="14">
        <v>46057</v>
      </c>
      <c r="F16" s="576" t="s">
        <v>112</v>
      </c>
      <c r="G16" s="55">
        <v>46058</v>
      </c>
      <c r="H16" s="56">
        <v>0.54999999999999993</v>
      </c>
      <c r="I16" s="55">
        <v>46059</v>
      </c>
      <c r="J16" s="56">
        <v>0.19583333333333333</v>
      </c>
      <c r="K16" s="214">
        <v>185</v>
      </c>
      <c r="L16" s="214">
        <v>27</v>
      </c>
      <c r="M16" s="214">
        <v>15</v>
      </c>
      <c r="N16" s="214">
        <v>27</v>
      </c>
      <c r="O16" s="42">
        <v>2846.35</v>
      </c>
      <c r="P16" s="215"/>
      <c r="Q16" s="75">
        <v>2846.35</v>
      </c>
      <c r="R16" s="42"/>
      <c r="S16" s="42"/>
    </row>
    <row r="17" spans="1:18">
      <c r="A17" s="12">
        <f t="shared" si="1"/>
        <v>8</v>
      </c>
      <c r="B17" s="8">
        <f t="shared" si="0"/>
        <v>46059</v>
      </c>
      <c r="C17" s="210" t="s">
        <v>307</v>
      </c>
      <c r="D17" s="210" t="s">
        <v>316</v>
      </c>
      <c r="E17" s="14">
        <v>46058</v>
      </c>
      <c r="F17" s="182" t="s">
        <v>112</v>
      </c>
      <c r="G17" s="55">
        <v>46059</v>
      </c>
      <c r="H17" s="56">
        <v>0.19583333333333333</v>
      </c>
      <c r="I17" s="55">
        <v>46059</v>
      </c>
      <c r="J17" s="56">
        <v>0.875</v>
      </c>
      <c r="K17" s="214">
        <v>175</v>
      </c>
      <c r="L17" s="214">
        <v>27</v>
      </c>
      <c r="M17" s="214">
        <v>10</v>
      </c>
      <c r="N17" s="214">
        <v>27</v>
      </c>
      <c r="O17" s="30">
        <v>2940.05</v>
      </c>
      <c r="P17" s="215"/>
      <c r="Q17" s="75">
        <v>2940.05</v>
      </c>
      <c r="R17" s="42"/>
    </row>
    <row r="18" spans="1:18">
      <c r="A18" s="12">
        <f t="shared" si="1"/>
        <v>9</v>
      </c>
      <c r="B18" s="8">
        <f t="shared" si="0"/>
        <v>46060</v>
      </c>
      <c r="C18" s="210" t="s">
        <v>310</v>
      </c>
      <c r="D18" s="210" t="s">
        <v>317</v>
      </c>
      <c r="E18" s="14">
        <v>46059</v>
      </c>
      <c r="F18" s="182" t="s">
        <v>112</v>
      </c>
      <c r="G18" s="55">
        <v>46059</v>
      </c>
      <c r="H18" s="56">
        <v>0.875</v>
      </c>
      <c r="I18" s="55">
        <v>46060</v>
      </c>
      <c r="J18" s="56">
        <v>0.4548611111111111</v>
      </c>
      <c r="K18" s="214">
        <v>175</v>
      </c>
      <c r="L18" s="214">
        <v>27</v>
      </c>
      <c r="M18" s="214">
        <v>10</v>
      </c>
      <c r="N18" s="214">
        <v>27</v>
      </c>
      <c r="O18" s="42">
        <v>2786.81</v>
      </c>
      <c r="P18" s="215"/>
      <c r="Q18" s="1">
        <v>2786.81</v>
      </c>
      <c r="R18" s="42"/>
    </row>
    <row r="19" spans="1:18">
      <c r="A19" s="12">
        <f t="shared" si="1"/>
        <v>10</v>
      </c>
      <c r="B19" s="8">
        <f t="shared" si="0"/>
        <v>46062</v>
      </c>
      <c r="C19" s="210" t="s">
        <v>303</v>
      </c>
      <c r="D19" s="210" t="s">
        <v>320</v>
      </c>
      <c r="E19" s="14">
        <v>46059</v>
      </c>
      <c r="F19" s="182" t="s">
        <v>112</v>
      </c>
      <c r="G19" s="55">
        <v>46060</v>
      </c>
      <c r="H19" s="56">
        <v>0.4548611111111111</v>
      </c>
      <c r="I19" s="55">
        <v>46062</v>
      </c>
      <c r="J19" s="56">
        <v>0.13402777777777777</v>
      </c>
      <c r="K19" s="214">
        <v>185</v>
      </c>
      <c r="L19" s="214">
        <v>27</v>
      </c>
      <c r="M19" s="214">
        <v>10</v>
      </c>
      <c r="N19" s="214">
        <v>27</v>
      </c>
      <c r="O19" s="30">
        <v>3001.36</v>
      </c>
      <c r="P19" s="215"/>
      <c r="Q19" s="1">
        <v>3001.36</v>
      </c>
      <c r="R19" s="42"/>
    </row>
    <row r="20" spans="1:18">
      <c r="A20" s="12">
        <f t="shared" si="1"/>
        <v>11</v>
      </c>
      <c r="B20" s="8">
        <f t="shared" si="0"/>
        <v>46062</v>
      </c>
      <c r="C20" s="210" t="s">
        <v>322</v>
      </c>
      <c r="D20" s="210" t="s">
        <v>321</v>
      </c>
      <c r="E20" s="14">
        <v>46060</v>
      </c>
      <c r="F20" s="182" t="s">
        <v>112</v>
      </c>
      <c r="G20" s="55">
        <v>46062</v>
      </c>
      <c r="H20" s="56">
        <v>0.13402777777777777</v>
      </c>
      <c r="I20" s="55">
        <v>46062</v>
      </c>
      <c r="J20" s="56">
        <v>0.75902777777777775</v>
      </c>
      <c r="K20" s="214">
        <v>150</v>
      </c>
      <c r="L20" s="214">
        <v>27</v>
      </c>
      <c r="M20" s="214">
        <v>10</v>
      </c>
      <c r="N20" s="214">
        <v>27</v>
      </c>
      <c r="O20" s="42">
        <v>2503.7199999999998</v>
      </c>
      <c r="P20" s="215"/>
      <c r="Q20" s="75">
        <v>2503.7199999999998</v>
      </c>
      <c r="R20" s="42"/>
    </row>
    <row r="21" spans="1:18">
      <c r="A21" s="12">
        <f t="shared" si="1"/>
        <v>12</v>
      </c>
      <c r="B21" s="8">
        <f t="shared" si="0"/>
        <v>46063</v>
      </c>
      <c r="C21" s="210" t="s">
        <v>328</v>
      </c>
      <c r="D21" s="210" t="s">
        <v>327</v>
      </c>
      <c r="E21" s="14">
        <v>46061</v>
      </c>
      <c r="F21" s="182" t="s">
        <v>112</v>
      </c>
      <c r="G21" s="55">
        <v>46062</v>
      </c>
      <c r="H21" s="56">
        <v>0.75902777777777775</v>
      </c>
      <c r="I21" s="55">
        <v>46063</v>
      </c>
      <c r="J21" s="56">
        <v>0.44444444444444442</v>
      </c>
      <c r="K21" s="214">
        <v>190</v>
      </c>
      <c r="L21" s="214">
        <v>27</v>
      </c>
      <c r="M21" s="214">
        <v>10</v>
      </c>
      <c r="N21" s="214">
        <v>27</v>
      </c>
      <c r="O21" s="30">
        <v>2832.44</v>
      </c>
      <c r="P21" s="215"/>
      <c r="Q21" s="1">
        <v>2832.44</v>
      </c>
      <c r="R21" s="42"/>
    </row>
    <row r="22" spans="1:18">
      <c r="A22" s="12">
        <f t="shared" si="1"/>
        <v>13</v>
      </c>
      <c r="B22" s="8">
        <f t="shared" si="0"/>
        <v>46064</v>
      </c>
      <c r="C22" s="210" t="s">
        <v>331</v>
      </c>
      <c r="D22" s="210" t="s">
        <v>330</v>
      </c>
      <c r="E22" s="14">
        <v>46062</v>
      </c>
      <c r="F22" s="182" t="s">
        <v>113</v>
      </c>
      <c r="G22" s="55">
        <v>46063</v>
      </c>
      <c r="H22" s="56">
        <v>0.44444444444444442</v>
      </c>
      <c r="I22" s="55">
        <v>46064</v>
      </c>
      <c r="J22" s="56">
        <v>0.22152777777777777</v>
      </c>
      <c r="K22" s="214">
        <v>195</v>
      </c>
      <c r="L22" s="214">
        <v>27</v>
      </c>
      <c r="M22" s="214">
        <v>10</v>
      </c>
      <c r="N22" s="214">
        <v>27</v>
      </c>
      <c r="O22" s="30">
        <v>3418.09</v>
      </c>
      <c r="P22" s="215"/>
      <c r="Q22" s="1">
        <v>3418.09</v>
      </c>
      <c r="R22" s="42"/>
    </row>
    <row r="23" spans="1:18">
      <c r="A23" s="12">
        <f t="shared" si="1"/>
        <v>14</v>
      </c>
      <c r="B23" s="8">
        <f t="shared" si="0"/>
        <v>46064</v>
      </c>
      <c r="C23" s="210" t="s">
        <v>335</v>
      </c>
      <c r="D23" s="210" t="s">
        <v>334</v>
      </c>
      <c r="E23" s="14">
        <v>46063</v>
      </c>
      <c r="F23" s="182" t="s">
        <v>113</v>
      </c>
      <c r="G23" s="55">
        <v>46064</v>
      </c>
      <c r="H23" s="56">
        <v>0.22152777777777777</v>
      </c>
      <c r="I23" s="55">
        <v>46064</v>
      </c>
      <c r="J23" s="56">
        <v>0.87361111111111101</v>
      </c>
      <c r="K23" s="214">
        <v>180</v>
      </c>
      <c r="L23" s="214">
        <v>27</v>
      </c>
      <c r="M23" s="214">
        <v>10</v>
      </c>
      <c r="N23" s="214">
        <v>27</v>
      </c>
      <c r="O23" s="30">
        <v>2707.25</v>
      </c>
      <c r="P23" s="215"/>
      <c r="Q23" s="1">
        <v>2707.25</v>
      </c>
      <c r="R23" s="42"/>
    </row>
    <row r="24" spans="1:18">
      <c r="A24" s="12">
        <f t="shared" si="1"/>
        <v>15</v>
      </c>
      <c r="B24" s="8">
        <f t="shared" si="0"/>
        <v>46065</v>
      </c>
      <c r="C24" s="210" t="s">
        <v>336</v>
      </c>
      <c r="D24" s="210" t="s">
        <v>337</v>
      </c>
      <c r="E24" s="14">
        <v>46064</v>
      </c>
      <c r="F24" s="182" t="s">
        <v>112</v>
      </c>
      <c r="G24" s="55">
        <v>46064</v>
      </c>
      <c r="H24" s="56">
        <v>0.87361111111111101</v>
      </c>
      <c r="I24" s="55">
        <v>46065</v>
      </c>
      <c r="J24" s="56">
        <v>0.4236111111111111</v>
      </c>
      <c r="K24" s="214">
        <v>185</v>
      </c>
      <c r="L24" s="214">
        <v>27</v>
      </c>
      <c r="M24" s="214">
        <v>10</v>
      </c>
      <c r="N24" s="214">
        <v>20</v>
      </c>
      <c r="O24" s="30">
        <v>2549.81</v>
      </c>
      <c r="P24" s="215"/>
      <c r="Q24" s="1">
        <v>2549.81</v>
      </c>
      <c r="R24" s="42"/>
    </row>
    <row r="25" spans="1:18">
      <c r="A25" s="12">
        <f t="shared" si="1"/>
        <v>16</v>
      </c>
      <c r="B25" s="8">
        <f t="shared" si="0"/>
        <v>46066</v>
      </c>
      <c r="C25" s="210" t="s">
        <v>341</v>
      </c>
      <c r="D25" s="210" t="s">
        <v>348</v>
      </c>
      <c r="E25" s="14">
        <v>46064</v>
      </c>
      <c r="F25" s="182" t="s">
        <v>113</v>
      </c>
      <c r="G25" s="55">
        <v>46065</v>
      </c>
      <c r="H25" s="56">
        <v>0.4236111111111111</v>
      </c>
      <c r="I25" s="55">
        <v>46066</v>
      </c>
      <c r="J25" s="56">
        <v>8.5416666666666655E-2</v>
      </c>
      <c r="K25" s="214">
        <v>165</v>
      </c>
      <c r="L25" s="214">
        <v>27</v>
      </c>
      <c r="M25" s="214">
        <v>10</v>
      </c>
      <c r="N25" s="214">
        <v>27</v>
      </c>
      <c r="O25" s="614">
        <v>2910.12</v>
      </c>
      <c r="P25" s="215"/>
      <c r="Q25" s="1">
        <v>2910.12</v>
      </c>
      <c r="R25" s="42"/>
    </row>
    <row r="26" spans="1:18">
      <c r="A26" s="12">
        <f t="shared" si="1"/>
        <v>17</v>
      </c>
      <c r="B26" s="8">
        <f t="shared" si="0"/>
        <v>46066</v>
      </c>
      <c r="C26" s="210" t="s">
        <v>307</v>
      </c>
      <c r="D26" s="210" t="s">
        <v>349</v>
      </c>
      <c r="E26" s="14">
        <v>46065</v>
      </c>
      <c r="F26" s="182" t="s">
        <v>112</v>
      </c>
      <c r="G26" s="55">
        <v>46066</v>
      </c>
      <c r="H26" s="56">
        <v>8.5416666666666655E-2</v>
      </c>
      <c r="I26" s="55">
        <v>46066</v>
      </c>
      <c r="J26" s="56">
        <v>0.64930555555555558</v>
      </c>
      <c r="K26" s="214">
        <v>165</v>
      </c>
      <c r="L26" s="214">
        <v>27</v>
      </c>
      <c r="M26" s="214">
        <v>15</v>
      </c>
      <c r="N26" s="214">
        <v>27</v>
      </c>
      <c r="O26" s="30">
        <v>2711</v>
      </c>
      <c r="P26" s="215"/>
      <c r="Q26" s="1">
        <v>2711</v>
      </c>
      <c r="R26" s="42"/>
    </row>
    <row r="27" spans="1:18">
      <c r="A27" s="12">
        <f t="shared" si="1"/>
        <v>18</v>
      </c>
      <c r="B27" s="8">
        <f t="shared" si="0"/>
        <v>46067</v>
      </c>
      <c r="C27" s="210" t="s">
        <v>351</v>
      </c>
      <c r="D27" s="210" t="s">
        <v>350</v>
      </c>
      <c r="E27" s="14">
        <v>46066</v>
      </c>
      <c r="F27" s="182" t="s">
        <v>112</v>
      </c>
      <c r="G27" s="55">
        <v>46066</v>
      </c>
      <c r="H27" s="56">
        <v>0.64930555555555558</v>
      </c>
      <c r="I27" s="55">
        <v>46067</v>
      </c>
      <c r="J27" s="56">
        <v>0.26180555555555557</v>
      </c>
      <c r="K27" s="214">
        <v>195</v>
      </c>
      <c r="L27" s="214">
        <v>27</v>
      </c>
      <c r="M27" s="214">
        <v>10</v>
      </c>
      <c r="N27" s="214">
        <v>27</v>
      </c>
      <c r="O27" s="30">
        <v>3090.14</v>
      </c>
      <c r="P27" s="215"/>
      <c r="Q27" s="1">
        <v>3090.14</v>
      </c>
      <c r="R27" s="42"/>
    </row>
    <row r="28" spans="1:18">
      <c r="A28" s="12">
        <f t="shared" si="1"/>
        <v>19</v>
      </c>
      <c r="B28" s="8">
        <f t="shared" si="0"/>
        <v>46068</v>
      </c>
      <c r="C28" s="210" t="s">
        <v>356</v>
      </c>
      <c r="D28" s="210" t="s">
        <v>354</v>
      </c>
      <c r="E28" s="14">
        <v>46066</v>
      </c>
      <c r="F28" s="182" t="s">
        <v>113</v>
      </c>
      <c r="G28" s="55">
        <v>46067</v>
      </c>
      <c r="H28" s="56">
        <v>0.26180555555555557</v>
      </c>
      <c r="I28" s="55">
        <v>46068</v>
      </c>
      <c r="J28" s="56">
        <v>0.23124999999999998</v>
      </c>
      <c r="K28" s="214">
        <v>185</v>
      </c>
      <c r="L28" s="214">
        <v>27</v>
      </c>
      <c r="M28" s="214">
        <v>15</v>
      </c>
      <c r="N28" s="214">
        <v>27</v>
      </c>
      <c r="O28" s="30">
        <v>3157.66</v>
      </c>
      <c r="P28" s="215"/>
      <c r="Q28" s="1">
        <v>3157.66</v>
      </c>
      <c r="R28" s="42"/>
    </row>
    <row r="29" spans="1:18">
      <c r="A29" s="12">
        <f t="shared" si="1"/>
        <v>20</v>
      </c>
      <c r="B29" s="8">
        <f t="shared" si="0"/>
        <v>46069</v>
      </c>
      <c r="C29" s="210" t="s">
        <v>305</v>
      </c>
      <c r="D29" s="210" t="s">
        <v>355</v>
      </c>
      <c r="E29" s="14">
        <v>46067</v>
      </c>
      <c r="F29" s="182" t="s">
        <v>113</v>
      </c>
      <c r="G29" s="55">
        <v>46068</v>
      </c>
      <c r="H29" s="56">
        <v>0.23124999999999998</v>
      </c>
      <c r="I29" s="55">
        <v>46069</v>
      </c>
      <c r="J29" s="56">
        <v>0.3215277777777778</v>
      </c>
      <c r="K29" s="214">
        <v>170</v>
      </c>
      <c r="L29" s="214">
        <v>27</v>
      </c>
      <c r="M29" s="214">
        <v>10</v>
      </c>
      <c r="N29" s="214">
        <v>27</v>
      </c>
      <c r="O29" s="30">
        <v>3014.33</v>
      </c>
      <c r="P29" s="215"/>
      <c r="Q29" s="1">
        <v>3014.33</v>
      </c>
      <c r="R29" s="42"/>
    </row>
    <row r="30" spans="1:18">
      <c r="A30" s="12">
        <f t="shared" si="1"/>
        <v>21</v>
      </c>
      <c r="B30" s="8">
        <f t="shared" si="0"/>
        <v>46069</v>
      </c>
      <c r="C30" s="210" t="s">
        <v>307</v>
      </c>
      <c r="D30" s="210" t="s">
        <v>364</v>
      </c>
      <c r="E30" s="14">
        <v>46068</v>
      </c>
      <c r="F30" s="182" t="s">
        <v>113</v>
      </c>
      <c r="G30" s="55">
        <v>46069</v>
      </c>
      <c r="H30" s="56">
        <v>0.3215277777777778</v>
      </c>
      <c r="I30" s="55">
        <v>46069</v>
      </c>
      <c r="J30" s="56">
        <v>0.83263888888888893</v>
      </c>
      <c r="K30" s="214">
        <v>115</v>
      </c>
      <c r="L30" s="214">
        <v>27</v>
      </c>
      <c r="M30" s="214">
        <v>15</v>
      </c>
      <c r="N30" s="214">
        <v>27</v>
      </c>
      <c r="O30" s="614">
        <v>1560.827976190476</v>
      </c>
      <c r="P30" s="215"/>
      <c r="Q30" s="615">
        <f>O30-P30</f>
        <v>1560.827976190476</v>
      </c>
      <c r="R30" s="42"/>
    </row>
    <row r="31" spans="1:18">
      <c r="A31" s="12">
        <f t="shared" si="1"/>
        <v>22</v>
      </c>
      <c r="B31" s="8">
        <f t="shared" si="0"/>
        <v>46070</v>
      </c>
      <c r="C31" s="210" t="s">
        <v>335</v>
      </c>
      <c r="D31" s="210" t="s">
        <v>365</v>
      </c>
      <c r="E31" s="14">
        <v>46068</v>
      </c>
      <c r="F31" s="182" t="s">
        <v>112</v>
      </c>
      <c r="G31" s="55">
        <v>46069</v>
      </c>
      <c r="H31" s="56">
        <v>0.83263888888888893</v>
      </c>
      <c r="I31" s="55">
        <v>46070</v>
      </c>
      <c r="J31" s="56">
        <v>0.39652777777777781</v>
      </c>
      <c r="K31" s="214">
        <v>180</v>
      </c>
      <c r="L31" s="214">
        <v>27</v>
      </c>
      <c r="M31" s="214">
        <v>10</v>
      </c>
      <c r="N31" s="214">
        <v>27</v>
      </c>
      <c r="O31" s="30">
        <v>3138.6</v>
      </c>
      <c r="P31" s="215"/>
      <c r="Q31" s="1">
        <v>3138.6</v>
      </c>
      <c r="R31" s="42"/>
    </row>
    <row r="32" spans="1:18">
      <c r="A32" s="12">
        <f t="shared" ref="A32:A47" si="2">A31+1</f>
        <v>23</v>
      </c>
      <c r="B32" s="8">
        <f t="shared" ref="B32:B38" si="3">I32</f>
        <v>46070</v>
      </c>
      <c r="C32" s="597" t="s">
        <v>310</v>
      </c>
      <c r="D32" s="211" t="s">
        <v>369</v>
      </c>
      <c r="E32" s="14">
        <v>46069</v>
      </c>
      <c r="F32" s="182" t="s">
        <v>112</v>
      </c>
      <c r="G32" s="55">
        <v>46070</v>
      </c>
      <c r="H32" s="56">
        <v>0.39652777777777781</v>
      </c>
      <c r="I32" s="55">
        <v>46070</v>
      </c>
      <c r="J32" s="56">
        <v>0.97916666666666663</v>
      </c>
      <c r="K32" s="214">
        <v>180</v>
      </c>
      <c r="L32" s="214">
        <v>27</v>
      </c>
      <c r="M32" s="214">
        <v>10</v>
      </c>
      <c r="N32" s="214">
        <v>27</v>
      </c>
      <c r="O32" s="30">
        <v>3018.75</v>
      </c>
      <c r="P32" s="215"/>
      <c r="Q32" s="1">
        <v>3018.75</v>
      </c>
      <c r="R32" s="42"/>
    </row>
    <row r="33" spans="1:22">
      <c r="A33" s="12">
        <f t="shared" si="2"/>
        <v>24</v>
      </c>
      <c r="B33" s="8">
        <f t="shared" si="3"/>
        <v>46071</v>
      </c>
      <c r="C33" s="210" t="s">
        <v>305</v>
      </c>
      <c r="D33" s="210" t="s">
        <v>373</v>
      </c>
      <c r="E33" s="14">
        <v>46070</v>
      </c>
      <c r="F33" s="182" t="s">
        <v>113</v>
      </c>
      <c r="G33" s="55">
        <v>46070</v>
      </c>
      <c r="H33" s="56">
        <v>0.97916666666666663</v>
      </c>
      <c r="I33" s="55">
        <v>46071</v>
      </c>
      <c r="J33" s="56">
        <v>0.66666666666666663</v>
      </c>
      <c r="K33" s="214">
        <v>190</v>
      </c>
      <c r="L33" s="214">
        <v>27</v>
      </c>
      <c r="M33" s="214">
        <v>10</v>
      </c>
      <c r="N33" s="214">
        <v>27</v>
      </c>
      <c r="O33" s="30">
        <v>3229.32</v>
      </c>
      <c r="P33" s="215"/>
      <c r="Q33" s="1">
        <v>3229.32</v>
      </c>
      <c r="R33" s="42"/>
    </row>
    <row r="34" spans="1:22">
      <c r="A34" s="12">
        <f t="shared" si="2"/>
        <v>25</v>
      </c>
      <c r="B34" s="8">
        <f t="shared" si="3"/>
        <v>46072</v>
      </c>
      <c r="C34" s="210" t="s">
        <v>375</v>
      </c>
      <c r="D34" s="210" t="s">
        <v>374</v>
      </c>
      <c r="E34" s="14">
        <v>46070</v>
      </c>
      <c r="F34" s="182" t="s">
        <v>113</v>
      </c>
      <c r="G34" s="55">
        <v>46071</v>
      </c>
      <c r="H34" s="56">
        <v>0.66666666666666663</v>
      </c>
      <c r="I34" s="55">
        <v>46072</v>
      </c>
      <c r="J34" s="56">
        <v>0.375</v>
      </c>
      <c r="K34" s="214">
        <v>170</v>
      </c>
      <c r="L34" s="214">
        <v>27</v>
      </c>
      <c r="M34" s="214">
        <v>10</v>
      </c>
      <c r="N34" s="214">
        <v>27</v>
      </c>
      <c r="O34" s="30">
        <v>3111.19</v>
      </c>
      <c r="P34" s="215"/>
      <c r="Q34" s="1">
        <v>3111.19</v>
      </c>
      <c r="R34" s="42"/>
    </row>
    <row r="35" spans="1:22">
      <c r="A35" s="12">
        <f t="shared" si="2"/>
        <v>26</v>
      </c>
      <c r="B35" s="8">
        <f t="shared" si="3"/>
        <v>46072</v>
      </c>
      <c r="C35" s="210" t="s">
        <v>335</v>
      </c>
      <c r="D35" s="210" t="s">
        <v>378</v>
      </c>
      <c r="E35" s="14">
        <v>46071</v>
      </c>
      <c r="F35" s="182" t="s">
        <v>112</v>
      </c>
      <c r="G35" s="55">
        <v>46072</v>
      </c>
      <c r="H35" s="56">
        <v>0.375</v>
      </c>
      <c r="I35" s="55">
        <v>46072</v>
      </c>
      <c r="J35" s="56">
        <v>0.89722222222222225</v>
      </c>
      <c r="K35" s="214">
        <v>170</v>
      </c>
      <c r="L35" s="214">
        <v>27</v>
      </c>
      <c r="M35" s="214">
        <v>10</v>
      </c>
      <c r="N35" s="214">
        <v>10</v>
      </c>
      <c r="O35" s="30">
        <v>3107.54</v>
      </c>
      <c r="P35" s="215"/>
      <c r="Q35" s="1">
        <v>3107.54</v>
      </c>
      <c r="R35" s="42"/>
    </row>
    <row r="36" spans="1:22">
      <c r="A36" s="12">
        <f t="shared" si="2"/>
        <v>27</v>
      </c>
      <c r="B36" s="8">
        <f t="shared" si="3"/>
        <v>46073</v>
      </c>
      <c r="C36" s="210" t="s">
        <v>305</v>
      </c>
      <c r="D36" s="210" t="s">
        <v>379</v>
      </c>
      <c r="E36" s="14">
        <v>46072</v>
      </c>
      <c r="F36" s="604" t="s">
        <v>112</v>
      </c>
      <c r="G36" s="55">
        <v>46072</v>
      </c>
      <c r="H36" s="56">
        <v>0.89722222222222225</v>
      </c>
      <c r="I36" s="55">
        <v>46073</v>
      </c>
      <c r="J36" s="56">
        <v>0.46875</v>
      </c>
      <c r="K36" s="214">
        <v>160</v>
      </c>
      <c r="L36" s="214">
        <v>27</v>
      </c>
      <c r="M36" s="214">
        <v>10</v>
      </c>
      <c r="N36" s="214">
        <v>27</v>
      </c>
      <c r="O36" s="42">
        <v>3056.91</v>
      </c>
      <c r="P36" s="215"/>
      <c r="Q36" s="1">
        <v>3056.91</v>
      </c>
      <c r="R36" s="42"/>
      <c r="U36" s="42"/>
    </row>
    <row r="37" spans="1:22">
      <c r="A37" s="12">
        <f t="shared" si="2"/>
        <v>28</v>
      </c>
      <c r="B37" s="8">
        <f t="shared" si="3"/>
        <v>46074</v>
      </c>
      <c r="C37" s="210" t="s">
        <v>385</v>
      </c>
      <c r="D37" s="210" t="s">
        <v>384</v>
      </c>
      <c r="E37" s="14">
        <v>46073</v>
      </c>
      <c r="F37" s="182" t="s">
        <v>113</v>
      </c>
      <c r="G37" s="55">
        <v>46073</v>
      </c>
      <c r="H37" s="56">
        <v>0.46875</v>
      </c>
      <c r="I37" s="55">
        <v>46074</v>
      </c>
      <c r="J37" s="56">
        <v>0.14930555555555555</v>
      </c>
      <c r="K37" s="214">
        <v>180</v>
      </c>
      <c r="L37" s="214">
        <v>27</v>
      </c>
      <c r="M37" s="214">
        <v>10</v>
      </c>
      <c r="N37" s="214">
        <v>27</v>
      </c>
      <c r="O37" s="30">
        <v>3011.99</v>
      </c>
      <c r="P37" s="215"/>
      <c r="Q37" s="1">
        <v>3011.99</v>
      </c>
      <c r="R37" s="42"/>
      <c r="U37" s="42"/>
      <c r="V37" s="30"/>
    </row>
    <row r="38" spans="1:22">
      <c r="A38" s="12">
        <f t="shared" si="2"/>
        <v>29</v>
      </c>
      <c r="B38" s="8">
        <f t="shared" si="3"/>
        <v>46074</v>
      </c>
      <c r="C38" s="210" t="s">
        <v>390</v>
      </c>
      <c r="D38" s="210" t="s">
        <v>391</v>
      </c>
      <c r="E38" s="14">
        <v>46073</v>
      </c>
      <c r="F38" s="604" t="s">
        <v>112</v>
      </c>
      <c r="G38" s="55">
        <v>46074</v>
      </c>
      <c r="H38" s="56">
        <v>0.14930555555555555</v>
      </c>
      <c r="I38" s="55">
        <v>46074</v>
      </c>
      <c r="J38" s="56">
        <v>0.65416666666666667</v>
      </c>
      <c r="K38" s="214">
        <v>180</v>
      </c>
      <c r="L38" s="214">
        <v>27</v>
      </c>
      <c r="M38" s="214">
        <v>30</v>
      </c>
      <c r="N38" s="214">
        <v>27</v>
      </c>
      <c r="O38" s="30">
        <v>2896.37</v>
      </c>
      <c r="P38" s="215"/>
      <c r="Q38" s="1">
        <v>2896.37</v>
      </c>
      <c r="R38" s="42"/>
      <c r="U38" s="42"/>
    </row>
    <row r="39" spans="1:22">
      <c r="A39" s="12">
        <f t="shared" si="2"/>
        <v>30</v>
      </c>
      <c r="B39" s="8">
        <f t="shared" ref="B39" si="4">I39</f>
        <v>46076</v>
      </c>
      <c r="C39" s="210" t="s">
        <v>287</v>
      </c>
      <c r="D39" s="210" t="s">
        <v>394</v>
      </c>
      <c r="E39" s="14">
        <v>46074</v>
      </c>
      <c r="F39" s="182" t="s">
        <v>113</v>
      </c>
      <c r="G39" s="55">
        <v>46075</v>
      </c>
      <c r="H39" s="56">
        <v>0.91666666666666663</v>
      </c>
      <c r="I39" s="55">
        <v>46076</v>
      </c>
      <c r="J39" s="56">
        <v>0.59027777777777779</v>
      </c>
      <c r="K39" s="214">
        <v>175</v>
      </c>
      <c r="L39" s="214">
        <v>27</v>
      </c>
      <c r="M39" s="214">
        <v>10</v>
      </c>
      <c r="N39" s="214">
        <v>27</v>
      </c>
      <c r="O39" s="30">
        <v>3050.98</v>
      </c>
      <c r="P39" s="215"/>
      <c r="Q39" s="1">
        <v>3050.98</v>
      </c>
      <c r="R39" s="42"/>
      <c r="U39" s="42"/>
    </row>
    <row r="40" spans="1:22">
      <c r="A40" s="12">
        <f t="shared" si="2"/>
        <v>31</v>
      </c>
      <c r="B40" s="8">
        <f t="shared" ref="B40:B47" si="5">I40</f>
        <v>46077</v>
      </c>
      <c r="C40" s="210" t="s">
        <v>397</v>
      </c>
      <c r="D40" s="211" t="s">
        <v>396</v>
      </c>
      <c r="E40" s="14">
        <v>46075</v>
      </c>
      <c r="F40" s="607" t="s">
        <v>112</v>
      </c>
      <c r="G40" s="55">
        <v>46076</v>
      </c>
      <c r="H40" s="56">
        <v>0.59027777777777779</v>
      </c>
      <c r="I40" s="55">
        <v>46077</v>
      </c>
      <c r="J40" s="56">
        <v>0.12569444444444444</v>
      </c>
      <c r="K40" s="214">
        <v>180</v>
      </c>
      <c r="L40" s="214">
        <v>27</v>
      </c>
      <c r="M40" s="214">
        <v>20</v>
      </c>
      <c r="N40" s="214">
        <v>27</v>
      </c>
      <c r="O40" s="30">
        <v>2466.83</v>
      </c>
      <c r="P40" s="215"/>
      <c r="Q40" s="1">
        <v>2466.83</v>
      </c>
      <c r="R40" s="42"/>
      <c r="U40" s="42"/>
    </row>
    <row r="41" spans="1:22">
      <c r="A41" s="12">
        <f t="shared" si="2"/>
        <v>32</v>
      </c>
      <c r="B41" s="8">
        <f t="shared" si="5"/>
        <v>46077</v>
      </c>
      <c r="C41" s="609" t="s">
        <v>328</v>
      </c>
      <c r="D41" s="210" t="s">
        <v>400</v>
      </c>
      <c r="E41" s="14">
        <v>46076</v>
      </c>
      <c r="F41" s="182" t="s">
        <v>113</v>
      </c>
      <c r="G41" s="55">
        <v>46077</v>
      </c>
      <c r="H41" s="56">
        <v>0.12569444444444444</v>
      </c>
      <c r="I41" s="55">
        <v>46077</v>
      </c>
      <c r="J41" s="56">
        <v>0.92013888888888884</v>
      </c>
      <c r="K41" s="214">
        <v>185</v>
      </c>
      <c r="L41" s="214">
        <v>27</v>
      </c>
      <c r="M41" s="214">
        <v>10</v>
      </c>
      <c r="N41" s="214">
        <v>27</v>
      </c>
      <c r="O41" s="30">
        <v>3113.55</v>
      </c>
      <c r="P41" s="215"/>
      <c r="Q41" s="1">
        <v>3113.55</v>
      </c>
      <c r="R41" s="42"/>
      <c r="U41" s="42"/>
    </row>
    <row r="42" spans="1:22">
      <c r="A42" s="12">
        <f t="shared" si="2"/>
        <v>33</v>
      </c>
      <c r="B42" s="8">
        <f t="shared" si="5"/>
        <v>46078</v>
      </c>
      <c r="C42" s="210" t="s">
        <v>402</v>
      </c>
      <c r="D42" s="210" t="s">
        <v>401</v>
      </c>
      <c r="E42" s="14">
        <v>46077</v>
      </c>
      <c r="F42" s="607" t="s">
        <v>112</v>
      </c>
      <c r="G42" s="55">
        <v>46077</v>
      </c>
      <c r="H42" s="56">
        <v>0.92013888888888884</v>
      </c>
      <c r="I42" s="55">
        <v>46078</v>
      </c>
      <c r="J42" s="56">
        <v>0.42291666666666666</v>
      </c>
      <c r="K42" s="214">
        <v>175</v>
      </c>
      <c r="L42" s="214">
        <v>27</v>
      </c>
      <c r="M42" s="214">
        <v>10</v>
      </c>
      <c r="N42" s="214">
        <v>27</v>
      </c>
      <c r="O42" s="30">
        <v>2445.09</v>
      </c>
      <c r="P42" s="215"/>
      <c r="Q42" s="1">
        <v>2445.09</v>
      </c>
      <c r="R42" s="42"/>
      <c r="U42" s="42"/>
    </row>
    <row r="43" spans="1:22">
      <c r="A43" s="12">
        <f t="shared" si="2"/>
        <v>34</v>
      </c>
      <c r="B43" s="8">
        <f t="shared" si="5"/>
        <v>46079</v>
      </c>
      <c r="C43" s="210" t="s">
        <v>335</v>
      </c>
      <c r="D43" s="210" t="s">
        <v>410</v>
      </c>
      <c r="E43" s="14">
        <v>46077</v>
      </c>
      <c r="F43" s="182" t="s">
        <v>113</v>
      </c>
      <c r="G43" s="55">
        <v>46078</v>
      </c>
      <c r="H43" s="56">
        <v>0.42291666666666666</v>
      </c>
      <c r="I43" s="55">
        <v>46079</v>
      </c>
      <c r="J43" s="56">
        <v>0.1673611111111111</v>
      </c>
      <c r="K43" s="214">
        <v>185</v>
      </c>
      <c r="L43" s="214">
        <v>27</v>
      </c>
      <c r="M43" s="214">
        <v>15</v>
      </c>
      <c r="N43" s="214">
        <v>27</v>
      </c>
      <c r="O43" s="30">
        <v>2605.44</v>
      </c>
      <c r="P43" s="215"/>
      <c r="Q43" s="1">
        <v>2605.44</v>
      </c>
      <c r="R43" s="42"/>
      <c r="U43" s="42"/>
    </row>
    <row r="44" spans="1:22">
      <c r="A44" s="12">
        <f t="shared" si="2"/>
        <v>35</v>
      </c>
      <c r="B44" s="8">
        <f t="shared" si="5"/>
        <v>46079</v>
      </c>
      <c r="C44" s="211" t="s">
        <v>416</v>
      </c>
      <c r="D44" s="210" t="s">
        <v>420</v>
      </c>
      <c r="E44" s="14">
        <v>46078</v>
      </c>
      <c r="F44" s="182" t="s">
        <v>423</v>
      </c>
      <c r="G44" s="55">
        <v>46079</v>
      </c>
      <c r="H44" s="56">
        <v>0.1673611111111111</v>
      </c>
      <c r="I44" s="55">
        <v>46079</v>
      </c>
      <c r="J44" s="56">
        <v>0.57847222222222217</v>
      </c>
      <c r="K44" s="214">
        <v>110</v>
      </c>
      <c r="L44" s="214">
        <v>27</v>
      </c>
      <c r="M44" s="214">
        <v>15</v>
      </c>
      <c r="N44" s="214">
        <v>27</v>
      </c>
      <c r="O44" s="30">
        <v>1474.5691071428573</v>
      </c>
      <c r="P44" s="612" t="s">
        <v>419</v>
      </c>
      <c r="Q44" s="30">
        <v>1474.5691071428573</v>
      </c>
      <c r="R44" s="42"/>
      <c r="U44" s="42"/>
    </row>
    <row r="45" spans="1:22">
      <c r="A45" s="12">
        <f t="shared" si="2"/>
        <v>36</v>
      </c>
      <c r="B45" s="8">
        <f t="shared" si="5"/>
        <v>46080</v>
      </c>
      <c r="C45" s="210" t="s">
        <v>402</v>
      </c>
      <c r="D45" s="210" t="s">
        <v>415</v>
      </c>
      <c r="E45" s="14">
        <v>46079</v>
      </c>
      <c r="F45" s="182" t="s">
        <v>112</v>
      </c>
      <c r="G45" s="55">
        <v>46079</v>
      </c>
      <c r="H45" s="56">
        <v>0.57847222222222217</v>
      </c>
      <c r="I45" s="55">
        <v>46080</v>
      </c>
      <c r="J45" s="56">
        <v>0.13958333333333334</v>
      </c>
      <c r="K45" s="214">
        <v>180</v>
      </c>
      <c r="L45" s="214">
        <v>27</v>
      </c>
      <c r="M45" s="214">
        <v>15</v>
      </c>
      <c r="N45" s="214">
        <v>27</v>
      </c>
      <c r="O45" s="30">
        <v>2482.8000000000002</v>
      </c>
      <c r="P45" s="215"/>
      <c r="Q45" s="1">
        <v>2482.8000000000002</v>
      </c>
      <c r="R45" s="42"/>
      <c r="U45" s="42"/>
    </row>
    <row r="46" spans="1:22">
      <c r="A46" s="12">
        <f t="shared" si="2"/>
        <v>37</v>
      </c>
      <c r="B46" s="8">
        <f t="shared" si="5"/>
        <v>46080</v>
      </c>
      <c r="C46" s="210" t="s">
        <v>335</v>
      </c>
      <c r="D46" s="210" t="s">
        <v>421</v>
      </c>
      <c r="E46" s="14">
        <v>46079</v>
      </c>
      <c r="F46" s="182" t="s">
        <v>113</v>
      </c>
      <c r="G46" s="55">
        <v>46080</v>
      </c>
      <c r="H46" s="56">
        <v>0.13958333333333334</v>
      </c>
      <c r="I46" s="55">
        <v>46080</v>
      </c>
      <c r="J46" s="56">
        <v>0.84097222222222223</v>
      </c>
      <c r="K46" s="214">
        <v>180</v>
      </c>
      <c r="L46" s="214">
        <v>27</v>
      </c>
      <c r="M46" s="214">
        <v>10</v>
      </c>
      <c r="N46" s="214">
        <v>27</v>
      </c>
      <c r="O46" s="30">
        <v>3008.8</v>
      </c>
      <c r="P46" s="215"/>
      <c r="Q46" s="1">
        <v>3008.8</v>
      </c>
      <c r="R46" s="42"/>
      <c r="U46" s="42"/>
    </row>
    <row r="47" spans="1:22">
      <c r="A47" s="12">
        <f t="shared" si="2"/>
        <v>38</v>
      </c>
      <c r="B47" s="8">
        <f t="shared" si="5"/>
        <v>46081</v>
      </c>
      <c r="C47" s="211" t="s">
        <v>310</v>
      </c>
      <c r="D47" s="210" t="s">
        <v>422</v>
      </c>
      <c r="E47" s="14">
        <v>46080</v>
      </c>
      <c r="F47" s="182" t="s">
        <v>112</v>
      </c>
      <c r="G47" s="55">
        <v>46080</v>
      </c>
      <c r="H47" s="56">
        <v>0.84097222222222223</v>
      </c>
      <c r="I47" s="55">
        <v>46081</v>
      </c>
      <c r="J47" s="56">
        <v>0.38125000000000003</v>
      </c>
      <c r="K47" s="214">
        <v>175</v>
      </c>
      <c r="L47" s="214">
        <v>27</v>
      </c>
      <c r="M47" s="214">
        <v>10</v>
      </c>
      <c r="N47" s="214">
        <v>27</v>
      </c>
      <c r="O47" s="30">
        <v>2711.92</v>
      </c>
      <c r="P47" s="215"/>
      <c r="Q47" s="1">
        <v>2711.92</v>
      </c>
      <c r="R47" s="42"/>
      <c r="U47" s="42"/>
    </row>
    <row r="48" spans="1:22" ht="15.75" thickBot="1">
      <c r="A48" s="12"/>
      <c r="B48" s="8"/>
      <c r="C48" s="210"/>
      <c r="D48" s="210"/>
      <c r="E48" s="14"/>
      <c r="F48" s="177"/>
      <c r="G48" s="55"/>
      <c r="H48" s="56"/>
      <c r="I48" s="55"/>
      <c r="J48" s="56"/>
      <c r="K48" s="56"/>
      <c r="L48" s="56"/>
      <c r="M48" s="212"/>
      <c r="N48" s="212"/>
      <c r="O48" s="30"/>
      <c r="P48" s="216"/>
    </row>
    <row r="49" spans="1:18" ht="16.5" thickTop="1" thickBot="1">
      <c r="A49" s="57" t="s">
        <v>3</v>
      </c>
      <c r="B49" s="58"/>
      <c r="C49" s="58"/>
      <c r="D49" s="58"/>
      <c r="E49" s="58"/>
      <c r="F49" s="58"/>
      <c r="G49" s="58"/>
      <c r="H49" s="60"/>
      <c r="I49" s="58"/>
      <c r="J49" s="60"/>
      <c r="K49" s="60"/>
      <c r="L49" s="60"/>
      <c r="M49" s="71"/>
      <c r="N49" s="71"/>
      <c r="O49" s="72">
        <f>SUM(O8:O48)</f>
        <v>106807.56708333334</v>
      </c>
      <c r="P49" s="217"/>
      <c r="Q49" s="72">
        <f>SUM(Q8:Q48)</f>
        <v>106807.56708333334</v>
      </c>
      <c r="R49" s="42"/>
    </row>
    <row r="50" spans="1:18" ht="15.75" thickTop="1"/>
  </sheetData>
  <autoFilter ref="A1:P47"/>
  <mergeCells count="13">
    <mergeCell ref="F5:F7"/>
    <mergeCell ref="O5:O7"/>
    <mergeCell ref="P5:P7"/>
    <mergeCell ref="A5:A7"/>
    <mergeCell ref="B5:B7"/>
    <mergeCell ref="C5:C7"/>
    <mergeCell ref="D5:D7"/>
    <mergeCell ref="E5:E7"/>
    <mergeCell ref="G5:N5"/>
    <mergeCell ref="G6:H6"/>
    <mergeCell ref="I6:J6"/>
    <mergeCell ref="K6:L6"/>
    <mergeCell ref="M6:N6"/>
  </mergeCells>
  <hyperlinks>
    <hyperlink ref="O2" location="'Summary sales'!A1" display="SUMMARY"/>
  </hyperlinks>
  <pageMargins left="0.7" right="0.7" top="0.75" bottom="0.75" header="0.3" footer="0.3"/>
  <pageSetup orientation="portrait"/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9"/>
  <sheetViews>
    <sheetView workbookViewId="0">
      <pane ySplit="7" topLeftCell="A8" activePane="bottomLeft" state="frozen"/>
      <selection pane="bottomLeft" activeCell="O2" sqref="O2"/>
    </sheetView>
  </sheetViews>
  <sheetFormatPr defaultColWidth="9.140625" defaultRowHeight="15"/>
  <cols>
    <col min="1" max="1" width="5.5703125" style="1" customWidth="1"/>
    <col min="2" max="3" width="10.7109375" style="1" customWidth="1"/>
    <col min="4" max="4" width="15.28515625" style="1" customWidth="1"/>
    <col min="5" max="6" width="10.7109375" style="1" customWidth="1"/>
    <col min="7" max="8" width="9.140625" style="1"/>
    <col min="9" max="9" width="10.7109375" style="1" customWidth="1"/>
    <col min="10" max="14" width="9.140625" style="1"/>
    <col min="15" max="15" width="19.140625" style="42" customWidth="1"/>
    <col min="16" max="16" width="49" style="1" customWidth="1"/>
    <col min="17" max="16384" width="9.140625" style="1"/>
  </cols>
  <sheetData>
    <row r="1" spans="1:19">
      <c r="B1" s="2"/>
      <c r="C1" s="3" t="s">
        <v>120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61"/>
    </row>
    <row r="2" spans="1:19">
      <c r="B2" s="2"/>
      <c r="C2" s="3" t="s">
        <v>241</v>
      </c>
      <c r="D2" s="2"/>
      <c r="E2" s="2"/>
      <c r="F2" s="2"/>
      <c r="G2" s="2"/>
      <c r="H2" s="2"/>
      <c r="I2" s="26"/>
      <c r="J2" s="2"/>
      <c r="K2" s="2"/>
      <c r="L2" s="2"/>
      <c r="M2" s="2"/>
      <c r="N2" s="2"/>
      <c r="O2" s="62" t="s">
        <v>122</v>
      </c>
    </row>
    <row r="3" spans="1:19">
      <c r="B3" s="2"/>
      <c r="C3" s="3" t="str">
        <f>SCI!C3</f>
        <v>Bulan Februari 2026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61"/>
    </row>
    <row r="4" spans="1:19">
      <c r="B4" s="4"/>
      <c r="C4" s="4">
        <f>SCI!C4</f>
        <v>46054</v>
      </c>
      <c r="D4" s="44"/>
      <c r="E4" s="176"/>
      <c r="F4" s="176"/>
      <c r="G4" s="2"/>
      <c r="H4" s="2"/>
      <c r="I4" s="2"/>
      <c r="J4" s="2"/>
      <c r="K4" s="2"/>
      <c r="L4" s="2"/>
      <c r="M4" s="2"/>
      <c r="N4" s="2"/>
      <c r="O4" s="61" t="s">
        <v>123</v>
      </c>
    </row>
    <row r="5" spans="1:19" ht="15.75" customHeight="1">
      <c r="A5" s="695" t="s">
        <v>100</v>
      </c>
      <c r="B5" s="694" t="s">
        <v>101</v>
      </c>
      <c r="C5" s="694" t="s">
        <v>156</v>
      </c>
      <c r="D5" s="694" t="s">
        <v>233</v>
      </c>
      <c r="E5" s="694" t="s">
        <v>158</v>
      </c>
      <c r="F5" s="694" t="s">
        <v>159</v>
      </c>
      <c r="G5" s="701" t="s">
        <v>160</v>
      </c>
      <c r="H5" s="702"/>
      <c r="I5" s="702"/>
      <c r="J5" s="702"/>
      <c r="K5" s="702"/>
      <c r="L5" s="702"/>
      <c r="M5" s="702"/>
      <c r="N5" s="702"/>
      <c r="O5" s="703" t="s">
        <v>128</v>
      </c>
      <c r="P5" s="692" t="s">
        <v>161</v>
      </c>
    </row>
    <row r="6" spans="1:19" ht="15.75" customHeight="1">
      <c r="A6" s="711"/>
      <c r="B6" s="710"/>
      <c r="C6" s="710"/>
      <c r="D6" s="710"/>
      <c r="E6" s="710"/>
      <c r="F6" s="710"/>
      <c r="G6" s="707" t="s">
        <v>124</v>
      </c>
      <c r="H6" s="708"/>
      <c r="I6" s="707" t="s">
        <v>125</v>
      </c>
      <c r="J6" s="709"/>
      <c r="K6" s="707" t="s">
        <v>124</v>
      </c>
      <c r="L6" s="708"/>
      <c r="M6" s="707" t="s">
        <v>125</v>
      </c>
      <c r="N6" s="709"/>
      <c r="O6" s="704"/>
      <c r="P6" s="706"/>
    </row>
    <row r="7" spans="1:19" ht="33.75" customHeight="1">
      <c r="A7" s="696"/>
      <c r="B7" s="697"/>
      <c r="C7" s="697"/>
      <c r="D7" s="697"/>
      <c r="E7" s="697"/>
      <c r="F7" s="697"/>
      <c r="G7" s="5" t="s">
        <v>101</v>
      </c>
      <c r="H7" s="5" t="s">
        <v>131</v>
      </c>
      <c r="I7" s="5" t="s">
        <v>101</v>
      </c>
      <c r="J7" s="5" t="s">
        <v>131</v>
      </c>
      <c r="K7" s="5" t="s">
        <v>242</v>
      </c>
      <c r="L7" s="5" t="s">
        <v>243</v>
      </c>
      <c r="M7" s="5" t="s">
        <v>242</v>
      </c>
      <c r="N7" s="5" t="s">
        <v>243</v>
      </c>
      <c r="O7" s="705"/>
      <c r="P7" s="693"/>
    </row>
    <row r="8" spans="1:19">
      <c r="A8" s="47">
        <f t="shared" ref="A8:A17" si="0">A7+1</f>
        <v>1</v>
      </c>
      <c r="B8" s="48">
        <f t="shared" ref="B8:B9" si="1">I8</f>
        <v>0</v>
      </c>
      <c r="C8" s="49"/>
      <c r="D8" s="50"/>
      <c r="E8" s="209"/>
      <c r="F8" s="49"/>
      <c r="G8" s="51"/>
      <c r="H8" s="80"/>
      <c r="I8" s="53"/>
      <c r="J8" s="80"/>
      <c r="K8" s="68"/>
      <c r="L8" s="68"/>
      <c r="M8" s="68"/>
      <c r="N8" s="68"/>
      <c r="O8" s="139"/>
      <c r="P8" s="28"/>
      <c r="S8" s="74"/>
    </row>
    <row r="9" spans="1:19">
      <c r="A9" s="47">
        <f t="shared" si="0"/>
        <v>2</v>
      </c>
      <c r="B9" s="48">
        <f t="shared" si="1"/>
        <v>0</v>
      </c>
      <c r="C9" s="68"/>
      <c r="D9" s="50"/>
      <c r="E9" s="209"/>
      <c r="F9" s="49"/>
      <c r="G9" s="51"/>
      <c r="H9" s="81"/>
      <c r="I9" s="51"/>
      <c r="J9" s="85"/>
      <c r="K9" s="68"/>
      <c r="L9" s="68"/>
      <c r="M9" s="68"/>
      <c r="N9" s="68"/>
      <c r="O9" s="139"/>
      <c r="P9" s="28"/>
      <c r="S9" s="74"/>
    </row>
    <row r="10" spans="1:19">
      <c r="A10" s="47">
        <f t="shared" si="0"/>
        <v>3</v>
      </c>
      <c r="B10" s="48">
        <f t="shared" ref="B10:B17" si="2">I10</f>
        <v>0</v>
      </c>
      <c r="C10" s="68"/>
      <c r="D10" s="50"/>
      <c r="E10" s="209"/>
      <c r="F10" s="49"/>
      <c r="G10" s="51"/>
      <c r="H10" s="81"/>
      <c r="I10" s="51"/>
      <c r="J10" s="80"/>
      <c r="K10" s="68"/>
      <c r="L10" s="68"/>
      <c r="M10" s="68"/>
      <c r="N10" s="68"/>
      <c r="O10" s="67"/>
      <c r="P10" s="69"/>
      <c r="Q10" s="75"/>
      <c r="R10" s="42"/>
      <c r="S10" s="74"/>
    </row>
    <row r="11" spans="1:19">
      <c r="A11" s="47">
        <f t="shared" si="0"/>
        <v>4</v>
      </c>
      <c r="B11" s="48">
        <f t="shared" si="2"/>
        <v>0</v>
      </c>
      <c r="C11" s="68"/>
      <c r="D11" s="50"/>
      <c r="E11" s="209"/>
      <c r="F11" s="49"/>
      <c r="G11" s="51"/>
      <c r="H11" s="81"/>
      <c r="I11" s="51"/>
      <c r="J11" s="80"/>
      <c r="K11" s="68"/>
      <c r="L11" s="68"/>
      <c r="M11" s="68"/>
      <c r="N11" s="68"/>
      <c r="O11" s="67"/>
      <c r="P11" s="69"/>
      <c r="Q11" s="75"/>
      <c r="R11" s="42"/>
      <c r="S11" s="74"/>
    </row>
    <row r="12" spans="1:19">
      <c r="A12" s="47">
        <f t="shared" si="0"/>
        <v>5</v>
      </c>
      <c r="B12" s="48">
        <f t="shared" si="2"/>
        <v>0</v>
      </c>
      <c r="C12" s="68"/>
      <c r="D12" s="50"/>
      <c r="E12" s="209"/>
      <c r="F12" s="49"/>
      <c r="G12" s="51"/>
      <c r="H12" s="81"/>
      <c r="I12" s="51"/>
      <c r="J12" s="80"/>
      <c r="K12" s="68"/>
      <c r="L12" s="68"/>
      <c r="M12" s="68"/>
      <c r="N12" s="68"/>
      <c r="O12" s="67"/>
      <c r="P12" s="28"/>
      <c r="Q12" s="75"/>
      <c r="R12" s="42"/>
    </row>
    <row r="13" spans="1:19">
      <c r="A13" s="47">
        <f t="shared" si="0"/>
        <v>6</v>
      </c>
      <c r="B13" s="48">
        <f t="shared" si="2"/>
        <v>0</v>
      </c>
      <c r="C13" s="68"/>
      <c r="D13" s="50"/>
      <c r="E13" s="209"/>
      <c r="F13" s="49"/>
      <c r="G13" s="51"/>
      <c r="H13" s="81"/>
      <c r="I13" s="51"/>
      <c r="J13" s="80"/>
      <c r="K13" s="66"/>
      <c r="L13" s="66"/>
      <c r="M13" s="66"/>
      <c r="N13" s="66"/>
      <c r="O13" s="139"/>
      <c r="P13" s="94"/>
      <c r="Q13" s="75"/>
      <c r="R13" s="42"/>
    </row>
    <row r="14" spans="1:19">
      <c r="A14" s="47">
        <f t="shared" si="0"/>
        <v>7</v>
      </c>
      <c r="B14" s="48">
        <f t="shared" si="2"/>
        <v>0</v>
      </c>
      <c r="C14" s="68"/>
      <c r="D14" s="50"/>
      <c r="E14" s="209"/>
      <c r="F14" s="49"/>
      <c r="G14" s="51"/>
      <c r="H14" s="81"/>
      <c r="I14" s="51"/>
      <c r="J14" s="80"/>
      <c r="K14" s="66"/>
      <c r="L14" s="66"/>
      <c r="M14" s="66"/>
      <c r="N14" s="66"/>
      <c r="O14" s="139"/>
      <c r="P14" s="94"/>
      <c r="Q14" s="75"/>
      <c r="R14" s="42"/>
    </row>
    <row r="15" spans="1:19">
      <c r="A15" s="47">
        <f t="shared" si="0"/>
        <v>8</v>
      </c>
      <c r="B15" s="48">
        <f t="shared" si="2"/>
        <v>0</v>
      </c>
      <c r="C15" s="68"/>
      <c r="D15" s="50"/>
      <c r="E15" s="209"/>
      <c r="F15" s="49"/>
      <c r="G15" s="51"/>
      <c r="H15" s="81"/>
      <c r="I15" s="51"/>
      <c r="J15" s="80"/>
      <c r="K15" s="66"/>
      <c r="L15" s="66"/>
      <c r="M15" s="66"/>
      <c r="N15" s="66"/>
      <c r="O15" s="67"/>
      <c r="P15" s="94"/>
      <c r="Q15" s="75"/>
      <c r="R15" s="42"/>
    </row>
    <row r="16" spans="1:19">
      <c r="A16" s="47">
        <f t="shared" si="0"/>
        <v>9</v>
      </c>
      <c r="B16" s="48">
        <f t="shared" si="2"/>
        <v>0</v>
      </c>
      <c r="C16" s="68"/>
      <c r="D16" s="50"/>
      <c r="E16" s="209"/>
      <c r="F16" s="49"/>
      <c r="G16" s="51"/>
      <c r="H16" s="81"/>
      <c r="I16" s="51"/>
      <c r="J16" s="80"/>
      <c r="K16" s="66"/>
      <c r="L16" s="66"/>
      <c r="M16" s="66"/>
      <c r="N16" s="66"/>
      <c r="O16" s="67"/>
      <c r="P16" s="94"/>
      <c r="Q16" s="75"/>
      <c r="R16" s="42"/>
    </row>
    <row r="17" spans="1:18">
      <c r="A17" s="47">
        <f t="shared" si="0"/>
        <v>10</v>
      </c>
      <c r="B17" s="48">
        <f t="shared" si="2"/>
        <v>0</v>
      </c>
      <c r="C17" s="68"/>
      <c r="D17" s="50"/>
      <c r="E17" s="209"/>
      <c r="F17" s="49"/>
      <c r="G17" s="51"/>
      <c r="H17" s="81"/>
      <c r="I17" s="51"/>
      <c r="J17" s="80"/>
      <c r="K17" s="66"/>
      <c r="L17" s="66"/>
      <c r="M17" s="66"/>
      <c r="N17" s="66"/>
      <c r="O17" s="67"/>
      <c r="P17" s="94"/>
      <c r="Q17" s="75"/>
      <c r="R17" s="42"/>
    </row>
    <row r="18" spans="1:18">
      <c r="A18" s="47"/>
      <c r="B18" s="48"/>
      <c r="C18" s="68"/>
      <c r="D18" s="50"/>
      <c r="E18" s="209"/>
      <c r="F18" s="49"/>
      <c r="G18" s="51"/>
      <c r="H18" s="81"/>
      <c r="I18" s="14"/>
      <c r="J18" s="56"/>
      <c r="K18" s="66"/>
      <c r="L18" s="66"/>
      <c r="M18" s="66"/>
      <c r="N18" s="66"/>
      <c r="O18" s="30"/>
      <c r="P18" s="31"/>
    </row>
    <row r="19" spans="1:18">
      <c r="A19" s="57" t="s">
        <v>3</v>
      </c>
      <c r="B19" s="58"/>
      <c r="C19" s="58"/>
      <c r="D19" s="58"/>
      <c r="E19" s="58"/>
      <c r="F19" s="58"/>
      <c r="G19" s="58"/>
      <c r="H19" s="60"/>
      <c r="I19" s="58"/>
      <c r="J19" s="60"/>
      <c r="K19" s="60"/>
      <c r="L19" s="60"/>
      <c r="M19" s="165"/>
      <c r="N19" s="165"/>
      <c r="O19" s="72">
        <f>SUM(O8:O18)</f>
        <v>0</v>
      </c>
      <c r="P19" s="73"/>
    </row>
  </sheetData>
  <mergeCells count="13">
    <mergeCell ref="F5:F7"/>
    <mergeCell ref="O5:O7"/>
    <mergeCell ref="P5:P7"/>
    <mergeCell ref="A5:A7"/>
    <mergeCell ref="B5:B7"/>
    <mergeCell ref="C5:C7"/>
    <mergeCell ref="D5:D7"/>
    <mergeCell ref="E5:E7"/>
    <mergeCell ref="G5:N5"/>
    <mergeCell ref="G6:H6"/>
    <mergeCell ref="I6:J6"/>
    <mergeCell ref="K6:L6"/>
    <mergeCell ref="M6:N6"/>
  </mergeCells>
  <hyperlinks>
    <hyperlink ref="O2" location="'Summary sales'!A1" display="SUMMARY"/>
  </hyperlinks>
  <pageMargins left="0.7" right="0.7" top="0.75" bottom="0.75" header="0.3" footer="0.3"/>
  <pageSetup orientation="portrait"/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7"/>
  <sheetViews>
    <sheetView zoomScale="85" zoomScaleNormal="85" workbookViewId="0">
      <pane xSplit="2" ySplit="7" topLeftCell="C17" activePane="bottomRight" state="frozen"/>
      <selection pane="topRight"/>
      <selection pane="bottomLeft"/>
      <selection pane="bottomRight" activeCell="I39" sqref="I39"/>
    </sheetView>
  </sheetViews>
  <sheetFormatPr defaultColWidth="9.140625" defaultRowHeight="15"/>
  <cols>
    <col min="1" max="3" width="9.140625" style="1"/>
    <col min="4" max="4" width="7.7109375" style="1" customWidth="1"/>
    <col min="5" max="5" width="9.140625" style="1"/>
    <col min="6" max="6" width="7.7109375" style="1" customWidth="1"/>
    <col min="7" max="9" width="9.140625" style="1"/>
    <col min="10" max="10" width="15.7109375" style="42" customWidth="1"/>
    <col min="11" max="11" width="12.7109375" style="35" customWidth="1"/>
    <col min="12" max="12" width="12.140625" style="42" customWidth="1"/>
    <col min="13" max="13" width="15.28515625" style="1" customWidth="1"/>
    <col min="14" max="14" width="11.85546875" style="1" customWidth="1"/>
    <col min="15" max="15" width="65" style="1" customWidth="1"/>
    <col min="16" max="16384" width="9.140625" style="1"/>
  </cols>
  <sheetData>
    <row r="1" spans="1:15">
      <c r="D1" s="153" t="s">
        <v>244</v>
      </c>
      <c r="F1" s="44"/>
      <c r="G1" s="44"/>
      <c r="H1" s="44"/>
      <c r="I1" s="44"/>
      <c r="J1" s="202"/>
      <c r="K1" s="203"/>
      <c r="L1" s="202"/>
      <c r="M1" s="44"/>
      <c r="N1" s="44"/>
      <c r="O1" s="44"/>
    </row>
    <row r="2" spans="1:15">
      <c r="D2" s="153" t="s">
        <v>245</v>
      </c>
      <c r="F2" s="44"/>
      <c r="G2" s="44"/>
      <c r="H2" s="44"/>
      <c r="I2" s="44"/>
      <c r="J2" s="83" t="s">
        <v>246</v>
      </c>
      <c r="K2" s="204"/>
      <c r="L2" s="205">
        <f>SUM(L8:L37)</f>
        <v>23912.571999999927</v>
      </c>
      <c r="M2" s="44"/>
      <c r="N2" s="44"/>
      <c r="O2" s="25" t="s">
        <v>122</v>
      </c>
    </row>
    <row r="3" spans="1:15">
      <c r="D3" s="154">
        <f>CERES!C4</f>
        <v>46054</v>
      </c>
      <c r="F3" s="44"/>
      <c r="G3" s="44"/>
      <c r="H3" s="44"/>
      <c r="I3" s="44"/>
      <c r="J3" s="202"/>
      <c r="K3" s="203"/>
      <c r="L3" s="202"/>
      <c r="M3" s="44"/>
      <c r="N3" s="44"/>
      <c r="O3" s="44"/>
    </row>
    <row r="4" spans="1:15">
      <c r="B4" s="44"/>
      <c r="C4" s="44"/>
      <c r="D4" s="44"/>
      <c r="E4" s="44"/>
      <c r="F4" s="44"/>
      <c r="G4" s="44"/>
      <c r="H4" s="44"/>
      <c r="I4" s="44"/>
      <c r="J4" s="202"/>
      <c r="K4" s="203"/>
      <c r="L4" s="202"/>
      <c r="M4" s="44"/>
      <c r="N4" s="44"/>
      <c r="O4" s="44"/>
    </row>
    <row r="5" spans="1:15" ht="15" customHeight="1">
      <c r="A5" s="752" t="s">
        <v>247</v>
      </c>
      <c r="B5" s="752" t="s">
        <v>248</v>
      </c>
      <c r="C5" s="752" t="s">
        <v>249</v>
      </c>
      <c r="D5" s="750" t="s">
        <v>160</v>
      </c>
      <c r="E5" s="750"/>
      <c r="F5" s="750"/>
      <c r="G5" s="750"/>
      <c r="H5" s="750" t="s">
        <v>162</v>
      </c>
      <c r="I5" s="750"/>
      <c r="J5" s="741" t="s">
        <v>127</v>
      </c>
      <c r="K5" s="741"/>
      <c r="L5" s="741" t="s">
        <v>236</v>
      </c>
      <c r="M5" s="744" t="s">
        <v>126</v>
      </c>
      <c r="N5" s="744" t="s">
        <v>250</v>
      </c>
      <c r="O5" s="747" t="s">
        <v>130</v>
      </c>
    </row>
    <row r="6" spans="1:15" ht="32.25" customHeight="1">
      <c r="A6" s="753"/>
      <c r="B6" s="753"/>
      <c r="C6" s="753"/>
      <c r="D6" s="751" t="s">
        <v>251</v>
      </c>
      <c r="E6" s="751"/>
      <c r="F6" s="751" t="s">
        <v>125</v>
      </c>
      <c r="G6" s="751"/>
      <c r="H6" s="751"/>
      <c r="I6" s="751"/>
      <c r="J6" s="742"/>
      <c r="K6" s="742"/>
      <c r="L6" s="742"/>
      <c r="M6" s="745"/>
      <c r="N6" s="745"/>
      <c r="O6" s="748"/>
    </row>
    <row r="7" spans="1:15" ht="15.75" customHeight="1">
      <c r="A7" s="754"/>
      <c r="B7" s="754"/>
      <c r="C7" s="754"/>
      <c r="D7" s="112" t="s">
        <v>101</v>
      </c>
      <c r="E7" s="112" t="s">
        <v>131</v>
      </c>
      <c r="F7" s="112" t="s">
        <v>101</v>
      </c>
      <c r="G7" s="112" t="s">
        <v>131</v>
      </c>
      <c r="H7" s="112" t="s">
        <v>124</v>
      </c>
      <c r="I7" s="112" t="s">
        <v>252</v>
      </c>
      <c r="J7" s="131" t="s">
        <v>124</v>
      </c>
      <c r="K7" s="206" t="s">
        <v>252</v>
      </c>
      <c r="L7" s="743"/>
      <c r="M7" s="746"/>
      <c r="N7" s="746"/>
      <c r="O7" s="749"/>
    </row>
    <row r="8" spans="1:15">
      <c r="A8" s="196">
        <f>A7+1</f>
        <v>1</v>
      </c>
      <c r="B8" s="197">
        <f>F8</f>
        <v>46055</v>
      </c>
      <c r="C8" s="569" t="s">
        <v>199</v>
      </c>
      <c r="D8" s="55">
        <v>46052</v>
      </c>
      <c r="E8" s="140">
        <v>0.95833333333333337</v>
      </c>
      <c r="F8" s="55">
        <v>46055</v>
      </c>
      <c r="G8" s="140">
        <v>0.52083333333333337</v>
      </c>
      <c r="H8" s="199">
        <v>200</v>
      </c>
      <c r="I8" s="199">
        <v>10</v>
      </c>
      <c r="J8" s="142">
        <v>850366.32900000003</v>
      </c>
      <c r="K8" s="142">
        <v>851274.848</v>
      </c>
      <c r="L8" s="137">
        <f t="shared" ref="L8:L12" si="0">K8-J8</f>
        <v>908.51899999997113</v>
      </c>
      <c r="M8" s="160">
        <f t="shared" ref="M8:M12" si="1">IFERROR(((F8-D8+G8-E8)),"")</f>
        <v>2.5625</v>
      </c>
      <c r="N8" s="161">
        <f t="shared" ref="N8:N9" si="2">L8/24</f>
        <v>37.854958333332128</v>
      </c>
      <c r="O8" s="148"/>
    </row>
    <row r="9" spans="1:15">
      <c r="A9" s="196">
        <f t="shared" ref="A9:A55" si="3">A8+1</f>
        <v>2</v>
      </c>
      <c r="B9" s="197">
        <f t="shared" ref="B9:B34" si="4">F9</f>
        <v>46056</v>
      </c>
      <c r="C9" s="569" t="s">
        <v>288</v>
      </c>
      <c r="D9" s="200">
        <v>46055</v>
      </c>
      <c r="E9" s="118">
        <v>0.52083333333333337</v>
      </c>
      <c r="F9" s="55">
        <v>46056</v>
      </c>
      <c r="G9" s="140">
        <v>0</v>
      </c>
      <c r="H9" s="199">
        <v>160</v>
      </c>
      <c r="I9" s="199">
        <v>20</v>
      </c>
      <c r="J9" s="137">
        <f>K8</f>
        <v>851274.848</v>
      </c>
      <c r="K9" s="142">
        <v>851979.29</v>
      </c>
      <c r="L9" s="137">
        <f t="shared" ref="L9" si="5">K9-J9</f>
        <v>704.44200000003912</v>
      </c>
      <c r="M9" s="160">
        <f t="shared" ref="M9" si="6">IFERROR(((F9-D9+G9-E9)),"")</f>
        <v>0.47916666666666663</v>
      </c>
      <c r="N9" s="161">
        <f t="shared" si="2"/>
        <v>29.35175000000163</v>
      </c>
      <c r="O9" s="148"/>
    </row>
    <row r="10" spans="1:15">
      <c r="A10" s="196">
        <f t="shared" si="3"/>
        <v>3</v>
      </c>
      <c r="B10" s="197">
        <f t="shared" si="4"/>
        <v>46056</v>
      </c>
      <c r="C10" s="569" t="s">
        <v>203</v>
      </c>
      <c r="D10" s="200">
        <v>46056</v>
      </c>
      <c r="E10" s="118">
        <v>0</v>
      </c>
      <c r="F10" s="55">
        <v>46056</v>
      </c>
      <c r="G10" s="140">
        <v>0.54166666666666663</v>
      </c>
      <c r="H10" s="199">
        <v>140</v>
      </c>
      <c r="I10" s="199">
        <v>10</v>
      </c>
      <c r="J10" s="137">
        <f t="shared" ref="J10:J38" si="7">K9</f>
        <v>851979.29</v>
      </c>
      <c r="K10" s="142">
        <v>852660.43799999997</v>
      </c>
      <c r="L10" s="137">
        <f t="shared" si="0"/>
        <v>681.14799999992829</v>
      </c>
      <c r="M10" s="160">
        <f t="shared" si="1"/>
        <v>0.54166666666666663</v>
      </c>
      <c r="N10" s="161">
        <f t="shared" ref="N10:N12" si="8">L10/24</f>
        <v>28.381166666663677</v>
      </c>
      <c r="O10" s="148"/>
    </row>
    <row r="11" spans="1:15">
      <c r="A11" s="196">
        <f t="shared" si="3"/>
        <v>4</v>
      </c>
      <c r="B11" s="197">
        <f t="shared" si="4"/>
        <v>46057</v>
      </c>
      <c r="C11" s="569" t="s">
        <v>195</v>
      </c>
      <c r="D11" s="200">
        <v>46056</v>
      </c>
      <c r="E11" s="118">
        <v>0.54166666666666663</v>
      </c>
      <c r="F11" s="55">
        <v>46057</v>
      </c>
      <c r="G11" s="140">
        <v>0.20833333333333334</v>
      </c>
      <c r="H11" s="199">
        <v>190</v>
      </c>
      <c r="I11" s="199">
        <v>20</v>
      </c>
      <c r="J11" s="137">
        <f t="shared" si="7"/>
        <v>852660.43799999997</v>
      </c>
      <c r="K11" s="142">
        <v>853473.78399999999</v>
      </c>
      <c r="L11" s="137">
        <f t="shared" si="0"/>
        <v>813.34600000001956</v>
      </c>
      <c r="M11" s="160">
        <f t="shared" si="1"/>
        <v>0.66666666666666663</v>
      </c>
      <c r="N11" s="161">
        <f t="shared" si="8"/>
        <v>33.889416666667479</v>
      </c>
      <c r="O11" s="148"/>
    </row>
    <row r="12" spans="1:15">
      <c r="A12" s="196">
        <f t="shared" si="3"/>
        <v>5</v>
      </c>
      <c r="B12" s="197">
        <f t="shared" si="4"/>
        <v>46057</v>
      </c>
      <c r="C12" s="569" t="s">
        <v>208</v>
      </c>
      <c r="D12" s="55">
        <v>46057</v>
      </c>
      <c r="E12" s="140">
        <v>0.20833333333333334</v>
      </c>
      <c r="F12" s="55">
        <v>46057</v>
      </c>
      <c r="G12" s="140">
        <v>0.66666666666666663</v>
      </c>
      <c r="H12" s="199">
        <v>160</v>
      </c>
      <c r="I12" s="199">
        <v>10</v>
      </c>
      <c r="J12" s="137">
        <f t="shared" si="7"/>
        <v>853473.78399999999</v>
      </c>
      <c r="K12" s="142">
        <v>854208.82799999998</v>
      </c>
      <c r="L12" s="137">
        <f t="shared" si="0"/>
        <v>735.04399999999441</v>
      </c>
      <c r="M12" s="160">
        <f t="shared" si="1"/>
        <v>0.45833333333333326</v>
      </c>
      <c r="N12" s="161">
        <f t="shared" si="8"/>
        <v>30.626833333333099</v>
      </c>
      <c r="O12" s="148"/>
    </row>
    <row r="13" spans="1:15">
      <c r="A13" s="196">
        <f t="shared" si="3"/>
        <v>6</v>
      </c>
      <c r="B13" s="197">
        <f t="shared" si="4"/>
        <v>46058</v>
      </c>
      <c r="C13" s="198" t="s">
        <v>193</v>
      </c>
      <c r="D13" s="55">
        <v>46057</v>
      </c>
      <c r="E13" s="140">
        <v>0.66666666666666663</v>
      </c>
      <c r="F13" s="55">
        <v>46058</v>
      </c>
      <c r="G13" s="140">
        <v>0.53125</v>
      </c>
      <c r="H13" s="199">
        <v>205</v>
      </c>
      <c r="I13" s="199">
        <v>10</v>
      </c>
      <c r="J13" s="137">
        <f t="shared" si="7"/>
        <v>854208.82799999998</v>
      </c>
      <c r="K13" s="142">
        <v>855107.56299999997</v>
      </c>
      <c r="L13" s="137">
        <f t="shared" ref="L13:L14" si="9">K13-J13</f>
        <v>898.73499999998603</v>
      </c>
      <c r="M13" s="160">
        <f t="shared" ref="M13:M14" si="10">IFERROR(((F13-D13+G13-E13)),"")</f>
        <v>0.86458333333333337</v>
      </c>
      <c r="N13" s="161">
        <f t="shared" ref="N13:N14" si="11">L13/24</f>
        <v>37.447291666666082</v>
      </c>
      <c r="O13" s="148"/>
    </row>
    <row r="14" spans="1:15">
      <c r="A14" s="196">
        <f t="shared" si="3"/>
        <v>7</v>
      </c>
      <c r="B14" s="197">
        <f t="shared" si="4"/>
        <v>46059</v>
      </c>
      <c r="C14" s="198" t="s">
        <v>214</v>
      </c>
      <c r="D14" s="55">
        <v>46058</v>
      </c>
      <c r="E14" s="140">
        <v>0.53125</v>
      </c>
      <c r="F14" s="55">
        <v>46059</v>
      </c>
      <c r="G14" s="140">
        <v>0.54166666666666663</v>
      </c>
      <c r="H14" s="199">
        <v>190</v>
      </c>
      <c r="I14" s="199">
        <v>20</v>
      </c>
      <c r="J14" s="137">
        <f t="shared" si="7"/>
        <v>855107.56299999997</v>
      </c>
      <c r="K14" s="142">
        <v>855980.16299999994</v>
      </c>
      <c r="L14" s="137">
        <f t="shared" si="9"/>
        <v>872.59999999997672</v>
      </c>
      <c r="M14" s="160">
        <f t="shared" si="10"/>
        <v>1.0104166666666665</v>
      </c>
      <c r="N14" s="161">
        <f t="shared" si="11"/>
        <v>36.358333333332361</v>
      </c>
      <c r="O14" s="148"/>
    </row>
    <row r="15" spans="1:15">
      <c r="A15" s="196">
        <f t="shared" si="3"/>
        <v>8</v>
      </c>
      <c r="B15" s="197">
        <f t="shared" si="4"/>
        <v>46060</v>
      </c>
      <c r="C15" s="198" t="s">
        <v>197</v>
      </c>
      <c r="D15" s="55">
        <v>46059</v>
      </c>
      <c r="E15" s="140">
        <v>0.54166666666666663</v>
      </c>
      <c r="F15" s="55">
        <v>46060</v>
      </c>
      <c r="G15" s="140">
        <v>0.10416666666666667</v>
      </c>
      <c r="H15" s="199">
        <v>200</v>
      </c>
      <c r="I15" s="199">
        <v>15</v>
      </c>
      <c r="J15" s="137">
        <f t="shared" si="7"/>
        <v>855980.16299999994</v>
      </c>
      <c r="K15" s="142">
        <v>856861.03700000001</v>
      </c>
      <c r="L15" s="137">
        <f t="shared" ref="L15:L18" si="12">K15-J15</f>
        <v>880.87400000006892</v>
      </c>
      <c r="M15" s="160">
        <f t="shared" ref="M15:M18" si="13">IFERROR(((F15-D15+G15-E15)),"")</f>
        <v>0.56250000000000011</v>
      </c>
      <c r="N15" s="161">
        <f t="shared" ref="N15:N18" si="14">L15/24</f>
        <v>36.703083333336203</v>
      </c>
      <c r="O15" s="148"/>
    </row>
    <row r="16" spans="1:15">
      <c r="A16" s="196">
        <f t="shared" si="3"/>
        <v>9</v>
      </c>
      <c r="B16" s="197">
        <f t="shared" si="4"/>
        <v>46062</v>
      </c>
      <c r="C16" s="198" t="s">
        <v>193</v>
      </c>
      <c r="D16" s="55">
        <v>46060</v>
      </c>
      <c r="E16" s="140">
        <v>0.10416666666666667</v>
      </c>
      <c r="F16" s="55">
        <v>46062</v>
      </c>
      <c r="G16" s="140">
        <v>0.36458333333333331</v>
      </c>
      <c r="H16" s="199">
        <v>150</v>
      </c>
      <c r="I16" s="199">
        <v>15</v>
      </c>
      <c r="J16" s="137">
        <f t="shared" si="7"/>
        <v>856861.03700000001</v>
      </c>
      <c r="K16" s="142">
        <v>857572.65099999995</v>
      </c>
      <c r="L16" s="137">
        <f t="shared" si="12"/>
        <v>711.61399999994319</v>
      </c>
      <c r="M16" s="160">
        <f t="shared" si="13"/>
        <v>2.260416666666667</v>
      </c>
      <c r="N16" s="161">
        <f t="shared" si="14"/>
        <v>29.650583333330967</v>
      </c>
      <c r="O16" s="148"/>
    </row>
    <row r="17" spans="1:15">
      <c r="A17" s="196">
        <f t="shared" si="3"/>
        <v>10</v>
      </c>
      <c r="B17" s="197">
        <f t="shared" si="4"/>
        <v>46062</v>
      </c>
      <c r="C17" s="579" t="s">
        <v>323</v>
      </c>
      <c r="D17" s="55">
        <v>46062</v>
      </c>
      <c r="E17" s="140">
        <v>0.36458333333333331</v>
      </c>
      <c r="F17" s="55">
        <v>46062</v>
      </c>
      <c r="G17" s="140">
        <v>0.79166666666666663</v>
      </c>
      <c r="H17" s="199">
        <v>170</v>
      </c>
      <c r="I17" s="199">
        <v>15</v>
      </c>
      <c r="J17" s="137">
        <f t="shared" si="7"/>
        <v>857572.65099999995</v>
      </c>
      <c r="K17" s="142">
        <v>858292.82</v>
      </c>
      <c r="L17" s="137">
        <f t="shared" si="12"/>
        <v>720.16899999999441</v>
      </c>
      <c r="M17" s="160">
        <f t="shared" si="13"/>
        <v>0.42708333333333331</v>
      </c>
      <c r="N17" s="161">
        <f t="shared" si="14"/>
        <v>30.007041666666435</v>
      </c>
      <c r="O17" s="148"/>
    </row>
    <row r="18" spans="1:15">
      <c r="A18" s="196">
        <f t="shared" si="3"/>
        <v>11</v>
      </c>
      <c r="B18" s="197">
        <f t="shared" si="4"/>
        <v>46063</v>
      </c>
      <c r="C18" s="581" t="s">
        <v>199</v>
      </c>
      <c r="D18" s="55">
        <v>46062</v>
      </c>
      <c r="E18" s="140">
        <v>0.79166666666666663</v>
      </c>
      <c r="F18" s="55">
        <v>46063</v>
      </c>
      <c r="G18" s="140">
        <v>0.625</v>
      </c>
      <c r="H18" s="199">
        <v>190</v>
      </c>
      <c r="I18" s="199">
        <v>15</v>
      </c>
      <c r="J18" s="137">
        <f t="shared" si="7"/>
        <v>858292.82</v>
      </c>
      <c r="K18" s="142">
        <v>859202.61100000003</v>
      </c>
      <c r="L18" s="137">
        <f t="shared" si="12"/>
        <v>909.79100000008475</v>
      </c>
      <c r="M18" s="160">
        <f t="shared" si="13"/>
        <v>0.83333333333333337</v>
      </c>
      <c r="N18" s="161">
        <f t="shared" si="14"/>
        <v>37.907958333336865</v>
      </c>
      <c r="O18" s="148"/>
    </row>
    <row r="19" spans="1:15">
      <c r="A19" s="196">
        <f t="shared" si="3"/>
        <v>12</v>
      </c>
      <c r="B19" s="197">
        <f t="shared" ref="B19" si="15">F19</f>
        <v>46064</v>
      </c>
      <c r="C19" s="584" t="s">
        <v>203</v>
      </c>
      <c r="D19" s="55">
        <v>46063</v>
      </c>
      <c r="E19" s="140">
        <v>0.625</v>
      </c>
      <c r="F19" s="55">
        <v>46064</v>
      </c>
      <c r="G19" s="140">
        <v>0.3888888888888889</v>
      </c>
      <c r="H19" s="199">
        <v>190</v>
      </c>
      <c r="I19" s="199">
        <v>10</v>
      </c>
      <c r="J19" s="137">
        <f t="shared" si="7"/>
        <v>859202.61100000003</v>
      </c>
      <c r="K19" s="142">
        <v>860071.348</v>
      </c>
      <c r="L19" s="137">
        <f t="shared" ref="L19:L21" si="16">K19-J19</f>
        <v>868.73699999996461</v>
      </c>
      <c r="M19" s="160">
        <f t="shared" ref="M19:M21" si="17">IFERROR(((F19-D19+G19-E19)),"")</f>
        <v>0.76388888888888884</v>
      </c>
      <c r="N19" s="161">
        <f t="shared" ref="N19:N21" si="18">L19/24</f>
        <v>36.197374999998523</v>
      </c>
      <c r="O19" s="148"/>
    </row>
    <row r="20" spans="1:15">
      <c r="A20" s="196">
        <f t="shared" si="3"/>
        <v>13</v>
      </c>
      <c r="B20" s="197">
        <f t="shared" si="4"/>
        <v>46064</v>
      </c>
      <c r="C20" s="589" t="s">
        <v>195</v>
      </c>
      <c r="D20" s="200">
        <v>46064</v>
      </c>
      <c r="E20" s="118">
        <v>0.3888888888888889</v>
      </c>
      <c r="F20" s="55">
        <v>46064</v>
      </c>
      <c r="G20" s="140">
        <v>0.70833333333333337</v>
      </c>
      <c r="H20" s="199">
        <v>145</v>
      </c>
      <c r="I20" s="199">
        <v>10</v>
      </c>
      <c r="J20" s="137">
        <f t="shared" si="7"/>
        <v>860071.348</v>
      </c>
      <c r="K20" s="142">
        <v>860772.56200000003</v>
      </c>
      <c r="L20" s="137">
        <f t="shared" si="16"/>
        <v>701.21400000003632</v>
      </c>
      <c r="M20" s="160">
        <f t="shared" si="17"/>
        <v>0.31944444444444448</v>
      </c>
      <c r="N20" s="161">
        <f t="shared" si="18"/>
        <v>29.217250000001513</v>
      </c>
      <c r="O20" s="148"/>
    </row>
    <row r="21" spans="1:15">
      <c r="A21" s="196">
        <f t="shared" si="3"/>
        <v>14</v>
      </c>
      <c r="B21" s="197">
        <f t="shared" si="4"/>
        <v>46065</v>
      </c>
      <c r="C21" s="198" t="s">
        <v>214</v>
      </c>
      <c r="D21" s="200">
        <v>46064</v>
      </c>
      <c r="E21" s="118">
        <v>0.70833333333333337</v>
      </c>
      <c r="F21" s="55">
        <v>46065</v>
      </c>
      <c r="G21" s="140">
        <v>0.5</v>
      </c>
      <c r="H21" s="199">
        <v>195</v>
      </c>
      <c r="I21" s="199">
        <v>5</v>
      </c>
      <c r="J21" s="137">
        <f t="shared" si="7"/>
        <v>860772.56200000003</v>
      </c>
      <c r="K21" s="142">
        <v>861649.30500000005</v>
      </c>
      <c r="L21" s="137">
        <f t="shared" si="16"/>
        <v>876.74300000001676</v>
      </c>
      <c r="M21" s="160">
        <f t="shared" si="17"/>
        <v>0.79166666666666663</v>
      </c>
      <c r="N21" s="161">
        <f t="shared" si="18"/>
        <v>36.530958333334034</v>
      </c>
      <c r="O21" s="148"/>
    </row>
    <row r="22" spans="1:15">
      <c r="A22" s="196">
        <f t="shared" si="3"/>
        <v>15</v>
      </c>
      <c r="B22" s="197">
        <f t="shared" si="4"/>
        <v>46066</v>
      </c>
      <c r="C22" s="198" t="s">
        <v>193</v>
      </c>
      <c r="D22" s="200">
        <v>46065</v>
      </c>
      <c r="E22" s="118">
        <v>0.5</v>
      </c>
      <c r="F22" s="55">
        <v>46066</v>
      </c>
      <c r="G22" s="140">
        <v>0.16666666666666666</v>
      </c>
      <c r="H22" s="199">
        <v>180</v>
      </c>
      <c r="I22" s="199">
        <v>5</v>
      </c>
      <c r="J22" s="137">
        <f t="shared" si="7"/>
        <v>861649.30500000005</v>
      </c>
      <c r="K22" s="142">
        <v>862477.59199999995</v>
      </c>
      <c r="L22" s="137">
        <f t="shared" ref="L22:L25" si="19">K22-J22</f>
        <v>828.28699999989476</v>
      </c>
      <c r="M22" s="160">
        <f t="shared" ref="M22:M25" si="20">IFERROR(((F22-D22+G22-E22)),"")</f>
        <v>0.66666666666666674</v>
      </c>
      <c r="N22" s="161">
        <f t="shared" ref="N22:N25" si="21">L22/24</f>
        <v>34.511958333328948</v>
      </c>
      <c r="O22" s="148"/>
    </row>
    <row r="23" spans="1:15">
      <c r="A23" s="196">
        <f t="shared" si="3"/>
        <v>16</v>
      </c>
      <c r="B23" s="197">
        <f t="shared" si="4"/>
        <v>46066</v>
      </c>
      <c r="C23" s="198" t="s">
        <v>195</v>
      </c>
      <c r="D23" s="55">
        <v>46066</v>
      </c>
      <c r="E23" s="140">
        <v>0.16666666666666666</v>
      </c>
      <c r="F23" s="55">
        <v>46066</v>
      </c>
      <c r="G23" s="140">
        <v>0.625</v>
      </c>
      <c r="H23" s="199">
        <v>150</v>
      </c>
      <c r="I23" s="199">
        <v>10</v>
      </c>
      <c r="J23" s="137">
        <f t="shared" si="7"/>
        <v>862477.59199999995</v>
      </c>
      <c r="K23" s="142">
        <v>863172.61300000001</v>
      </c>
      <c r="L23" s="137">
        <f t="shared" si="19"/>
        <v>695.02100000006612</v>
      </c>
      <c r="M23" s="160">
        <f t="shared" si="20"/>
        <v>0.45833333333333337</v>
      </c>
      <c r="N23" s="161">
        <f t="shared" si="21"/>
        <v>28.95920833333609</v>
      </c>
      <c r="O23" s="148"/>
    </row>
    <row r="24" spans="1:15">
      <c r="A24" s="196">
        <f t="shared" si="3"/>
        <v>17</v>
      </c>
      <c r="B24" s="197">
        <f t="shared" si="4"/>
        <v>46069</v>
      </c>
      <c r="C24" s="198" t="s">
        <v>203</v>
      </c>
      <c r="D24" s="55">
        <v>46066</v>
      </c>
      <c r="E24" s="140">
        <v>0.625</v>
      </c>
      <c r="F24" s="55">
        <v>46069</v>
      </c>
      <c r="G24" s="140">
        <v>0.375</v>
      </c>
      <c r="H24" s="199">
        <v>180</v>
      </c>
      <c r="I24" s="199">
        <v>10</v>
      </c>
      <c r="J24" s="137">
        <f t="shared" si="7"/>
        <v>863172.61300000001</v>
      </c>
      <c r="K24" s="142">
        <v>864057.06599999999</v>
      </c>
      <c r="L24" s="137">
        <f t="shared" si="19"/>
        <v>884.45299999997951</v>
      </c>
      <c r="M24" s="160">
        <f t="shared" si="20"/>
        <v>2.75</v>
      </c>
      <c r="N24" s="161">
        <f t="shared" si="21"/>
        <v>36.852208333332477</v>
      </c>
      <c r="O24" s="148"/>
    </row>
    <row r="25" spans="1:15">
      <c r="A25" s="196">
        <f t="shared" si="3"/>
        <v>18</v>
      </c>
      <c r="B25" s="197">
        <f t="shared" si="4"/>
        <v>46069</v>
      </c>
      <c r="C25" s="592" t="s">
        <v>288</v>
      </c>
      <c r="D25" s="55">
        <v>46069</v>
      </c>
      <c r="E25" s="140">
        <v>0.375</v>
      </c>
      <c r="F25" s="55">
        <v>46069</v>
      </c>
      <c r="G25" s="140">
        <v>0.83333333333333337</v>
      </c>
      <c r="H25" s="199">
        <v>180</v>
      </c>
      <c r="I25" s="199">
        <v>15</v>
      </c>
      <c r="J25" s="137">
        <f t="shared" si="7"/>
        <v>864057.06599999999</v>
      </c>
      <c r="K25" s="142">
        <v>864925.67700000003</v>
      </c>
      <c r="L25" s="137">
        <f t="shared" si="19"/>
        <v>868.61100000003353</v>
      </c>
      <c r="M25" s="160">
        <f t="shared" si="20"/>
        <v>0.45833333333333337</v>
      </c>
      <c r="N25" s="161">
        <f t="shared" si="21"/>
        <v>36.192125000001397</v>
      </c>
      <c r="O25" s="148"/>
    </row>
    <row r="26" spans="1:15">
      <c r="A26" s="196">
        <f t="shared" si="3"/>
        <v>19</v>
      </c>
      <c r="B26" s="197">
        <f t="shared" si="4"/>
        <v>46071</v>
      </c>
      <c r="C26" s="198" t="s">
        <v>208</v>
      </c>
      <c r="D26" s="55">
        <v>46069</v>
      </c>
      <c r="E26" s="140">
        <v>0.83333333333333337</v>
      </c>
      <c r="F26" s="55">
        <v>46071</v>
      </c>
      <c r="G26" s="140">
        <v>0.5625</v>
      </c>
      <c r="H26" s="199">
        <v>185</v>
      </c>
      <c r="I26" s="199">
        <v>15</v>
      </c>
      <c r="J26" s="137">
        <f t="shared" si="7"/>
        <v>864925.67700000003</v>
      </c>
      <c r="K26" s="142">
        <v>865814.83799999999</v>
      </c>
      <c r="L26" s="137">
        <f t="shared" ref="L26:L27" si="22">K26-J26</f>
        <v>889.16099999996368</v>
      </c>
      <c r="M26" s="160">
        <f t="shared" ref="M26:M27" si="23">IFERROR(((F26-D26+G26-E26)),"")</f>
        <v>1.7291666666666665</v>
      </c>
      <c r="N26" s="161">
        <f t="shared" ref="N26:N27" si="24">L26/24</f>
        <v>37.048374999998487</v>
      </c>
      <c r="O26" s="148"/>
    </row>
    <row r="27" spans="1:15">
      <c r="A27" s="196">
        <f t="shared" si="3"/>
        <v>20</v>
      </c>
      <c r="B27" s="197">
        <f t="shared" si="4"/>
        <v>46071</v>
      </c>
      <c r="C27" s="598" t="s">
        <v>370</v>
      </c>
      <c r="D27" s="200">
        <v>46071</v>
      </c>
      <c r="E27" s="118">
        <v>0.5625</v>
      </c>
      <c r="F27" s="55">
        <v>46071</v>
      </c>
      <c r="G27" s="140">
        <v>0.91666666666666663</v>
      </c>
      <c r="H27" s="199">
        <v>130</v>
      </c>
      <c r="I27" s="199">
        <v>10</v>
      </c>
      <c r="J27" s="137">
        <f t="shared" si="7"/>
        <v>865814.83799999999</v>
      </c>
      <c r="K27" s="142">
        <v>866377.027</v>
      </c>
      <c r="L27" s="137">
        <f t="shared" si="22"/>
        <v>562.18900000001304</v>
      </c>
      <c r="M27" s="160">
        <f t="shared" si="23"/>
        <v>0.35416666666666663</v>
      </c>
      <c r="N27" s="161">
        <f t="shared" si="24"/>
        <v>23.42454166666721</v>
      </c>
      <c r="O27" s="148"/>
    </row>
    <row r="28" spans="1:15">
      <c r="A28" s="196">
        <f t="shared" si="3"/>
        <v>21</v>
      </c>
      <c r="B28" s="197">
        <f t="shared" si="4"/>
        <v>46072</v>
      </c>
      <c r="C28" s="601" t="s">
        <v>193</v>
      </c>
      <c r="D28" s="200">
        <v>46071</v>
      </c>
      <c r="E28" s="118">
        <v>0.91666666666666663</v>
      </c>
      <c r="F28" s="55">
        <v>46072</v>
      </c>
      <c r="G28" s="140">
        <v>0.54166666666666663</v>
      </c>
      <c r="H28" s="199">
        <v>150</v>
      </c>
      <c r="I28" s="199">
        <v>20</v>
      </c>
      <c r="J28" s="137">
        <f t="shared" si="7"/>
        <v>866377.027</v>
      </c>
      <c r="K28" s="142">
        <v>867065.29399999999</v>
      </c>
      <c r="L28" s="137">
        <f t="shared" ref="L28" si="25">K28-J28</f>
        <v>688.26699999999255</v>
      </c>
      <c r="M28" s="160">
        <f t="shared" ref="M28" si="26">IFERROR(((F28-D28+G28-E28)),"")</f>
        <v>0.62499999999999989</v>
      </c>
      <c r="N28" s="161">
        <f t="shared" ref="N28" si="27">L28/24</f>
        <v>28.677791666666355</v>
      </c>
      <c r="O28" s="148"/>
    </row>
    <row r="29" spans="1:15">
      <c r="A29" s="196">
        <f t="shared" si="3"/>
        <v>22</v>
      </c>
      <c r="B29" s="197">
        <f t="shared" si="4"/>
        <v>46073</v>
      </c>
      <c r="C29" s="198" t="s">
        <v>197</v>
      </c>
      <c r="D29" s="55">
        <v>46072</v>
      </c>
      <c r="E29" s="140">
        <v>0.54166666666666663</v>
      </c>
      <c r="F29" s="55">
        <v>46073</v>
      </c>
      <c r="G29" s="140">
        <v>0.41666666666666669</v>
      </c>
      <c r="H29" s="199">
        <v>190</v>
      </c>
      <c r="I29" s="199">
        <v>20</v>
      </c>
      <c r="J29" s="137">
        <f t="shared" si="7"/>
        <v>867065.29399999999</v>
      </c>
      <c r="K29" s="142">
        <v>867976.23600000003</v>
      </c>
      <c r="L29" s="137">
        <f t="shared" ref="L29" si="28">K29-J29</f>
        <v>910.94200000003912</v>
      </c>
      <c r="M29" s="160">
        <f t="shared" ref="M29" si="29">IFERROR(((F29-D29+G29-E29)),"")</f>
        <v>0.87500000000000011</v>
      </c>
      <c r="N29" s="161">
        <f t="shared" ref="N29" si="30">L29/24</f>
        <v>37.955916666668294</v>
      </c>
      <c r="O29" s="148"/>
    </row>
    <row r="30" spans="1:15">
      <c r="A30" s="196">
        <f t="shared" si="3"/>
        <v>23</v>
      </c>
      <c r="B30" s="197">
        <f t="shared" si="4"/>
        <v>46076</v>
      </c>
      <c r="C30" s="198" t="s">
        <v>203</v>
      </c>
      <c r="D30" s="200">
        <v>46073</v>
      </c>
      <c r="E30" s="118">
        <v>0.41666666666666669</v>
      </c>
      <c r="F30" s="55">
        <v>46076</v>
      </c>
      <c r="G30" s="140">
        <v>0.3263888888888889</v>
      </c>
      <c r="H30" s="199">
        <v>175</v>
      </c>
      <c r="I30" s="199">
        <v>15</v>
      </c>
      <c r="J30" s="137">
        <f t="shared" si="7"/>
        <v>867976.23600000003</v>
      </c>
      <c r="K30" s="142">
        <v>868922.41200000001</v>
      </c>
      <c r="L30" s="137">
        <f t="shared" ref="L30" si="31">K30-J30</f>
        <v>946.17599999997765</v>
      </c>
      <c r="M30" s="160">
        <f t="shared" ref="M30" si="32">IFERROR(((F30-D30+G30-E30)),"")</f>
        <v>2.9097222222222223</v>
      </c>
      <c r="N30" s="161">
        <f t="shared" ref="N30" si="33">L30/24</f>
        <v>39.423999999999069</v>
      </c>
      <c r="O30" s="149"/>
    </row>
    <row r="31" spans="1:15">
      <c r="A31" s="196">
        <f t="shared" si="3"/>
        <v>24</v>
      </c>
      <c r="B31" s="197">
        <f t="shared" si="4"/>
        <v>46076</v>
      </c>
      <c r="C31" s="198" t="s">
        <v>288</v>
      </c>
      <c r="D31" s="200">
        <v>46076</v>
      </c>
      <c r="E31" s="118">
        <v>0.3263888888888889</v>
      </c>
      <c r="F31" s="55">
        <v>46076</v>
      </c>
      <c r="G31" s="140">
        <v>0.58333333333333337</v>
      </c>
      <c r="H31" s="199">
        <v>130</v>
      </c>
      <c r="I31" s="199">
        <v>15</v>
      </c>
      <c r="J31" s="137">
        <f t="shared" si="7"/>
        <v>868922.41200000001</v>
      </c>
      <c r="K31" s="142">
        <v>869545.549</v>
      </c>
      <c r="L31" s="137">
        <f t="shared" ref="L31:L42" si="34">K31-J31</f>
        <v>623.13699999998789</v>
      </c>
      <c r="M31" s="160">
        <f t="shared" ref="M31:M38" si="35">IFERROR(((F31-D31+G31-E31)),"")</f>
        <v>0.25694444444444448</v>
      </c>
      <c r="N31" s="161">
        <f t="shared" ref="N31:N38" si="36">L31/24</f>
        <v>25.964041666666162</v>
      </c>
      <c r="O31" s="149"/>
    </row>
    <row r="32" spans="1:15">
      <c r="A32" s="196">
        <f t="shared" si="3"/>
        <v>25</v>
      </c>
      <c r="B32" s="197">
        <f t="shared" si="4"/>
        <v>46077</v>
      </c>
      <c r="C32" s="608" t="s">
        <v>195</v>
      </c>
      <c r="D32" s="55">
        <v>46076</v>
      </c>
      <c r="E32" s="140">
        <v>0.58333333333333337</v>
      </c>
      <c r="F32" s="55">
        <v>46077</v>
      </c>
      <c r="G32" s="140">
        <v>0.36458333333333331</v>
      </c>
      <c r="H32" s="199">
        <v>140</v>
      </c>
      <c r="I32" s="199">
        <v>10</v>
      </c>
      <c r="J32" s="137">
        <f t="shared" si="7"/>
        <v>869545.549</v>
      </c>
      <c r="K32" s="142">
        <v>870180.05900000001</v>
      </c>
      <c r="L32" s="137">
        <f t="shared" ref="L32:L33" si="37">K32-J32</f>
        <v>634.51000000000931</v>
      </c>
      <c r="M32" s="160">
        <f t="shared" ref="M32" si="38">IFERROR(((F32-D32+G32-E32)),"")</f>
        <v>0.78124999999999989</v>
      </c>
      <c r="N32" s="161">
        <f t="shared" ref="N32" si="39">L32/24</f>
        <v>26.437916666667054</v>
      </c>
      <c r="O32" s="149"/>
    </row>
    <row r="33" spans="1:15">
      <c r="A33" s="196">
        <f t="shared" si="3"/>
        <v>26</v>
      </c>
      <c r="B33" s="197">
        <f t="shared" si="4"/>
        <v>46078</v>
      </c>
      <c r="C33" s="198" t="s">
        <v>208</v>
      </c>
      <c r="D33" s="200">
        <v>46077</v>
      </c>
      <c r="E33" s="118">
        <v>0.36458333333333331</v>
      </c>
      <c r="F33" s="55">
        <v>46078</v>
      </c>
      <c r="G33" s="140">
        <v>2.9861111111111113E-2</v>
      </c>
      <c r="H33" s="199">
        <v>190</v>
      </c>
      <c r="I33" s="199">
        <v>10</v>
      </c>
      <c r="J33" s="137">
        <f t="shared" si="7"/>
        <v>870180.05900000001</v>
      </c>
      <c r="K33" s="142">
        <v>871030.03200000001</v>
      </c>
      <c r="L33" s="137">
        <f t="shared" si="37"/>
        <v>849.97299999999814</v>
      </c>
      <c r="M33" s="160">
        <f t="shared" si="35"/>
        <v>0.66527777777777786</v>
      </c>
      <c r="N33" s="161">
        <f t="shared" si="36"/>
        <v>35.415541666666591</v>
      </c>
      <c r="O33" s="149"/>
    </row>
    <row r="34" spans="1:15">
      <c r="A34" s="196">
        <f t="shared" si="3"/>
        <v>27</v>
      </c>
      <c r="B34" s="197">
        <f t="shared" si="4"/>
        <v>46078</v>
      </c>
      <c r="C34" s="198" t="s">
        <v>323</v>
      </c>
      <c r="D34" s="200">
        <v>46078</v>
      </c>
      <c r="E34" s="118">
        <v>2.9861111111111113E-2</v>
      </c>
      <c r="F34" s="55">
        <v>46078</v>
      </c>
      <c r="G34" s="140">
        <v>0.625</v>
      </c>
      <c r="H34" s="199">
        <v>180</v>
      </c>
      <c r="I34" s="199">
        <v>10</v>
      </c>
      <c r="J34" s="137">
        <f t="shared" si="7"/>
        <v>871030.03200000001</v>
      </c>
      <c r="K34" s="142">
        <v>871894.77</v>
      </c>
      <c r="L34" s="137">
        <f t="shared" si="34"/>
        <v>864.73800000001211</v>
      </c>
      <c r="M34" s="160">
        <f t="shared" si="35"/>
        <v>0.59513888888888888</v>
      </c>
      <c r="N34" s="161">
        <f t="shared" si="36"/>
        <v>36.030750000000502</v>
      </c>
      <c r="O34" s="149"/>
    </row>
    <row r="35" spans="1:15">
      <c r="A35" s="196">
        <f t="shared" si="3"/>
        <v>28</v>
      </c>
      <c r="B35" s="197">
        <f t="shared" ref="B35:B37" si="40">F35</f>
        <v>46079</v>
      </c>
      <c r="C35" s="198" t="s">
        <v>199</v>
      </c>
      <c r="D35" s="55">
        <v>46078</v>
      </c>
      <c r="E35" s="140">
        <v>0.625</v>
      </c>
      <c r="F35" s="55">
        <v>46079</v>
      </c>
      <c r="G35" s="140">
        <v>0.48958333333333331</v>
      </c>
      <c r="H35" s="199">
        <v>200</v>
      </c>
      <c r="I35" s="199">
        <v>15</v>
      </c>
      <c r="J35" s="137">
        <f t="shared" si="7"/>
        <v>871894.77</v>
      </c>
      <c r="K35" s="142">
        <v>872776.84299999999</v>
      </c>
      <c r="L35" s="137">
        <f t="shared" ref="L35" si="41">K35-J35</f>
        <v>882.07299999997485</v>
      </c>
      <c r="M35" s="160">
        <f t="shared" ref="M35" si="42">IFERROR(((F35-D35+G35-E35)),"")</f>
        <v>0.86458333333333326</v>
      </c>
      <c r="N35" s="161">
        <f t="shared" ref="N35" si="43">L35/24</f>
        <v>36.753041666665617</v>
      </c>
      <c r="O35" s="149"/>
    </row>
    <row r="36" spans="1:15">
      <c r="A36" s="196">
        <f t="shared" si="3"/>
        <v>29</v>
      </c>
      <c r="B36" s="197">
        <f t="shared" si="40"/>
        <v>46079</v>
      </c>
      <c r="C36" s="198" t="s">
        <v>208</v>
      </c>
      <c r="D36" s="200">
        <v>46079</v>
      </c>
      <c r="E36" s="118">
        <v>0.48958333333333331</v>
      </c>
      <c r="F36" s="55">
        <v>46079</v>
      </c>
      <c r="G36" s="140">
        <v>0.95833333333333337</v>
      </c>
      <c r="H36" s="199">
        <v>150</v>
      </c>
      <c r="I36" s="199">
        <v>10</v>
      </c>
      <c r="J36" s="137">
        <f t="shared" si="7"/>
        <v>872776.84299999999</v>
      </c>
      <c r="K36" s="142">
        <v>873429.22499999998</v>
      </c>
      <c r="L36" s="137">
        <f t="shared" si="34"/>
        <v>652.38199999998324</v>
      </c>
      <c r="M36" s="160">
        <f t="shared" si="35"/>
        <v>0.46875000000000006</v>
      </c>
      <c r="N36" s="161">
        <f t="shared" si="36"/>
        <v>27.182583333332634</v>
      </c>
      <c r="O36" s="149"/>
    </row>
    <row r="37" spans="1:15">
      <c r="A37" s="196">
        <f t="shared" si="3"/>
        <v>30</v>
      </c>
      <c r="B37" s="197">
        <f t="shared" si="40"/>
        <v>46080</v>
      </c>
      <c r="C37" s="198" t="s">
        <v>195</v>
      </c>
      <c r="D37" s="200">
        <v>46079</v>
      </c>
      <c r="E37" s="118">
        <v>0.95833333333333337</v>
      </c>
      <c r="F37" s="55">
        <v>46080</v>
      </c>
      <c r="G37" s="140">
        <v>0.60416666666666663</v>
      </c>
      <c r="H37" s="199">
        <v>180</v>
      </c>
      <c r="I37" s="199">
        <v>10</v>
      </c>
      <c r="J37" s="137">
        <f t="shared" si="7"/>
        <v>873429.22499999998</v>
      </c>
      <c r="K37" s="142">
        <v>874278.90099999995</v>
      </c>
      <c r="L37" s="137">
        <f t="shared" si="34"/>
        <v>849.67599999997765</v>
      </c>
      <c r="M37" s="160">
        <f t="shared" si="35"/>
        <v>0.64583333333333315</v>
      </c>
      <c r="N37" s="161">
        <f t="shared" si="36"/>
        <v>35.403166666665733</v>
      </c>
      <c r="O37" s="149"/>
    </row>
    <row r="38" spans="1:15">
      <c r="A38" s="196">
        <f t="shared" si="3"/>
        <v>31</v>
      </c>
      <c r="B38" s="197">
        <f t="shared" ref="B38:B39" si="44">F38</f>
        <v>46081</v>
      </c>
      <c r="C38" s="198" t="s">
        <v>288</v>
      </c>
      <c r="D38" s="200">
        <v>46080</v>
      </c>
      <c r="E38" s="118">
        <v>0.60416666666666663</v>
      </c>
      <c r="F38" s="55">
        <v>46081</v>
      </c>
      <c r="G38" s="140">
        <v>0.41666666666666669</v>
      </c>
      <c r="H38" s="199">
        <v>190</v>
      </c>
      <c r="I38" s="199">
        <v>15</v>
      </c>
      <c r="J38" s="137">
        <f t="shared" si="7"/>
        <v>874278.90099999995</v>
      </c>
      <c r="K38" s="142">
        <v>875164.89199999999</v>
      </c>
      <c r="L38" s="137">
        <f t="shared" si="34"/>
        <v>885.99100000003818</v>
      </c>
      <c r="M38" s="160">
        <f t="shared" si="35"/>
        <v>0.81250000000000011</v>
      </c>
      <c r="N38" s="161">
        <f t="shared" si="36"/>
        <v>36.916291666668258</v>
      </c>
      <c r="O38" s="149"/>
    </row>
    <row r="39" spans="1:15">
      <c r="A39" s="196">
        <f t="shared" si="3"/>
        <v>32</v>
      </c>
      <c r="B39" s="197">
        <f t="shared" si="44"/>
        <v>0</v>
      </c>
      <c r="C39" s="198" t="s">
        <v>203</v>
      </c>
      <c r="D39" s="200"/>
      <c r="E39" s="118"/>
      <c r="F39" s="55"/>
      <c r="G39" s="140"/>
      <c r="H39" s="199">
        <v>160</v>
      </c>
      <c r="I39" s="199"/>
      <c r="J39" s="142"/>
      <c r="K39" s="142"/>
      <c r="L39" s="137">
        <f t="shared" si="34"/>
        <v>0</v>
      </c>
      <c r="M39" s="160">
        <f t="shared" ref="M39:M42" si="45">IFERROR(((F39-D39+G39-E39)),"")</f>
        <v>0</v>
      </c>
      <c r="N39" s="161">
        <f t="shared" ref="N39:N42" si="46">L39/24</f>
        <v>0</v>
      </c>
      <c r="O39" s="149"/>
    </row>
    <row r="40" spans="1:15">
      <c r="A40" s="196">
        <f t="shared" si="3"/>
        <v>33</v>
      </c>
      <c r="B40" s="197">
        <f t="shared" ref="B40:B43" si="47">F40</f>
        <v>0</v>
      </c>
      <c r="C40" s="198" t="s">
        <v>206</v>
      </c>
      <c r="D40" s="200"/>
      <c r="E40" s="118"/>
      <c r="F40" s="55"/>
      <c r="G40" s="140"/>
      <c r="H40" s="199"/>
      <c r="I40" s="199"/>
      <c r="J40" s="142"/>
      <c r="K40" s="142"/>
      <c r="L40" s="137">
        <f t="shared" si="34"/>
        <v>0</v>
      </c>
      <c r="M40" s="160">
        <f t="shared" si="45"/>
        <v>0</v>
      </c>
      <c r="N40" s="161">
        <f t="shared" si="46"/>
        <v>0</v>
      </c>
      <c r="O40" s="149"/>
    </row>
    <row r="41" spans="1:15">
      <c r="A41" s="196">
        <f t="shared" si="3"/>
        <v>34</v>
      </c>
      <c r="B41" s="197">
        <f t="shared" si="47"/>
        <v>0</v>
      </c>
      <c r="C41" s="198"/>
      <c r="D41" s="200"/>
      <c r="E41" s="118"/>
      <c r="F41" s="55"/>
      <c r="G41" s="140"/>
      <c r="H41" s="199"/>
      <c r="I41" s="199"/>
      <c r="J41" s="142"/>
      <c r="K41" s="142"/>
      <c r="L41" s="137">
        <f t="shared" si="34"/>
        <v>0</v>
      </c>
      <c r="M41" s="160">
        <f t="shared" si="45"/>
        <v>0</v>
      </c>
      <c r="N41" s="161">
        <f t="shared" si="46"/>
        <v>0</v>
      </c>
      <c r="O41" s="149"/>
    </row>
    <row r="42" spans="1:15">
      <c r="A42" s="196">
        <f t="shared" si="3"/>
        <v>35</v>
      </c>
      <c r="B42" s="197">
        <f t="shared" si="47"/>
        <v>0</v>
      </c>
      <c r="C42" s="198"/>
      <c r="D42" s="200"/>
      <c r="E42" s="118"/>
      <c r="F42" s="55"/>
      <c r="G42" s="140"/>
      <c r="H42" s="199"/>
      <c r="I42" s="199"/>
      <c r="J42" s="142"/>
      <c r="K42" s="142"/>
      <c r="L42" s="137">
        <f t="shared" si="34"/>
        <v>0</v>
      </c>
      <c r="M42" s="160">
        <f t="shared" si="45"/>
        <v>0</v>
      </c>
      <c r="N42" s="161">
        <f t="shared" si="46"/>
        <v>0</v>
      </c>
      <c r="O42" s="149"/>
    </row>
    <row r="43" spans="1:15">
      <c r="A43" s="196">
        <f t="shared" si="3"/>
        <v>36</v>
      </c>
      <c r="B43" s="197">
        <f t="shared" si="47"/>
        <v>0</v>
      </c>
      <c r="C43" s="198"/>
      <c r="D43" s="200"/>
      <c r="E43" s="118"/>
      <c r="F43" s="55"/>
      <c r="G43" s="140"/>
      <c r="H43" s="199"/>
      <c r="I43" s="199"/>
      <c r="J43" s="142"/>
      <c r="K43" s="142"/>
      <c r="L43" s="137">
        <f t="shared" ref="L43" si="48">K43-J43</f>
        <v>0</v>
      </c>
      <c r="M43" s="160">
        <f t="shared" ref="M43" si="49">IFERROR(((F43-D43+G43-E43)),"")</f>
        <v>0</v>
      </c>
      <c r="N43" s="161">
        <f t="shared" ref="N43" si="50">L43/24</f>
        <v>0</v>
      </c>
      <c r="O43" s="149"/>
    </row>
    <row r="44" spans="1:15">
      <c r="A44" s="196">
        <f t="shared" si="3"/>
        <v>37</v>
      </c>
      <c r="B44" s="197">
        <f t="shared" ref="B44:B46" si="51">F44</f>
        <v>0</v>
      </c>
      <c r="C44" s="198"/>
      <c r="D44" s="200"/>
      <c r="E44" s="118"/>
      <c r="F44" s="55"/>
      <c r="G44" s="140"/>
      <c r="H44" s="199"/>
      <c r="I44" s="199"/>
      <c r="J44" s="142"/>
      <c r="K44" s="142"/>
      <c r="L44" s="137">
        <f t="shared" ref="L44" si="52">K44-J44</f>
        <v>0</v>
      </c>
      <c r="M44" s="160">
        <f t="shared" ref="M44" si="53">IFERROR(((F44-D44+G44-E44)),"")</f>
        <v>0</v>
      </c>
      <c r="N44" s="161">
        <f t="shared" ref="N44" si="54">L44/24</f>
        <v>0</v>
      </c>
      <c r="O44" s="149"/>
    </row>
    <row r="45" spans="1:15">
      <c r="A45" s="196">
        <f t="shared" si="3"/>
        <v>38</v>
      </c>
      <c r="B45" s="197">
        <f t="shared" si="51"/>
        <v>0</v>
      </c>
      <c r="C45" s="198"/>
      <c r="D45" s="200"/>
      <c r="E45" s="118"/>
      <c r="F45" s="55"/>
      <c r="G45" s="140"/>
      <c r="H45" s="199"/>
      <c r="I45" s="199"/>
      <c r="J45" s="142"/>
      <c r="K45" s="142"/>
      <c r="L45" s="137">
        <f t="shared" ref="L45" si="55">K45-J45</f>
        <v>0</v>
      </c>
      <c r="M45" s="160">
        <f t="shared" ref="M45" si="56">IFERROR(((F45-D45+G45-E45)),"")</f>
        <v>0</v>
      </c>
      <c r="N45" s="161">
        <f t="shared" ref="N45" si="57">L45/24</f>
        <v>0</v>
      </c>
      <c r="O45" s="149"/>
    </row>
    <row r="46" spans="1:15">
      <c r="A46" s="196">
        <f t="shared" si="3"/>
        <v>39</v>
      </c>
      <c r="B46" s="197">
        <f t="shared" si="51"/>
        <v>0</v>
      </c>
      <c r="C46" s="198"/>
      <c r="D46" s="200"/>
      <c r="E46" s="118"/>
      <c r="F46" s="55"/>
      <c r="G46" s="140"/>
      <c r="H46" s="199"/>
      <c r="I46" s="199"/>
      <c r="J46" s="142"/>
      <c r="K46" s="142"/>
      <c r="L46" s="137">
        <f t="shared" ref="L46:L55" si="58">K46-J46</f>
        <v>0</v>
      </c>
      <c r="M46" s="160">
        <f t="shared" ref="M46:M55" si="59">IFERROR(((F46-D46+G46-E46)),"")</f>
        <v>0</v>
      </c>
      <c r="N46" s="161">
        <f t="shared" ref="N46:N55" si="60">L46/24</f>
        <v>0</v>
      </c>
      <c r="O46" s="149"/>
    </row>
    <row r="47" spans="1:15">
      <c r="A47" s="196">
        <f t="shared" si="3"/>
        <v>40</v>
      </c>
      <c r="B47" s="197">
        <f t="shared" ref="B47:B55" si="61">F47</f>
        <v>0</v>
      </c>
      <c r="C47" s="198"/>
      <c r="D47" s="200"/>
      <c r="E47" s="118"/>
      <c r="F47" s="55"/>
      <c r="G47" s="140"/>
      <c r="H47" s="199"/>
      <c r="I47" s="199"/>
      <c r="J47" s="142"/>
      <c r="K47" s="142"/>
      <c r="L47" s="137">
        <f t="shared" si="58"/>
        <v>0</v>
      </c>
      <c r="M47" s="160">
        <f t="shared" si="59"/>
        <v>0</v>
      </c>
      <c r="N47" s="161">
        <f t="shared" si="60"/>
        <v>0</v>
      </c>
      <c r="O47" s="149"/>
    </row>
    <row r="48" spans="1:15">
      <c r="A48" s="196">
        <f t="shared" si="3"/>
        <v>41</v>
      </c>
      <c r="B48" s="197">
        <f t="shared" si="61"/>
        <v>0</v>
      </c>
      <c r="C48" s="198"/>
      <c r="D48" s="200"/>
      <c r="E48" s="118"/>
      <c r="F48" s="55"/>
      <c r="G48" s="140"/>
      <c r="H48" s="199"/>
      <c r="I48" s="199"/>
      <c r="J48" s="142"/>
      <c r="K48" s="142"/>
      <c r="L48" s="137">
        <f t="shared" si="58"/>
        <v>0</v>
      </c>
      <c r="M48" s="160">
        <f t="shared" si="59"/>
        <v>0</v>
      </c>
      <c r="N48" s="161">
        <f t="shared" si="60"/>
        <v>0</v>
      </c>
      <c r="O48" s="149"/>
    </row>
    <row r="49" spans="1:15">
      <c r="A49" s="196">
        <f t="shared" si="3"/>
        <v>42</v>
      </c>
      <c r="B49" s="197">
        <f t="shared" si="61"/>
        <v>0</v>
      </c>
      <c r="C49" s="198"/>
      <c r="D49" s="200"/>
      <c r="E49" s="118"/>
      <c r="F49" s="55"/>
      <c r="G49" s="140"/>
      <c r="H49" s="199"/>
      <c r="I49" s="199"/>
      <c r="J49" s="142"/>
      <c r="K49" s="142"/>
      <c r="L49" s="137">
        <f t="shared" si="58"/>
        <v>0</v>
      </c>
      <c r="M49" s="160">
        <f t="shared" si="59"/>
        <v>0</v>
      </c>
      <c r="N49" s="161">
        <f t="shared" si="60"/>
        <v>0</v>
      </c>
      <c r="O49" s="149"/>
    </row>
    <row r="50" spans="1:15">
      <c r="A50" s="196">
        <f t="shared" si="3"/>
        <v>43</v>
      </c>
      <c r="B50" s="197">
        <f t="shared" si="61"/>
        <v>0</v>
      </c>
      <c r="C50" s="198"/>
      <c r="D50" s="200"/>
      <c r="E50" s="118"/>
      <c r="F50" s="55"/>
      <c r="G50" s="140"/>
      <c r="H50" s="199"/>
      <c r="I50" s="199"/>
      <c r="J50" s="142"/>
      <c r="K50" s="142"/>
      <c r="L50" s="137">
        <f t="shared" si="58"/>
        <v>0</v>
      </c>
      <c r="M50" s="160">
        <f t="shared" si="59"/>
        <v>0</v>
      </c>
      <c r="N50" s="161">
        <f t="shared" si="60"/>
        <v>0</v>
      </c>
      <c r="O50" s="149"/>
    </row>
    <row r="51" spans="1:15">
      <c r="A51" s="196">
        <f t="shared" si="3"/>
        <v>44</v>
      </c>
      <c r="B51" s="197">
        <f t="shared" si="61"/>
        <v>0</v>
      </c>
      <c r="C51" s="198"/>
      <c r="D51" s="200"/>
      <c r="E51" s="118"/>
      <c r="F51" s="55"/>
      <c r="G51" s="140"/>
      <c r="H51" s="199"/>
      <c r="I51" s="199"/>
      <c r="J51" s="142"/>
      <c r="K51" s="142"/>
      <c r="L51" s="137">
        <f t="shared" si="58"/>
        <v>0</v>
      </c>
      <c r="M51" s="160">
        <f t="shared" si="59"/>
        <v>0</v>
      </c>
      <c r="N51" s="161">
        <f t="shared" si="60"/>
        <v>0</v>
      </c>
      <c r="O51" s="149"/>
    </row>
    <row r="52" spans="1:15">
      <c r="A52" s="196">
        <f t="shared" si="3"/>
        <v>45</v>
      </c>
      <c r="B52" s="197">
        <f t="shared" si="61"/>
        <v>0</v>
      </c>
      <c r="C52" s="198"/>
      <c r="D52" s="200"/>
      <c r="E52" s="118"/>
      <c r="F52" s="55"/>
      <c r="G52" s="140"/>
      <c r="H52" s="199"/>
      <c r="I52" s="199"/>
      <c r="J52" s="142"/>
      <c r="K52" s="142"/>
      <c r="L52" s="137">
        <f t="shared" si="58"/>
        <v>0</v>
      </c>
      <c r="M52" s="160">
        <f t="shared" si="59"/>
        <v>0</v>
      </c>
      <c r="N52" s="161">
        <f t="shared" si="60"/>
        <v>0</v>
      </c>
      <c r="O52" s="149"/>
    </row>
    <row r="53" spans="1:15">
      <c r="A53" s="196">
        <f t="shared" si="3"/>
        <v>46</v>
      </c>
      <c r="B53" s="197">
        <f t="shared" si="61"/>
        <v>0</v>
      </c>
      <c r="C53" s="198"/>
      <c r="D53" s="200"/>
      <c r="E53" s="118"/>
      <c r="F53" s="55"/>
      <c r="G53" s="140"/>
      <c r="H53" s="199"/>
      <c r="I53" s="199"/>
      <c r="J53" s="142"/>
      <c r="K53" s="142"/>
      <c r="L53" s="137">
        <f t="shared" si="58"/>
        <v>0</v>
      </c>
      <c r="M53" s="160">
        <f t="shared" si="59"/>
        <v>0</v>
      </c>
      <c r="N53" s="161">
        <f t="shared" si="60"/>
        <v>0</v>
      </c>
      <c r="O53" s="149"/>
    </row>
    <row r="54" spans="1:15">
      <c r="A54" s="196">
        <f t="shared" si="3"/>
        <v>47</v>
      </c>
      <c r="B54" s="197">
        <f t="shared" si="61"/>
        <v>0</v>
      </c>
      <c r="C54" s="198"/>
      <c r="D54" s="200"/>
      <c r="E54" s="118"/>
      <c r="F54" s="55"/>
      <c r="G54" s="140"/>
      <c r="H54" s="199"/>
      <c r="I54" s="199"/>
      <c r="J54" s="142"/>
      <c r="K54" s="142"/>
      <c r="L54" s="137">
        <f t="shared" si="58"/>
        <v>0</v>
      </c>
      <c r="M54" s="160">
        <f t="shared" si="59"/>
        <v>0</v>
      </c>
      <c r="N54" s="161">
        <f t="shared" si="60"/>
        <v>0</v>
      </c>
      <c r="O54" s="149"/>
    </row>
    <row r="55" spans="1:15">
      <c r="A55" s="196">
        <f t="shared" si="3"/>
        <v>48</v>
      </c>
      <c r="B55" s="197">
        <f t="shared" si="61"/>
        <v>0</v>
      </c>
      <c r="C55" s="198"/>
      <c r="D55" s="200"/>
      <c r="E55" s="118"/>
      <c r="F55" s="55"/>
      <c r="G55" s="140"/>
      <c r="H55" s="199"/>
      <c r="I55" s="199"/>
      <c r="J55" s="142"/>
      <c r="K55" s="142"/>
      <c r="L55" s="137">
        <f t="shared" si="58"/>
        <v>0</v>
      </c>
      <c r="M55" s="160">
        <f t="shared" si="59"/>
        <v>0</v>
      </c>
      <c r="N55" s="161">
        <f t="shared" si="60"/>
        <v>0</v>
      </c>
      <c r="O55" s="149"/>
    </row>
    <row r="56" spans="1:15">
      <c r="A56" s="196"/>
      <c r="B56" s="197"/>
      <c r="C56" s="198"/>
      <c r="D56" s="200"/>
      <c r="E56" s="118"/>
      <c r="F56" s="201"/>
      <c r="G56" s="140"/>
      <c r="H56" s="15"/>
      <c r="I56" s="15"/>
      <c r="J56" s="142"/>
      <c r="K56" s="39"/>
      <c r="L56" s="135"/>
      <c r="M56" s="146"/>
      <c r="N56" s="161"/>
      <c r="O56" s="149"/>
    </row>
    <row r="57" spans="1:15">
      <c r="A57" s="126"/>
      <c r="B57" s="126"/>
      <c r="C57" s="57" t="s">
        <v>19</v>
      </c>
      <c r="D57" s="58"/>
      <c r="E57" s="58"/>
      <c r="F57" s="58"/>
      <c r="G57" s="58"/>
      <c r="H57" s="58"/>
      <c r="I57" s="58"/>
      <c r="J57" s="207"/>
      <c r="K57" s="208"/>
      <c r="L57" s="144">
        <f>SUM(L8:L56)</f>
        <v>24798.562999999966</v>
      </c>
      <c r="M57" s="144">
        <f>SUM(M8:M56)</f>
        <v>28.458333333333332</v>
      </c>
      <c r="N57" s="165">
        <f>AVERAGE(N8:N56)</f>
        <v>21.526530381944411</v>
      </c>
      <c r="O57" s="73"/>
    </row>
  </sheetData>
  <mergeCells count="12">
    <mergeCell ref="D5:G5"/>
    <mergeCell ref="D6:E6"/>
    <mergeCell ref="F6:G6"/>
    <mergeCell ref="A5:A7"/>
    <mergeCell ref="B5:B7"/>
    <mergeCell ref="C5:C7"/>
    <mergeCell ref="L5:L7"/>
    <mergeCell ref="M5:M7"/>
    <mergeCell ref="N5:N7"/>
    <mergeCell ref="O5:O7"/>
    <mergeCell ref="H5:I6"/>
    <mergeCell ref="J5:K6"/>
  </mergeCells>
  <hyperlinks>
    <hyperlink ref="O2" location="'Summary sales'!A1" display="SUMMARY"/>
  </hyperlinks>
  <pageMargins left="0.7" right="0.7" top="0.75" bottom="0.75" header="0.3" footer="0.3"/>
  <pageSetup orientation="portrait"/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4"/>
  <sheetViews>
    <sheetView workbookViewId="0">
      <selection activeCell="P20" sqref="P20"/>
    </sheetView>
  </sheetViews>
  <sheetFormatPr defaultColWidth="9.140625" defaultRowHeight="15"/>
  <cols>
    <col min="1" max="1" width="4.85546875" style="1" customWidth="1"/>
    <col min="2" max="3" width="10.7109375" style="1" customWidth="1"/>
    <col min="4" max="4" width="18.42578125" style="1" customWidth="1"/>
    <col min="5" max="5" width="10.7109375" style="1" customWidth="1"/>
    <col min="6" max="6" width="14.7109375" style="1" customWidth="1"/>
    <col min="7" max="12" width="9.140625" style="1"/>
    <col min="13" max="13" width="11.85546875" style="1" customWidth="1"/>
    <col min="14" max="14" width="21.85546875" style="42" customWidth="1"/>
    <col min="15" max="15" width="12.42578125" style="42" customWidth="1"/>
    <col min="16" max="16" width="29.5703125" style="1" customWidth="1"/>
    <col min="17" max="16384" width="9.140625" style="1"/>
  </cols>
  <sheetData>
    <row r="1" spans="1:16">
      <c r="B1" s="2"/>
      <c r="C1" s="3" t="s">
        <v>120</v>
      </c>
      <c r="D1" s="2"/>
      <c r="E1" s="2"/>
      <c r="F1" s="2"/>
      <c r="G1" s="2"/>
      <c r="H1" s="2"/>
      <c r="I1" s="2"/>
      <c r="J1" s="2"/>
      <c r="K1" s="2"/>
      <c r="L1" s="2"/>
      <c r="M1" s="2"/>
      <c r="N1" s="61"/>
      <c r="O1" s="61"/>
      <c r="P1" s="2"/>
    </row>
    <row r="2" spans="1:16">
      <c r="B2" s="2"/>
      <c r="C2" s="3" t="s">
        <v>82</v>
      </c>
      <c r="D2" s="2"/>
      <c r="E2" s="2"/>
      <c r="F2" s="2"/>
      <c r="G2" s="2"/>
      <c r="H2" s="2"/>
      <c r="I2" s="26"/>
      <c r="J2" s="2"/>
      <c r="K2" s="2"/>
      <c r="L2" s="2"/>
      <c r="M2" s="2"/>
      <c r="N2" s="61"/>
      <c r="O2" s="61"/>
      <c r="P2" s="25" t="s">
        <v>122</v>
      </c>
    </row>
    <row r="3" spans="1:16">
      <c r="B3" s="2"/>
      <c r="C3" s="3" t="str">
        <f>SCI!C3</f>
        <v>Bulan Februari 2026</v>
      </c>
      <c r="D3" s="2"/>
      <c r="E3" s="2"/>
      <c r="F3" s="2"/>
      <c r="G3" s="2"/>
      <c r="H3" s="2"/>
      <c r="I3" s="2"/>
      <c r="J3" s="2"/>
      <c r="K3" s="2"/>
      <c r="L3" s="2"/>
      <c r="M3" s="2"/>
      <c r="N3" s="61"/>
      <c r="O3" s="61"/>
      <c r="P3" s="2"/>
    </row>
    <row r="4" spans="1:16">
      <c r="B4" s="4"/>
      <c r="C4" s="4">
        <f>SCI!C4</f>
        <v>46054</v>
      </c>
      <c r="D4" s="44"/>
      <c r="E4" s="176"/>
      <c r="F4" s="176"/>
      <c r="G4" s="2"/>
      <c r="H4" s="2"/>
      <c r="I4" s="2"/>
      <c r="J4" s="2"/>
      <c r="K4" s="2"/>
      <c r="L4" s="2"/>
      <c r="M4" s="2"/>
      <c r="N4" s="61"/>
      <c r="O4" s="61"/>
      <c r="P4" s="2" t="s">
        <v>123</v>
      </c>
    </row>
    <row r="5" spans="1:16" ht="15.75" customHeight="1">
      <c r="A5" s="695" t="s">
        <v>100</v>
      </c>
      <c r="B5" s="694" t="s">
        <v>101</v>
      </c>
      <c r="C5" s="694" t="s">
        <v>156</v>
      </c>
      <c r="D5" s="694" t="s">
        <v>233</v>
      </c>
      <c r="E5" s="694" t="s">
        <v>158</v>
      </c>
      <c r="F5" s="694" t="s">
        <v>159</v>
      </c>
      <c r="G5" s="701" t="s">
        <v>160</v>
      </c>
      <c r="H5" s="702"/>
      <c r="I5" s="702"/>
      <c r="J5" s="702"/>
      <c r="K5" s="702"/>
      <c r="L5" s="702"/>
      <c r="M5" s="45"/>
      <c r="N5" s="187"/>
      <c r="O5" s="187"/>
      <c r="P5" s="692" t="s">
        <v>161</v>
      </c>
    </row>
    <row r="6" spans="1:16" ht="15.75" customHeight="1">
      <c r="A6" s="711"/>
      <c r="B6" s="710"/>
      <c r="C6" s="710"/>
      <c r="D6" s="710"/>
      <c r="E6" s="710"/>
      <c r="F6" s="710"/>
      <c r="G6" s="707" t="s">
        <v>124</v>
      </c>
      <c r="H6" s="708"/>
      <c r="I6" s="707" t="s">
        <v>125</v>
      </c>
      <c r="J6" s="709"/>
      <c r="K6" s="707" t="s">
        <v>162</v>
      </c>
      <c r="L6" s="709"/>
      <c r="M6" s="707" t="s">
        <v>127</v>
      </c>
      <c r="N6" s="709"/>
      <c r="O6" s="83"/>
      <c r="P6" s="706"/>
    </row>
    <row r="7" spans="1:16" ht="33.75" customHeight="1">
      <c r="A7" s="696"/>
      <c r="B7" s="697"/>
      <c r="C7" s="697"/>
      <c r="D7" s="697"/>
      <c r="E7" s="697"/>
      <c r="F7" s="697"/>
      <c r="G7" s="5" t="s">
        <v>101</v>
      </c>
      <c r="H7" s="5" t="s">
        <v>131</v>
      </c>
      <c r="I7" s="5" t="s">
        <v>101</v>
      </c>
      <c r="J7" s="5" t="s">
        <v>131</v>
      </c>
      <c r="K7" s="5" t="s">
        <v>124</v>
      </c>
      <c r="L7" s="5" t="s">
        <v>125</v>
      </c>
      <c r="M7" s="5" t="s">
        <v>234</v>
      </c>
      <c r="N7" s="188" t="s">
        <v>235</v>
      </c>
      <c r="O7" s="64" t="s">
        <v>236</v>
      </c>
      <c r="P7" s="693"/>
    </row>
    <row r="8" spans="1:16">
      <c r="A8" s="12">
        <v>1</v>
      </c>
      <c r="B8" s="8">
        <f>I8</f>
        <v>0</v>
      </c>
      <c r="C8" s="177"/>
      <c r="D8" s="178"/>
      <c r="E8" s="8"/>
      <c r="F8" s="177"/>
      <c r="G8" s="156"/>
      <c r="H8" s="179"/>
      <c r="I8" s="156"/>
      <c r="J8" s="181"/>
      <c r="K8" s="189"/>
      <c r="L8" s="189"/>
      <c r="M8" s="190"/>
      <c r="N8" s="11"/>
      <c r="O8" s="27">
        <f>N8-M8</f>
        <v>0</v>
      </c>
      <c r="P8" s="191"/>
    </row>
    <row r="9" spans="1:16">
      <c r="A9" s="12">
        <f>A8+1</f>
        <v>2</v>
      </c>
      <c r="B9" s="8">
        <f>I9</f>
        <v>0</v>
      </c>
      <c r="C9" s="177"/>
      <c r="D9" s="180"/>
      <c r="E9" s="8"/>
      <c r="F9" s="177"/>
      <c r="G9" s="156"/>
      <c r="H9" s="181"/>
      <c r="I9" s="156"/>
      <c r="J9" s="181"/>
      <c r="K9" s="189"/>
      <c r="L9" s="189"/>
      <c r="M9" s="190"/>
      <c r="N9" s="16"/>
      <c r="O9" s="27">
        <f>N9-M9</f>
        <v>0</v>
      </c>
      <c r="P9" s="191"/>
    </row>
    <row r="10" spans="1:16">
      <c r="A10" s="12">
        <f>A9+1</f>
        <v>3</v>
      </c>
      <c r="B10" s="8">
        <f>I10</f>
        <v>0</v>
      </c>
      <c r="C10" s="182"/>
      <c r="D10" s="183"/>
      <c r="E10" s="8"/>
      <c r="F10" s="177"/>
      <c r="G10" s="156"/>
      <c r="H10" s="181"/>
      <c r="I10" s="156"/>
      <c r="J10" s="179"/>
      <c r="K10" s="189"/>
      <c r="L10" s="189"/>
      <c r="M10" s="190"/>
      <c r="N10" s="11"/>
      <c r="O10" s="27">
        <f>N10-M10</f>
        <v>0</v>
      </c>
      <c r="P10" s="191"/>
    </row>
    <row r="11" spans="1:16">
      <c r="A11" s="12">
        <f>A10+1</f>
        <v>4</v>
      </c>
      <c r="B11" s="8">
        <f>I11</f>
        <v>0</v>
      </c>
      <c r="C11" s="182"/>
      <c r="D11" s="184"/>
      <c r="E11" s="8"/>
      <c r="F11" s="177"/>
      <c r="G11" s="156"/>
      <c r="H11" s="179"/>
      <c r="I11" s="156"/>
      <c r="J11" s="192"/>
      <c r="K11" s="189"/>
      <c r="L11" s="189"/>
      <c r="M11" s="190"/>
      <c r="N11" s="11"/>
      <c r="O11" s="27">
        <f>N11-M11</f>
        <v>0</v>
      </c>
      <c r="P11" s="191"/>
    </row>
    <row r="12" spans="1:16">
      <c r="A12" s="12">
        <f>A11+1</f>
        <v>5</v>
      </c>
      <c r="B12" s="8">
        <f>I12</f>
        <v>0</v>
      </c>
      <c r="C12" s="177"/>
      <c r="D12" s="185"/>
      <c r="E12" s="8"/>
      <c r="F12" s="177"/>
      <c r="G12" s="156"/>
      <c r="H12" s="179"/>
      <c r="I12" s="156"/>
      <c r="J12" s="192"/>
      <c r="K12" s="189"/>
      <c r="L12" s="189"/>
      <c r="M12" s="190"/>
      <c r="N12" s="27"/>
      <c r="O12" s="27">
        <f>N12-M12</f>
        <v>0</v>
      </c>
      <c r="P12" s="191"/>
    </row>
    <row r="13" spans="1:16">
      <c r="A13" s="13"/>
      <c r="B13" s="14"/>
      <c r="C13" s="14"/>
      <c r="D13" s="54"/>
      <c r="E13" s="14"/>
      <c r="F13" s="14"/>
      <c r="G13" s="14"/>
      <c r="H13" s="56"/>
      <c r="I13" s="14"/>
      <c r="J13" s="56"/>
      <c r="K13" s="30"/>
      <c r="L13" s="30"/>
      <c r="M13" s="30"/>
      <c r="N13" s="30"/>
      <c r="O13" s="30"/>
      <c r="P13" s="31"/>
    </row>
    <row r="14" spans="1:16">
      <c r="A14" s="57" t="s">
        <v>3</v>
      </c>
      <c r="B14" s="58"/>
      <c r="C14" s="58"/>
      <c r="D14" s="58"/>
      <c r="E14" s="58"/>
      <c r="F14" s="58"/>
      <c r="G14" s="186"/>
      <c r="H14" s="58"/>
      <c r="I14" s="58"/>
      <c r="J14" s="193"/>
      <c r="K14" s="194"/>
      <c r="L14" s="194"/>
      <c r="M14" s="194"/>
      <c r="N14" s="194"/>
      <c r="O14" s="72">
        <f>SUM(O8:O13)</f>
        <v>0</v>
      </c>
      <c r="P14" s="195"/>
    </row>
  </sheetData>
  <mergeCells count="12">
    <mergeCell ref="F5:F7"/>
    <mergeCell ref="P5:P7"/>
    <mergeCell ref="A5:A7"/>
    <mergeCell ref="B5:B7"/>
    <mergeCell ref="C5:C7"/>
    <mergeCell ref="D5:D7"/>
    <mergeCell ref="E5:E7"/>
    <mergeCell ref="G5:L5"/>
    <mergeCell ref="G6:H6"/>
    <mergeCell ref="I6:J6"/>
    <mergeCell ref="K6:L6"/>
    <mergeCell ref="M6:N6"/>
  </mergeCells>
  <hyperlinks>
    <hyperlink ref="P2" location="Summary!A1" display="SUMMARY"/>
  </hyperlinks>
  <pageMargins left="0.7" right="0.7" top="0.75" bottom="0.75" header="0.3" footer="0.3"/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1"/>
  <sheetViews>
    <sheetView zoomScale="70" zoomScaleNormal="70" workbookViewId="0">
      <selection activeCell="O42" sqref="O42"/>
    </sheetView>
  </sheetViews>
  <sheetFormatPr defaultColWidth="9.140625" defaultRowHeight="15"/>
  <cols>
    <col min="1" max="1" width="19.42578125" style="1" customWidth="1"/>
    <col min="2" max="2" width="8.5703125" style="1" customWidth="1"/>
    <col min="3" max="3" width="9.140625" style="1"/>
    <col min="4" max="4" width="10.140625" style="107" customWidth="1"/>
    <col min="5" max="5" width="9.140625" style="1"/>
    <col min="6" max="6" width="10.140625" style="107" customWidth="1"/>
    <col min="7" max="9" width="9.140625" style="1"/>
    <col min="10" max="11" width="15.7109375" style="108" customWidth="1"/>
    <col min="12" max="12" width="15.5703125" style="108" customWidth="1"/>
    <col min="13" max="13" width="14.42578125" style="108" customWidth="1"/>
    <col min="14" max="14" width="17.5703125" style="108" customWidth="1"/>
    <col min="15" max="15" width="14.42578125" style="108" customWidth="1"/>
    <col min="16" max="16" width="13" style="1" customWidth="1"/>
    <col min="17" max="17" width="11.85546875" style="1" customWidth="1"/>
    <col min="18" max="18" width="55.42578125" style="1" customWidth="1"/>
    <col min="19" max="16384" width="9.140625" style="1"/>
  </cols>
  <sheetData>
    <row r="1" spans="1:18">
      <c r="D1" s="109" t="s">
        <v>244</v>
      </c>
      <c r="F1" s="110"/>
      <c r="G1" s="44"/>
      <c r="H1" s="44"/>
      <c r="I1" s="44"/>
      <c r="J1" s="128"/>
      <c r="K1" s="128"/>
      <c r="L1" s="128"/>
      <c r="M1" s="128"/>
      <c r="N1" s="128"/>
      <c r="O1" s="128"/>
      <c r="P1" s="44"/>
      <c r="Q1" s="44"/>
      <c r="R1" s="44"/>
    </row>
    <row r="2" spans="1:18">
      <c r="D2" s="109" t="s">
        <v>253</v>
      </c>
      <c r="F2" s="110"/>
      <c r="G2" s="44"/>
      <c r="H2" s="44"/>
      <c r="I2" s="44"/>
      <c r="J2" s="129" t="s">
        <v>246</v>
      </c>
      <c r="K2" s="129"/>
      <c r="L2" s="130">
        <f>SUM(L8:L23)</f>
        <v>0</v>
      </c>
      <c r="M2" s="130"/>
      <c r="N2" s="130"/>
      <c r="O2" s="130"/>
      <c r="P2" s="44"/>
      <c r="Q2" s="44"/>
      <c r="R2" s="25" t="s">
        <v>122</v>
      </c>
    </row>
    <row r="3" spans="1:18">
      <c r="D3" s="109">
        <f>CERES!C4</f>
        <v>46054</v>
      </c>
      <c r="F3" s="110"/>
      <c r="G3" s="44"/>
      <c r="H3" s="44"/>
      <c r="I3" s="44"/>
      <c r="J3" s="128"/>
      <c r="K3" s="128"/>
      <c r="L3" s="128"/>
      <c r="M3" s="128"/>
      <c r="N3" s="128"/>
      <c r="O3" s="128"/>
      <c r="P3" s="44"/>
      <c r="Q3" s="44"/>
      <c r="R3" s="44"/>
    </row>
    <row r="4" spans="1:18">
      <c r="A4" s="44"/>
      <c r="B4" s="44"/>
      <c r="C4" s="44"/>
      <c r="D4" s="110"/>
      <c r="E4" s="44"/>
      <c r="F4" s="110"/>
      <c r="G4" s="44"/>
      <c r="H4" s="44"/>
      <c r="I4" s="44"/>
      <c r="J4" s="128"/>
      <c r="K4" s="128"/>
      <c r="L4" s="128"/>
      <c r="M4" s="128"/>
      <c r="N4" s="128"/>
      <c r="O4" s="128"/>
      <c r="P4" s="44"/>
      <c r="Q4" s="44"/>
      <c r="R4" s="44"/>
    </row>
    <row r="5" spans="1:18" ht="15" customHeight="1">
      <c r="A5" s="752" t="s">
        <v>254</v>
      </c>
      <c r="B5" s="752" t="s">
        <v>249</v>
      </c>
      <c r="C5" s="752" t="s">
        <v>248</v>
      </c>
      <c r="D5" s="750" t="s">
        <v>160</v>
      </c>
      <c r="E5" s="750"/>
      <c r="F5" s="750"/>
      <c r="G5" s="750"/>
      <c r="H5" s="750" t="s">
        <v>162</v>
      </c>
      <c r="I5" s="750"/>
      <c r="J5" s="755" t="s">
        <v>127</v>
      </c>
      <c r="K5" s="756"/>
      <c r="L5" s="757"/>
      <c r="M5" s="761" t="s">
        <v>255</v>
      </c>
      <c r="N5" s="761" t="s">
        <v>256</v>
      </c>
      <c r="O5" s="761" t="s">
        <v>257</v>
      </c>
      <c r="P5" s="764" t="s">
        <v>126</v>
      </c>
      <c r="Q5" s="764" t="s">
        <v>250</v>
      </c>
      <c r="R5" s="747" t="s">
        <v>130</v>
      </c>
    </row>
    <row r="6" spans="1:18" ht="32.25" customHeight="1">
      <c r="A6" s="753"/>
      <c r="B6" s="753"/>
      <c r="C6" s="753"/>
      <c r="D6" s="751" t="s">
        <v>251</v>
      </c>
      <c r="E6" s="751"/>
      <c r="F6" s="751" t="s">
        <v>125</v>
      </c>
      <c r="G6" s="751"/>
      <c r="H6" s="751"/>
      <c r="I6" s="751"/>
      <c r="J6" s="758"/>
      <c r="K6" s="759"/>
      <c r="L6" s="760"/>
      <c r="M6" s="762"/>
      <c r="N6" s="762"/>
      <c r="O6" s="762"/>
      <c r="P6" s="765"/>
      <c r="Q6" s="765"/>
      <c r="R6" s="748"/>
    </row>
    <row r="7" spans="1:18" ht="15.75" customHeight="1">
      <c r="A7" s="754"/>
      <c r="B7" s="754"/>
      <c r="C7" s="754"/>
      <c r="D7" s="111" t="s">
        <v>101</v>
      </c>
      <c r="E7" s="112" t="s">
        <v>131</v>
      </c>
      <c r="F7" s="111" t="s">
        <v>101</v>
      </c>
      <c r="G7" s="112" t="s">
        <v>131</v>
      </c>
      <c r="H7" s="112" t="s">
        <v>124</v>
      </c>
      <c r="I7" s="112" t="s">
        <v>252</v>
      </c>
      <c r="J7" s="131" t="s">
        <v>124</v>
      </c>
      <c r="K7" s="131" t="s">
        <v>252</v>
      </c>
      <c r="L7" s="131" t="s">
        <v>92</v>
      </c>
      <c r="M7" s="763"/>
      <c r="N7" s="763"/>
      <c r="O7" s="763"/>
      <c r="P7" s="766"/>
      <c r="Q7" s="766"/>
      <c r="R7" s="749"/>
    </row>
    <row r="8" spans="1:18">
      <c r="A8" s="116"/>
      <c r="B8" s="116"/>
      <c r="C8" s="166"/>
      <c r="D8" s="167"/>
      <c r="E8" s="168"/>
      <c r="F8" s="167"/>
      <c r="G8" s="169"/>
      <c r="H8" s="170"/>
      <c r="I8" s="170"/>
      <c r="J8" s="173"/>
      <c r="K8" s="174"/>
      <c r="L8" s="135"/>
      <c r="M8" s="135"/>
      <c r="N8" s="135"/>
      <c r="O8" s="145"/>
      <c r="P8" s="146"/>
      <c r="Q8" s="147"/>
      <c r="R8" s="148"/>
    </row>
    <row r="9" spans="1:18">
      <c r="A9" s="116"/>
      <c r="B9" s="116"/>
      <c r="C9" s="166"/>
      <c r="D9" s="167"/>
      <c r="E9" s="168"/>
      <c r="F9" s="167"/>
      <c r="G9" s="169"/>
      <c r="H9" s="170"/>
      <c r="I9" s="170"/>
      <c r="J9" s="173"/>
      <c r="K9" s="174"/>
      <c r="L9" s="135"/>
      <c r="M9" s="135"/>
      <c r="N9" s="135"/>
      <c r="O9" s="145"/>
      <c r="P9" s="146"/>
      <c r="Q9" s="147"/>
      <c r="R9" s="148"/>
    </row>
    <row r="10" spans="1:18">
      <c r="A10" s="116"/>
      <c r="B10" s="119"/>
      <c r="C10" s="166"/>
      <c r="D10" s="171"/>
      <c r="E10" s="118"/>
      <c r="F10" s="172"/>
      <c r="G10" s="132"/>
      <c r="H10" s="133"/>
      <c r="I10" s="170"/>
      <c r="J10" s="138"/>
      <c r="K10" s="139"/>
      <c r="L10" s="135"/>
      <c r="M10" s="135"/>
      <c r="N10" s="135"/>
      <c r="O10" s="145"/>
      <c r="P10" s="146"/>
      <c r="Q10" s="147"/>
      <c r="R10" s="148"/>
    </row>
    <row r="11" spans="1:18">
      <c r="A11" s="119"/>
      <c r="B11" s="119"/>
      <c r="C11" s="166"/>
      <c r="D11" s="171"/>
      <c r="E11" s="118"/>
      <c r="F11" s="171"/>
      <c r="G11" s="132"/>
      <c r="H11" s="133"/>
      <c r="I11" s="170"/>
      <c r="J11" s="138"/>
      <c r="K11" s="139"/>
      <c r="L11" s="135"/>
      <c r="M11" s="137"/>
      <c r="N11" s="135"/>
      <c r="O11" s="145"/>
      <c r="P11" s="146"/>
      <c r="Q11" s="147"/>
      <c r="R11" s="148"/>
    </row>
    <row r="12" spans="1:18">
      <c r="A12" s="119"/>
      <c r="B12" s="119"/>
      <c r="C12" s="166"/>
      <c r="D12" s="171"/>
      <c r="E12" s="118"/>
      <c r="F12" s="172"/>
      <c r="G12" s="132"/>
      <c r="H12" s="133"/>
      <c r="I12" s="133"/>
      <c r="J12" s="138"/>
      <c r="K12" s="139"/>
      <c r="L12" s="135"/>
      <c r="M12" s="137"/>
      <c r="N12" s="135"/>
      <c r="O12" s="145"/>
      <c r="P12" s="146"/>
      <c r="Q12" s="147"/>
      <c r="R12" s="148"/>
    </row>
    <row r="13" spans="1:18">
      <c r="A13" s="120"/>
      <c r="B13" s="119"/>
      <c r="C13" s="166"/>
      <c r="D13" s="171"/>
      <c r="E13" s="118"/>
      <c r="F13" s="172"/>
      <c r="G13" s="132"/>
      <c r="H13" s="133"/>
      <c r="I13" s="133"/>
      <c r="J13" s="138"/>
      <c r="K13" s="139"/>
      <c r="L13" s="135"/>
      <c r="M13" s="137"/>
      <c r="N13" s="135"/>
      <c r="O13" s="145"/>
      <c r="P13" s="146"/>
      <c r="Q13" s="147"/>
      <c r="R13" s="148"/>
    </row>
    <row r="14" spans="1:18">
      <c r="A14" s="120"/>
      <c r="B14" s="119"/>
      <c r="C14" s="166"/>
      <c r="D14" s="171"/>
      <c r="E14" s="118"/>
      <c r="F14" s="172"/>
      <c r="G14" s="132"/>
      <c r="H14" s="133"/>
      <c r="I14" s="134"/>
      <c r="J14" s="138"/>
      <c r="K14" s="139"/>
      <c r="L14" s="135"/>
      <c r="M14" s="137"/>
      <c r="N14" s="135"/>
      <c r="O14" s="145"/>
      <c r="P14" s="146"/>
      <c r="Q14" s="147"/>
      <c r="R14" s="148"/>
    </row>
    <row r="15" spans="1:18">
      <c r="A15" s="120"/>
      <c r="B15" s="119"/>
      <c r="C15" s="166"/>
      <c r="D15" s="171"/>
      <c r="E15" s="118"/>
      <c r="F15" s="172"/>
      <c r="G15" s="132"/>
      <c r="H15" s="133"/>
      <c r="I15" s="133"/>
      <c r="J15" s="138"/>
      <c r="K15" s="139"/>
      <c r="L15" s="135"/>
      <c r="M15" s="137"/>
      <c r="N15" s="135"/>
      <c r="O15" s="145"/>
      <c r="P15" s="146"/>
      <c r="Q15" s="147"/>
      <c r="R15" s="148"/>
    </row>
    <row r="16" spans="1:18">
      <c r="A16" s="119"/>
      <c r="B16" s="119"/>
      <c r="C16" s="166"/>
      <c r="D16" s="171"/>
      <c r="E16" s="118"/>
      <c r="F16" s="172"/>
      <c r="G16" s="132"/>
      <c r="H16" s="133"/>
      <c r="I16" s="133"/>
      <c r="J16" s="138"/>
      <c r="K16" s="139"/>
      <c r="L16" s="135"/>
      <c r="M16" s="137"/>
      <c r="N16" s="135"/>
      <c r="O16" s="145"/>
      <c r="P16" s="146"/>
      <c r="Q16" s="147"/>
      <c r="R16" s="148"/>
    </row>
    <row r="17" spans="1:18">
      <c r="A17" s="120"/>
      <c r="B17" s="119"/>
      <c r="C17" s="166"/>
      <c r="D17" s="171"/>
      <c r="E17" s="118"/>
      <c r="F17" s="172"/>
      <c r="G17" s="132"/>
      <c r="H17" s="133"/>
      <c r="I17" s="133"/>
      <c r="J17" s="138"/>
      <c r="K17" s="139"/>
      <c r="L17" s="135"/>
      <c r="M17" s="137"/>
      <c r="N17" s="135"/>
      <c r="O17" s="145"/>
      <c r="P17" s="146"/>
      <c r="Q17" s="147"/>
      <c r="R17" s="148"/>
    </row>
    <row r="18" spans="1:18">
      <c r="A18" s="120"/>
      <c r="B18" s="119"/>
      <c r="C18" s="166"/>
      <c r="D18" s="171"/>
      <c r="E18" s="118"/>
      <c r="F18" s="172"/>
      <c r="G18" s="132"/>
      <c r="H18" s="133"/>
      <c r="I18" s="133"/>
      <c r="J18" s="138"/>
      <c r="K18" s="139"/>
      <c r="L18" s="135"/>
      <c r="M18" s="137"/>
      <c r="N18" s="135"/>
      <c r="O18" s="145"/>
      <c r="P18" s="146"/>
      <c r="Q18" s="147"/>
      <c r="R18" s="175"/>
    </row>
    <row r="19" spans="1:18">
      <c r="A19" s="120"/>
      <c r="B19" s="119"/>
      <c r="C19" s="166"/>
      <c r="D19" s="171"/>
      <c r="E19" s="118"/>
      <c r="F19" s="172"/>
      <c r="G19" s="132"/>
      <c r="H19" s="133"/>
      <c r="I19" s="133"/>
      <c r="J19" s="138"/>
      <c r="K19" s="139"/>
      <c r="L19" s="135"/>
      <c r="M19" s="137"/>
      <c r="N19" s="135"/>
      <c r="O19" s="145"/>
      <c r="P19" s="146"/>
      <c r="Q19" s="147"/>
      <c r="R19" s="175"/>
    </row>
    <row r="20" spans="1:18">
      <c r="A20" s="120"/>
      <c r="B20" s="119"/>
      <c r="C20" s="166"/>
      <c r="D20" s="171"/>
      <c r="E20" s="118"/>
      <c r="F20" s="172"/>
      <c r="G20" s="132"/>
      <c r="H20" s="133"/>
      <c r="I20" s="133"/>
      <c r="J20" s="138"/>
      <c r="K20" s="139"/>
      <c r="L20" s="135"/>
      <c r="M20" s="137"/>
      <c r="N20" s="135"/>
      <c r="O20" s="145"/>
      <c r="P20" s="146"/>
      <c r="Q20" s="147"/>
      <c r="R20" s="175"/>
    </row>
    <row r="21" spans="1:18">
      <c r="A21" s="120"/>
      <c r="B21" s="119"/>
      <c r="C21" s="166"/>
      <c r="D21" s="171"/>
      <c r="E21" s="118"/>
      <c r="F21" s="172"/>
      <c r="G21" s="132"/>
      <c r="H21" s="133"/>
      <c r="I21" s="133"/>
      <c r="J21" s="138"/>
      <c r="K21" s="139"/>
      <c r="L21" s="135"/>
      <c r="M21" s="137"/>
      <c r="N21" s="135"/>
      <c r="O21" s="145"/>
      <c r="P21" s="146"/>
      <c r="Q21" s="147"/>
      <c r="R21" s="175"/>
    </row>
    <row r="22" spans="1:18">
      <c r="A22" s="120"/>
      <c r="B22" s="119"/>
      <c r="C22" s="166"/>
      <c r="D22" s="171"/>
      <c r="E22" s="118"/>
      <c r="F22" s="172"/>
      <c r="G22" s="132"/>
      <c r="H22" s="133"/>
      <c r="I22" s="133"/>
      <c r="J22" s="138"/>
      <c r="K22" s="139"/>
      <c r="L22" s="135"/>
      <c r="M22" s="137"/>
      <c r="N22" s="135"/>
      <c r="O22" s="145"/>
      <c r="P22" s="146"/>
      <c r="Q22" s="147"/>
      <c r="R22" s="175"/>
    </row>
    <row r="23" spans="1:18">
      <c r="A23" s="120"/>
      <c r="B23" s="119"/>
      <c r="C23" s="166"/>
      <c r="D23" s="171"/>
      <c r="E23" s="118"/>
      <c r="F23" s="172"/>
      <c r="G23" s="132"/>
      <c r="H23" s="133"/>
      <c r="I23" s="133"/>
      <c r="J23" s="138"/>
      <c r="K23" s="139"/>
      <c r="L23" s="135"/>
      <c r="M23" s="137"/>
      <c r="N23" s="135"/>
      <c r="O23" s="145"/>
      <c r="P23" s="146"/>
      <c r="Q23" s="147"/>
      <c r="R23" s="175"/>
    </row>
    <row r="24" spans="1:18">
      <c r="A24" s="120"/>
      <c r="B24" s="119"/>
      <c r="C24" s="166"/>
      <c r="D24" s="171"/>
      <c r="E24" s="118"/>
      <c r="F24" s="172"/>
      <c r="G24" s="132"/>
      <c r="H24" s="133"/>
      <c r="I24" s="133"/>
      <c r="J24" s="138"/>
      <c r="K24" s="139"/>
      <c r="L24" s="135"/>
      <c r="M24" s="137"/>
      <c r="N24" s="135"/>
      <c r="O24" s="145"/>
      <c r="P24" s="146"/>
      <c r="Q24" s="147"/>
      <c r="R24" s="175"/>
    </row>
    <row r="25" spans="1:18">
      <c r="A25" s="120"/>
      <c r="B25" s="119"/>
      <c r="C25" s="166"/>
      <c r="D25" s="171"/>
      <c r="E25" s="118"/>
      <c r="F25" s="172"/>
      <c r="G25" s="132"/>
      <c r="H25" s="133"/>
      <c r="I25" s="133"/>
      <c r="J25" s="138"/>
      <c r="K25" s="139"/>
      <c r="L25" s="135"/>
      <c r="M25" s="137"/>
      <c r="N25" s="135"/>
      <c r="O25" s="145"/>
      <c r="P25" s="146"/>
      <c r="Q25" s="147"/>
      <c r="R25" s="175"/>
    </row>
    <row r="26" spans="1:18">
      <c r="A26" s="120"/>
      <c r="B26" s="119"/>
      <c r="C26" s="166"/>
      <c r="D26" s="171"/>
      <c r="E26" s="118"/>
      <c r="F26" s="172"/>
      <c r="G26" s="132"/>
      <c r="H26" s="133"/>
      <c r="I26" s="133"/>
      <c r="J26" s="138"/>
      <c r="K26" s="139"/>
      <c r="L26" s="135"/>
      <c r="M26" s="137"/>
      <c r="N26" s="135"/>
      <c r="O26" s="145"/>
      <c r="P26" s="146"/>
      <c r="Q26" s="147"/>
      <c r="R26" s="175"/>
    </row>
    <row r="27" spans="1:18">
      <c r="A27" s="120"/>
      <c r="B27" s="119"/>
      <c r="C27" s="166"/>
      <c r="D27" s="171"/>
      <c r="E27" s="118"/>
      <c r="F27" s="172"/>
      <c r="G27" s="132"/>
      <c r="H27" s="133"/>
      <c r="I27" s="133"/>
      <c r="J27" s="138"/>
      <c r="K27" s="139"/>
      <c r="L27" s="135"/>
      <c r="M27" s="137"/>
      <c r="N27" s="135"/>
      <c r="O27" s="145"/>
      <c r="P27" s="146"/>
      <c r="Q27" s="147"/>
      <c r="R27" s="175"/>
    </row>
    <row r="28" spans="1:18">
      <c r="A28" s="120"/>
      <c r="B28" s="119"/>
      <c r="C28" s="166"/>
      <c r="D28" s="171"/>
      <c r="E28" s="118"/>
      <c r="F28" s="172"/>
      <c r="G28" s="132"/>
      <c r="H28" s="133"/>
      <c r="I28" s="133"/>
      <c r="J28" s="138"/>
      <c r="K28" s="139"/>
      <c r="L28" s="135"/>
      <c r="M28" s="137"/>
      <c r="N28" s="135"/>
      <c r="O28" s="145"/>
      <c r="P28" s="146"/>
      <c r="Q28" s="147"/>
      <c r="R28" s="175"/>
    </row>
    <row r="29" spans="1:18">
      <c r="A29" s="120"/>
      <c r="B29" s="119"/>
      <c r="C29" s="166"/>
      <c r="D29" s="171"/>
      <c r="E29" s="118"/>
      <c r="F29" s="172"/>
      <c r="G29" s="132"/>
      <c r="H29" s="133"/>
      <c r="I29" s="133"/>
      <c r="J29" s="138"/>
      <c r="K29" s="139"/>
      <c r="L29" s="135"/>
      <c r="M29" s="137"/>
      <c r="N29" s="137"/>
      <c r="O29" s="137"/>
      <c r="P29" s="146"/>
      <c r="Q29" s="147"/>
      <c r="R29" s="175"/>
    </row>
    <row r="30" spans="1:18">
      <c r="A30" s="124"/>
      <c r="B30" s="124"/>
      <c r="C30" s="124"/>
      <c r="D30" s="125"/>
      <c r="E30" s="15"/>
      <c r="F30" s="125"/>
      <c r="G30" s="15"/>
      <c r="H30" s="15"/>
      <c r="I30" s="15"/>
      <c r="J30" s="142"/>
      <c r="K30" s="142"/>
      <c r="L30" s="142"/>
      <c r="M30" s="142"/>
      <c r="N30" s="142"/>
      <c r="O30" s="142"/>
      <c r="P30" s="15"/>
      <c r="Q30" s="30"/>
      <c r="R30" s="149"/>
    </row>
    <row r="31" spans="1:18">
      <c r="A31" s="126"/>
      <c r="B31" s="126"/>
      <c r="C31" s="126"/>
      <c r="D31" s="127"/>
      <c r="E31" s="58"/>
      <c r="F31" s="127"/>
      <c r="G31" s="58"/>
      <c r="H31" s="58"/>
      <c r="I31" s="58"/>
      <c r="J31" s="143"/>
      <c r="K31" s="143"/>
      <c r="L31" s="144">
        <f>SUM(L8:L30)</f>
        <v>0</v>
      </c>
      <c r="M31" s="144">
        <f>SUM(M8:M30)</f>
        <v>0</v>
      </c>
      <c r="N31" s="144"/>
      <c r="O31" s="144"/>
      <c r="P31" s="144">
        <f>SUM(P8:P30)</f>
        <v>0</v>
      </c>
      <c r="Q31" s="152"/>
      <c r="R31" s="73"/>
    </row>
  </sheetData>
  <mergeCells count="14">
    <mergeCell ref="D5:G5"/>
    <mergeCell ref="D6:E6"/>
    <mergeCell ref="F6:G6"/>
    <mergeCell ref="A5:A7"/>
    <mergeCell ref="B5:B7"/>
    <mergeCell ref="C5:C7"/>
    <mergeCell ref="R5:R7"/>
    <mergeCell ref="J5:L6"/>
    <mergeCell ref="H5:I6"/>
    <mergeCell ref="M5:M7"/>
    <mergeCell ref="N5:N7"/>
    <mergeCell ref="O5:O7"/>
    <mergeCell ref="P5:P7"/>
    <mergeCell ref="Q5:Q7"/>
  </mergeCells>
  <hyperlinks>
    <hyperlink ref="R2" location="'Summary sales'!A1" display="SUMMARY"/>
  </hyperlinks>
  <pageMargins left="0.7" right="0.7" top="0.75" bottom="0.75" header="0.3" footer="0.3"/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80"/>
  <sheetViews>
    <sheetView zoomScale="85" zoomScaleNormal="85" workbookViewId="0">
      <pane xSplit="4" ySplit="7" topLeftCell="E8" activePane="bottomRight" state="frozen"/>
      <selection pane="topRight"/>
      <selection pane="bottomLeft"/>
      <selection pane="bottomRight" activeCell="M28" sqref="M28"/>
    </sheetView>
  </sheetViews>
  <sheetFormatPr defaultColWidth="9.140625" defaultRowHeight="15"/>
  <cols>
    <col min="1" max="1" width="6.5703125" style="1" customWidth="1"/>
    <col min="2" max="3" width="9.140625" style="1"/>
    <col min="4" max="4" width="15.85546875" style="1" customWidth="1"/>
    <col min="5" max="5" width="7.7109375" style="1" customWidth="1"/>
    <col min="6" max="6" width="9.140625" style="1"/>
    <col min="7" max="7" width="7.7109375" style="1" customWidth="1"/>
    <col min="8" max="10" width="9.140625" style="1"/>
    <col min="11" max="11" width="15.7109375" style="108" customWidth="1"/>
    <col min="12" max="12" width="14.5703125" style="108" customWidth="1"/>
    <col min="13" max="13" width="12.140625" style="108" customWidth="1"/>
    <col min="14" max="14" width="13" style="1" customWidth="1"/>
    <col min="15" max="15" width="11.85546875" style="1" customWidth="1"/>
    <col min="16" max="16" width="46.5703125" style="1" customWidth="1"/>
    <col min="17" max="16384" width="9.140625" style="1"/>
  </cols>
  <sheetData>
    <row r="1" spans="1:16">
      <c r="E1" s="153" t="s">
        <v>244</v>
      </c>
      <c r="G1" s="44"/>
      <c r="H1" s="44"/>
      <c r="I1" s="44"/>
      <c r="J1" s="44"/>
      <c r="K1" s="128"/>
      <c r="L1" s="128"/>
      <c r="M1" s="128"/>
      <c r="N1" s="44"/>
      <c r="O1" s="44"/>
      <c r="P1" s="44"/>
    </row>
    <row r="2" spans="1:16">
      <c r="E2" s="153" t="s">
        <v>258</v>
      </c>
      <c r="G2" s="44"/>
      <c r="H2" s="44"/>
      <c r="I2" s="44"/>
      <c r="J2" s="44"/>
      <c r="K2" s="129" t="s">
        <v>246</v>
      </c>
      <c r="L2" s="129"/>
      <c r="M2" s="130">
        <f>SUM(M8:M33)</f>
        <v>98343.490999992937</v>
      </c>
      <c r="N2" s="44"/>
      <c r="O2" s="44"/>
      <c r="P2" s="25" t="s">
        <v>122</v>
      </c>
    </row>
    <row r="3" spans="1:16">
      <c r="E3" s="154">
        <f>CERES!C4</f>
        <v>46054</v>
      </c>
      <c r="G3" s="44"/>
      <c r="H3" s="44"/>
      <c r="I3" s="44"/>
      <c r="J3" s="44"/>
      <c r="K3" s="128"/>
      <c r="L3" s="128"/>
      <c r="M3" s="128"/>
      <c r="N3" s="44"/>
      <c r="O3" s="44"/>
      <c r="P3" s="44"/>
    </row>
    <row r="4" spans="1:16">
      <c r="B4" s="44"/>
      <c r="C4" s="44"/>
      <c r="D4" s="44"/>
      <c r="E4" s="44"/>
      <c r="F4" s="44"/>
      <c r="G4" s="44"/>
      <c r="H4" s="44"/>
      <c r="I4" s="44"/>
      <c r="J4" s="44"/>
      <c r="K4" s="128"/>
      <c r="L4" s="128"/>
      <c r="M4" s="128"/>
      <c r="N4" s="44"/>
      <c r="O4" s="44"/>
      <c r="P4" s="44"/>
    </row>
    <row r="5" spans="1:16" ht="15" customHeight="1">
      <c r="A5" s="752" t="s">
        <v>247</v>
      </c>
      <c r="B5" s="752" t="s">
        <v>248</v>
      </c>
      <c r="C5" s="752" t="s">
        <v>249</v>
      </c>
      <c r="D5" s="752" t="s">
        <v>259</v>
      </c>
      <c r="E5" s="750" t="s">
        <v>160</v>
      </c>
      <c r="F5" s="750"/>
      <c r="G5" s="750"/>
      <c r="H5" s="750"/>
      <c r="I5" s="750" t="s">
        <v>162</v>
      </c>
      <c r="J5" s="750"/>
      <c r="K5" s="755" t="s">
        <v>127</v>
      </c>
      <c r="L5" s="756"/>
      <c r="M5" s="757"/>
      <c r="N5" s="764" t="s">
        <v>126</v>
      </c>
      <c r="O5" s="764" t="s">
        <v>250</v>
      </c>
      <c r="P5" s="747" t="s">
        <v>130</v>
      </c>
    </row>
    <row r="6" spans="1:16" ht="32.25" customHeight="1">
      <c r="A6" s="753"/>
      <c r="B6" s="753"/>
      <c r="C6" s="753"/>
      <c r="D6" s="753"/>
      <c r="E6" s="751" t="s">
        <v>251</v>
      </c>
      <c r="F6" s="751"/>
      <c r="G6" s="751" t="s">
        <v>125</v>
      </c>
      <c r="H6" s="751"/>
      <c r="I6" s="751"/>
      <c r="J6" s="751"/>
      <c r="K6" s="758"/>
      <c r="L6" s="759"/>
      <c r="M6" s="760"/>
      <c r="N6" s="765"/>
      <c r="O6" s="765"/>
      <c r="P6" s="748"/>
    </row>
    <row r="7" spans="1:16" ht="15.75" customHeight="1">
      <c r="A7" s="754"/>
      <c r="B7" s="754"/>
      <c r="C7" s="754"/>
      <c r="D7" s="754"/>
      <c r="E7" s="112" t="s">
        <v>101</v>
      </c>
      <c r="F7" s="112" t="s">
        <v>131</v>
      </c>
      <c r="G7" s="112" t="s">
        <v>101</v>
      </c>
      <c r="H7" s="112" t="s">
        <v>131</v>
      </c>
      <c r="I7" s="112" t="s">
        <v>124</v>
      </c>
      <c r="J7" s="112" t="s">
        <v>252</v>
      </c>
      <c r="K7" s="131" t="s">
        <v>124</v>
      </c>
      <c r="L7" s="131" t="s">
        <v>252</v>
      </c>
      <c r="M7" s="131" t="s">
        <v>92</v>
      </c>
      <c r="N7" s="766"/>
      <c r="O7" s="766"/>
      <c r="P7" s="749"/>
    </row>
    <row r="8" spans="1:16">
      <c r="A8" s="1">
        <v>1</v>
      </c>
      <c r="B8" s="114">
        <f>G8</f>
        <v>46064</v>
      </c>
      <c r="C8" s="155" t="s">
        <v>342</v>
      </c>
      <c r="D8" s="120" t="s">
        <v>344</v>
      </c>
      <c r="E8" s="156">
        <v>46063</v>
      </c>
      <c r="F8" s="118">
        <v>0.79166666666666663</v>
      </c>
      <c r="G8" s="156">
        <v>46064</v>
      </c>
      <c r="H8" s="132">
        <v>0.375</v>
      </c>
      <c r="I8" s="158">
        <v>175</v>
      </c>
      <c r="J8" s="159">
        <v>20</v>
      </c>
      <c r="K8" s="162">
        <v>23906119.671999998</v>
      </c>
      <c r="L8" s="11">
        <v>23910974.548999999</v>
      </c>
      <c r="M8" s="137">
        <f t="shared" ref="M8" si="0">L8-K8</f>
        <v>4854.8770000003278</v>
      </c>
      <c r="N8" s="160">
        <f t="shared" ref="N8:N13" si="1">IFERROR(((G8-E8+H8-F8)),"")</f>
        <v>0.58333333333333337</v>
      </c>
      <c r="O8" s="161">
        <f t="shared" ref="O8:O13" si="2">M8/24</f>
        <v>202.28654166668034</v>
      </c>
      <c r="P8" s="148"/>
    </row>
    <row r="9" spans="1:16">
      <c r="A9" s="1">
        <f>A8+1</f>
        <v>2</v>
      </c>
      <c r="B9" s="114">
        <f t="shared" ref="B9:B29" si="3">G9</f>
        <v>46066</v>
      </c>
      <c r="C9" s="155" t="s">
        <v>343</v>
      </c>
      <c r="D9" s="120" t="s">
        <v>345</v>
      </c>
      <c r="E9" s="156">
        <v>46064</v>
      </c>
      <c r="F9" s="118">
        <v>0.58333333333333337</v>
      </c>
      <c r="G9" s="156">
        <v>46066</v>
      </c>
      <c r="H9" s="132">
        <v>0.125</v>
      </c>
      <c r="I9" s="158">
        <v>185</v>
      </c>
      <c r="J9" s="159">
        <v>20</v>
      </c>
      <c r="K9" s="162">
        <v>23921336.028999999</v>
      </c>
      <c r="L9" s="11">
        <v>23926173.322999999</v>
      </c>
      <c r="M9" s="137">
        <f t="shared" ref="M9" si="4">L9-K9</f>
        <v>4837.2939999997616</v>
      </c>
      <c r="N9" s="160">
        <f t="shared" si="1"/>
        <v>1.5416666666666665</v>
      </c>
      <c r="O9" s="161">
        <f t="shared" si="2"/>
        <v>201.55391666665673</v>
      </c>
      <c r="P9" s="148"/>
    </row>
    <row r="10" spans="1:16">
      <c r="A10" s="1">
        <v>7</v>
      </c>
      <c r="B10" s="114">
        <f t="shared" si="3"/>
        <v>46067</v>
      </c>
      <c r="C10" s="155" t="s">
        <v>290</v>
      </c>
      <c r="D10" s="120" t="s">
        <v>346</v>
      </c>
      <c r="E10" s="156">
        <v>46066</v>
      </c>
      <c r="F10" s="118">
        <v>0.79166666666666663</v>
      </c>
      <c r="G10" s="156">
        <v>46067</v>
      </c>
      <c r="H10" s="132">
        <v>0.35416666666666669</v>
      </c>
      <c r="I10" s="158">
        <v>185</v>
      </c>
      <c r="J10" s="159">
        <v>20</v>
      </c>
      <c r="K10" s="162">
        <v>23931242.399999999</v>
      </c>
      <c r="L10" s="11">
        <v>23936084.396000002</v>
      </c>
      <c r="M10" s="137">
        <f t="shared" ref="M10" si="5">L10-K10</f>
        <v>4841.9960000030696</v>
      </c>
      <c r="N10" s="160">
        <f t="shared" si="1"/>
        <v>0.56250000000000011</v>
      </c>
      <c r="O10" s="161">
        <f t="shared" si="2"/>
        <v>201.74983333346123</v>
      </c>
      <c r="P10" s="148"/>
    </row>
    <row r="11" spans="1:16">
      <c r="A11" s="1">
        <f t="shared" ref="A11:A74" si="6">A10+1</f>
        <v>8</v>
      </c>
      <c r="B11" s="114">
        <f t="shared" si="3"/>
        <v>46068</v>
      </c>
      <c r="C11" s="155" t="s">
        <v>343</v>
      </c>
      <c r="D11" s="119" t="s">
        <v>361</v>
      </c>
      <c r="E11" s="156">
        <v>46067</v>
      </c>
      <c r="F11" s="118">
        <v>0.80208333333333337</v>
      </c>
      <c r="G11" s="156">
        <v>46068</v>
      </c>
      <c r="H11" s="132">
        <v>0.34375</v>
      </c>
      <c r="I11" s="158">
        <v>180</v>
      </c>
      <c r="J11" s="159">
        <v>20</v>
      </c>
      <c r="K11" s="162">
        <v>23939794.84</v>
      </c>
      <c r="L11" s="11">
        <v>23944460.079999998</v>
      </c>
      <c r="M11" s="137">
        <f t="shared" ref="M11" si="7">L11-K11</f>
        <v>4665.2399999983609</v>
      </c>
      <c r="N11" s="160">
        <f t="shared" si="1"/>
        <v>0.54166666666666663</v>
      </c>
      <c r="O11" s="161">
        <f t="shared" si="2"/>
        <v>194.38499999993169</v>
      </c>
      <c r="P11" s="148"/>
    </row>
    <row r="12" spans="1:16">
      <c r="A12" s="1">
        <f t="shared" si="6"/>
        <v>9</v>
      </c>
      <c r="B12" s="114">
        <f t="shared" si="3"/>
        <v>46070</v>
      </c>
      <c r="C12" s="155" t="s">
        <v>290</v>
      </c>
      <c r="D12" s="119" t="s">
        <v>362</v>
      </c>
      <c r="E12" s="156">
        <v>46069</v>
      </c>
      <c r="F12" s="118">
        <v>0.84027777777777779</v>
      </c>
      <c r="G12" s="156">
        <v>46070</v>
      </c>
      <c r="H12" s="602">
        <v>3.125E-2</v>
      </c>
      <c r="I12" s="158">
        <v>180</v>
      </c>
      <c r="J12" s="159">
        <v>30</v>
      </c>
      <c r="K12" s="162">
        <v>23959949.410999998</v>
      </c>
      <c r="L12" s="11">
        <v>23964455.131999999</v>
      </c>
      <c r="M12" s="137">
        <f t="shared" ref="M12" si="8">L12-K12</f>
        <v>4505.7210000008345</v>
      </c>
      <c r="N12" s="160">
        <f t="shared" si="1"/>
        <v>0.19097222222222221</v>
      </c>
      <c r="O12" s="161">
        <f t="shared" si="2"/>
        <v>187.73837500003478</v>
      </c>
      <c r="P12" s="148"/>
    </row>
    <row r="13" spans="1:16">
      <c r="A13" s="1">
        <f t="shared" si="6"/>
        <v>10</v>
      </c>
      <c r="B13" s="114">
        <f t="shared" si="3"/>
        <v>46070</v>
      </c>
      <c r="C13" s="155" t="s">
        <v>343</v>
      </c>
      <c r="D13" s="120" t="s">
        <v>366</v>
      </c>
      <c r="E13" s="156">
        <v>46070</v>
      </c>
      <c r="F13" s="118">
        <v>0.1875</v>
      </c>
      <c r="G13" s="156">
        <v>46070</v>
      </c>
      <c r="H13" s="132">
        <v>0.625</v>
      </c>
      <c r="I13" s="158">
        <v>170</v>
      </c>
      <c r="J13" s="159">
        <v>20</v>
      </c>
      <c r="K13" s="162">
        <v>23968087.390999999</v>
      </c>
      <c r="L13" s="11">
        <v>23972738.782000002</v>
      </c>
      <c r="M13" s="137">
        <f t="shared" ref="M13:M21" si="9">L13-K13</f>
        <v>4651.3910000026226</v>
      </c>
      <c r="N13" s="160">
        <f t="shared" si="1"/>
        <v>0.4375</v>
      </c>
      <c r="O13" s="161">
        <f t="shared" si="2"/>
        <v>193.8079583334426</v>
      </c>
      <c r="P13" s="148"/>
    </row>
    <row r="14" spans="1:16">
      <c r="A14" s="1">
        <f t="shared" si="6"/>
        <v>11</v>
      </c>
      <c r="B14" s="114">
        <f t="shared" si="3"/>
        <v>46071</v>
      </c>
      <c r="C14" s="155" t="s">
        <v>290</v>
      </c>
      <c r="D14" s="120" t="s">
        <v>380</v>
      </c>
      <c r="E14" s="156">
        <v>46071</v>
      </c>
      <c r="F14" s="118">
        <v>0.60763888888888895</v>
      </c>
      <c r="G14" s="156">
        <v>46071</v>
      </c>
      <c r="H14" s="118">
        <v>0.89583333333333337</v>
      </c>
      <c r="I14" s="158">
        <v>180</v>
      </c>
      <c r="J14" s="159">
        <v>20</v>
      </c>
      <c r="K14" s="162">
        <v>23982771.522</v>
      </c>
      <c r="L14" s="11">
        <v>23987472.460999999</v>
      </c>
      <c r="M14" s="137">
        <f t="shared" ref="M14" si="10">L14-K14</f>
        <v>4700.9389999993145</v>
      </c>
      <c r="N14" s="160">
        <f t="shared" ref="N14" si="11">IFERROR(((G14-E14+H14-F14)),"")</f>
        <v>0.28819444444444442</v>
      </c>
      <c r="O14" s="161">
        <f t="shared" ref="O14" si="12">M14/24</f>
        <v>195.87245833330476</v>
      </c>
      <c r="P14" s="148"/>
    </row>
    <row r="15" spans="1:16">
      <c r="A15" s="1">
        <f t="shared" si="6"/>
        <v>12</v>
      </c>
      <c r="B15" s="114">
        <f t="shared" si="3"/>
        <v>46072</v>
      </c>
      <c r="C15" s="155" t="s">
        <v>343</v>
      </c>
      <c r="D15" s="120" t="s">
        <v>381</v>
      </c>
      <c r="E15" s="156">
        <v>46072</v>
      </c>
      <c r="F15" s="118">
        <v>0.1875</v>
      </c>
      <c r="G15" s="156">
        <v>46072</v>
      </c>
      <c r="H15" s="132">
        <v>0.51041666666666663</v>
      </c>
      <c r="I15" s="158">
        <v>180</v>
      </c>
      <c r="J15" s="159">
        <v>20</v>
      </c>
      <c r="K15" s="162">
        <v>23992379.833000001</v>
      </c>
      <c r="L15" s="11">
        <v>23997099.734999999</v>
      </c>
      <c r="M15" s="137">
        <f t="shared" ref="M15" si="13">L15-K15</f>
        <v>4719.9019999988377</v>
      </c>
      <c r="N15" s="160">
        <f t="shared" ref="N15" si="14">IFERROR(((G15-E15+H15-F15)),"")</f>
        <v>0.32291666666666663</v>
      </c>
      <c r="O15" s="161">
        <f t="shared" ref="O15" si="15">M15/24</f>
        <v>196.66258333328491</v>
      </c>
      <c r="P15" s="148"/>
    </row>
    <row r="16" spans="1:16">
      <c r="A16" s="1">
        <f t="shared" si="6"/>
        <v>13</v>
      </c>
      <c r="B16" s="114">
        <f t="shared" si="3"/>
        <v>46073</v>
      </c>
      <c r="C16" s="155" t="s">
        <v>290</v>
      </c>
      <c r="D16" s="120" t="s">
        <v>386</v>
      </c>
      <c r="E16" s="156">
        <v>46073</v>
      </c>
      <c r="F16" s="118">
        <v>0.3125</v>
      </c>
      <c r="G16" s="156">
        <v>46073</v>
      </c>
      <c r="H16" s="132">
        <v>0.51041666666666663</v>
      </c>
      <c r="I16" s="158">
        <v>180</v>
      </c>
      <c r="J16" s="159">
        <v>30</v>
      </c>
      <c r="K16" s="162">
        <v>24011682.327</v>
      </c>
      <c r="L16" s="11">
        <v>24016217.079999998</v>
      </c>
      <c r="M16" s="137">
        <f t="shared" si="9"/>
        <v>4534.7529999986291</v>
      </c>
      <c r="N16" s="160">
        <f t="shared" ref="N16:N21" si="16">IFERROR(((G16-E16+H16-F16)),"")</f>
        <v>0.19791666666666663</v>
      </c>
      <c r="O16" s="161">
        <f t="shared" ref="O16:O21" si="17">M16/24</f>
        <v>188.94804166660956</v>
      </c>
      <c r="P16" s="148"/>
    </row>
    <row r="17" spans="1:16">
      <c r="A17" s="1">
        <f t="shared" si="6"/>
        <v>14</v>
      </c>
      <c r="B17" s="114">
        <f t="shared" si="3"/>
        <v>46074</v>
      </c>
      <c r="C17" s="155" t="s">
        <v>343</v>
      </c>
      <c r="D17" s="120" t="s">
        <v>387</v>
      </c>
      <c r="E17" s="156">
        <v>46073</v>
      </c>
      <c r="F17" s="118">
        <v>0.95833333333333337</v>
      </c>
      <c r="G17" s="156">
        <v>46074</v>
      </c>
      <c r="H17" s="132">
        <v>0.19444444444444445</v>
      </c>
      <c r="I17" s="158">
        <v>180</v>
      </c>
      <c r="J17" s="159">
        <v>30</v>
      </c>
      <c r="K17" s="162">
        <v>24025137.726</v>
      </c>
      <c r="L17" s="11">
        <v>24029662.204</v>
      </c>
      <c r="M17" s="137">
        <f t="shared" ref="M17" si="18">L17-K17</f>
        <v>4524.4780000001192</v>
      </c>
      <c r="N17" s="160">
        <f t="shared" ref="N17" si="19">IFERROR(((G17-E17+H17-F17)),"")</f>
        <v>0.23611111111111105</v>
      </c>
      <c r="O17" s="161">
        <f t="shared" ref="O17" si="20">M17/24</f>
        <v>188.51991666667163</v>
      </c>
      <c r="P17" s="148"/>
    </row>
    <row r="18" spans="1:16">
      <c r="A18" s="1">
        <f t="shared" si="6"/>
        <v>15</v>
      </c>
      <c r="B18" s="114">
        <f t="shared" si="3"/>
        <v>46075</v>
      </c>
      <c r="C18" s="155" t="s">
        <v>290</v>
      </c>
      <c r="D18" s="120" t="s">
        <v>392</v>
      </c>
      <c r="E18" s="156">
        <v>46074</v>
      </c>
      <c r="F18" s="118">
        <v>0.76736111111111116</v>
      </c>
      <c r="G18" s="156">
        <v>46075</v>
      </c>
      <c r="H18" s="132">
        <v>2.0833333333333332E-2</v>
      </c>
      <c r="I18" s="158">
        <v>180</v>
      </c>
      <c r="J18" s="159">
        <v>30</v>
      </c>
      <c r="K18" s="162">
        <v>24040061.695</v>
      </c>
      <c r="L18" s="11">
        <v>24044590.403999999</v>
      </c>
      <c r="M18" s="137">
        <f t="shared" ref="M18" si="21">L18-K18</f>
        <v>4528.7089999988675</v>
      </c>
      <c r="N18" s="160">
        <f t="shared" ref="N18" si="22">IFERROR(((G18-E18+H18-F18)),"")</f>
        <v>0.2534722222222221</v>
      </c>
      <c r="O18" s="161">
        <f t="shared" ref="O18" si="23">M18/24</f>
        <v>188.69620833328614</v>
      </c>
      <c r="P18" s="148"/>
    </row>
    <row r="19" spans="1:16">
      <c r="A19" s="1">
        <f t="shared" si="6"/>
        <v>16</v>
      </c>
      <c r="B19" s="114">
        <f t="shared" si="3"/>
        <v>46075</v>
      </c>
      <c r="C19" s="155" t="s">
        <v>343</v>
      </c>
      <c r="D19" s="120" t="s">
        <v>395</v>
      </c>
      <c r="E19" s="156">
        <v>46075</v>
      </c>
      <c r="F19" s="118">
        <v>0.29166666666666669</v>
      </c>
      <c r="G19" s="156">
        <v>46075</v>
      </c>
      <c r="H19" s="132">
        <v>0.55208333333333337</v>
      </c>
      <c r="I19" s="158">
        <v>170</v>
      </c>
      <c r="J19" s="159">
        <v>20</v>
      </c>
      <c r="K19" s="162">
        <v>24049479.010000002</v>
      </c>
      <c r="L19" s="11">
        <v>24054118.414000001</v>
      </c>
      <c r="M19" s="137">
        <f t="shared" ref="M19" si="24">L19-K19</f>
        <v>4639.4039999991655</v>
      </c>
      <c r="N19" s="160">
        <f t="shared" ref="N19" si="25">IFERROR(((G19-E19+H19-F19)),"")</f>
        <v>0.26041666666666669</v>
      </c>
      <c r="O19" s="161">
        <f t="shared" ref="O19" si="26">M19/24</f>
        <v>193.30849999996522</v>
      </c>
      <c r="P19" s="148"/>
    </row>
    <row r="20" spans="1:16">
      <c r="A20" s="1">
        <f t="shared" si="6"/>
        <v>17</v>
      </c>
      <c r="B20" s="114">
        <f t="shared" si="3"/>
        <v>46076</v>
      </c>
      <c r="C20" s="155" t="s">
        <v>290</v>
      </c>
      <c r="D20" s="120" t="s">
        <v>403</v>
      </c>
      <c r="E20" s="156">
        <v>46075</v>
      </c>
      <c r="F20" s="118">
        <v>0.80208333333333337</v>
      </c>
      <c r="G20" s="156">
        <v>46076</v>
      </c>
      <c r="H20" s="132">
        <v>6.9444444444444434E-2</v>
      </c>
      <c r="I20" s="158">
        <v>180</v>
      </c>
      <c r="J20" s="159">
        <v>20</v>
      </c>
      <c r="K20" s="162">
        <v>24058128.581999999</v>
      </c>
      <c r="L20" s="11">
        <v>24062816.745999999</v>
      </c>
      <c r="M20" s="137">
        <f t="shared" ref="M20" si="27">L20-K20</f>
        <v>4688.1640000008047</v>
      </c>
      <c r="N20" s="160">
        <f t="shared" ref="N20" si="28">IFERROR(((G20-E20+H20-F20)),"")</f>
        <v>0.26736111111111105</v>
      </c>
      <c r="O20" s="161">
        <f t="shared" ref="O20" si="29">M20/24</f>
        <v>195.34016666670018</v>
      </c>
      <c r="P20" s="148"/>
    </row>
    <row r="21" spans="1:16">
      <c r="A21" s="1">
        <f t="shared" si="6"/>
        <v>18</v>
      </c>
      <c r="B21" s="114">
        <f t="shared" si="3"/>
        <v>46076</v>
      </c>
      <c r="C21" s="155" t="s">
        <v>343</v>
      </c>
      <c r="D21" s="120" t="s">
        <v>404</v>
      </c>
      <c r="E21" s="156">
        <v>46076</v>
      </c>
      <c r="F21" s="118">
        <v>0.6875</v>
      </c>
      <c r="G21" s="156">
        <v>46076</v>
      </c>
      <c r="H21" s="132">
        <v>0.91666666666666663</v>
      </c>
      <c r="I21" s="158">
        <v>180</v>
      </c>
      <c r="J21" s="159">
        <v>20</v>
      </c>
      <c r="K21" s="162">
        <v>24073619.287999999</v>
      </c>
      <c r="L21" s="11">
        <v>24078332.368999999</v>
      </c>
      <c r="M21" s="137">
        <f t="shared" si="9"/>
        <v>4713.0810000002384</v>
      </c>
      <c r="N21" s="160">
        <f t="shared" si="16"/>
        <v>0.22916666666666663</v>
      </c>
      <c r="O21" s="161">
        <f t="shared" si="17"/>
        <v>196.37837500000992</v>
      </c>
      <c r="P21" s="148"/>
    </row>
    <row r="22" spans="1:16">
      <c r="A22" s="1">
        <f t="shared" si="6"/>
        <v>19</v>
      </c>
      <c r="B22" s="114">
        <f t="shared" si="3"/>
        <v>46077</v>
      </c>
      <c r="C22" s="155" t="s">
        <v>290</v>
      </c>
      <c r="D22" s="120" t="s">
        <v>405</v>
      </c>
      <c r="E22" s="156">
        <v>46077</v>
      </c>
      <c r="F22" s="118">
        <v>0.31944444444444448</v>
      </c>
      <c r="G22" s="156">
        <v>46077</v>
      </c>
      <c r="H22" s="132">
        <v>0.52083333333333337</v>
      </c>
      <c r="I22" s="158">
        <v>170</v>
      </c>
      <c r="J22" s="159">
        <v>25</v>
      </c>
      <c r="K22" s="162">
        <v>24087248.647999998</v>
      </c>
      <c r="L22" s="11">
        <v>24091760.364999998</v>
      </c>
      <c r="M22" s="137">
        <f t="shared" ref="M22:M25" si="30">L22-K22</f>
        <v>4511.7170000001788</v>
      </c>
      <c r="N22" s="160">
        <f t="shared" ref="N22:N25" si="31">IFERROR(((G22-E22+H22-F22)),"")</f>
        <v>0.2013888888888889</v>
      </c>
      <c r="O22" s="161">
        <f t="shared" ref="O22:O25" si="32">M22/24</f>
        <v>187.98820833334079</v>
      </c>
      <c r="P22" s="148"/>
    </row>
    <row r="23" spans="1:16">
      <c r="A23" s="1">
        <f t="shared" si="6"/>
        <v>20</v>
      </c>
      <c r="B23" s="114">
        <f t="shared" si="3"/>
        <v>46078</v>
      </c>
      <c r="C23" s="155" t="s">
        <v>343</v>
      </c>
      <c r="D23" s="120" t="s">
        <v>411</v>
      </c>
      <c r="E23" s="156">
        <v>46077</v>
      </c>
      <c r="F23" s="118">
        <v>0.96875</v>
      </c>
      <c r="G23" s="156">
        <v>46078</v>
      </c>
      <c r="H23" s="132">
        <v>0.16666666666666666</v>
      </c>
      <c r="I23" s="158">
        <v>180</v>
      </c>
      <c r="J23" s="159">
        <v>30</v>
      </c>
      <c r="K23" s="162">
        <v>24101444.822999999</v>
      </c>
      <c r="L23" s="11">
        <v>24105941.899</v>
      </c>
      <c r="M23" s="137">
        <f t="shared" si="30"/>
        <v>4497.0760000012815</v>
      </c>
      <c r="N23" s="160">
        <f t="shared" ref="N23" si="33">IFERROR(((G23-E23+H23-F23)),"")</f>
        <v>0.19791666666666674</v>
      </c>
      <c r="O23" s="161">
        <f t="shared" ref="O23" si="34">M23/24</f>
        <v>187.37816666672006</v>
      </c>
      <c r="P23" s="148"/>
    </row>
    <row r="24" spans="1:16">
      <c r="A24" s="1">
        <f t="shared" si="6"/>
        <v>21</v>
      </c>
      <c r="B24" s="114">
        <f t="shared" si="3"/>
        <v>46078</v>
      </c>
      <c r="C24" s="155" t="s">
        <v>290</v>
      </c>
      <c r="D24" s="120" t="s">
        <v>412</v>
      </c>
      <c r="E24" s="156">
        <v>46078</v>
      </c>
      <c r="F24" s="118">
        <v>0.5625</v>
      </c>
      <c r="G24" s="156">
        <v>46078</v>
      </c>
      <c r="H24" s="132">
        <v>0.79166666666666663</v>
      </c>
      <c r="I24" s="158">
        <v>180</v>
      </c>
      <c r="J24" s="159">
        <v>25</v>
      </c>
      <c r="K24" s="162">
        <v>24114383.201000001</v>
      </c>
      <c r="L24" s="11">
        <v>24119817.686999999</v>
      </c>
      <c r="M24" s="137">
        <f t="shared" si="30"/>
        <v>5434.4859999977052</v>
      </c>
      <c r="N24" s="160">
        <f t="shared" si="31"/>
        <v>0.22916666666666663</v>
      </c>
      <c r="O24" s="161">
        <f t="shared" si="32"/>
        <v>226.43691666657105</v>
      </c>
      <c r="P24" s="148"/>
    </row>
    <row r="25" spans="1:16">
      <c r="A25" s="1">
        <f t="shared" si="6"/>
        <v>22</v>
      </c>
      <c r="B25" s="114">
        <f t="shared" si="3"/>
        <v>46079</v>
      </c>
      <c r="C25" s="155" t="s">
        <v>343</v>
      </c>
      <c r="D25" s="120" t="s">
        <v>417</v>
      </c>
      <c r="E25" s="156">
        <v>46079</v>
      </c>
      <c r="F25" s="118">
        <v>0.31597222222222221</v>
      </c>
      <c r="G25" s="156">
        <v>46079</v>
      </c>
      <c r="H25" s="132">
        <v>0.54166666666666663</v>
      </c>
      <c r="I25" s="158">
        <v>180</v>
      </c>
      <c r="J25" s="159">
        <v>25</v>
      </c>
      <c r="K25" s="162">
        <v>24129166.017999999</v>
      </c>
      <c r="L25" s="11">
        <v>24133685.730999999</v>
      </c>
      <c r="M25" s="137">
        <f t="shared" si="30"/>
        <v>4519.7129999995232</v>
      </c>
      <c r="N25" s="160">
        <f t="shared" si="31"/>
        <v>0.22569444444444442</v>
      </c>
      <c r="O25" s="161">
        <f t="shared" si="32"/>
        <v>188.32137499998012</v>
      </c>
      <c r="P25" s="148"/>
    </row>
    <row r="26" spans="1:16">
      <c r="A26" s="1">
        <f t="shared" si="6"/>
        <v>23</v>
      </c>
      <c r="B26" s="114">
        <f t="shared" si="3"/>
        <v>46080</v>
      </c>
      <c r="C26" s="155" t="s">
        <v>290</v>
      </c>
      <c r="D26" s="120" t="s">
        <v>424</v>
      </c>
      <c r="E26" s="156">
        <v>46079</v>
      </c>
      <c r="F26" s="118">
        <v>0.97222222222222221</v>
      </c>
      <c r="G26" s="156">
        <v>46080</v>
      </c>
      <c r="H26" s="132">
        <v>0.19791666666666666</v>
      </c>
      <c r="I26" s="158">
        <v>185</v>
      </c>
      <c r="J26" s="159">
        <v>30</v>
      </c>
      <c r="K26" s="162">
        <v>24142343.028000001</v>
      </c>
      <c r="L26" s="11">
        <v>24146959.550999999</v>
      </c>
      <c r="M26" s="137">
        <f t="shared" ref="M26" si="35">L26-K26</f>
        <v>4616.5229999981821</v>
      </c>
      <c r="N26" s="160">
        <f t="shared" ref="N26" si="36">IFERROR(((G26-E26+H26-F26)),"")</f>
        <v>0.22569444444444453</v>
      </c>
      <c r="O26" s="161">
        <f t="shared" ref="O26" si="37">M26/24</f>
        <v>192.35512499992424</v>
      </c>
      <c r="P26" s="148"/>
    </row>
    <row r="27" spans="1:16">
      <c r="A27" s="1">
        <f t="shared" si="6"/>
        <v>24</v>
      </c>
      <c r="B27" s="114">
        <f t="shared" si="3"/>
        <v>46081</v>
      </c>
      <c r="C27" s="155" t="s">
        <v>343</v>
      </c>
      <c r="D27" s="120" t="s">
        <v>425</v>
      </c>
      <c r="E27" s="156">
        <v>46080</v>
      </c>
      <c r="F27" s="118">
        <v>0.99305555555555547</v>
      </c>
      <c r="G27" s="156">
        <v>46081</v>
      </c>
      <c r="H27" s="132">
        <v>0.19097222222222221</v>
      </c>
      <c r="I27" s="158">
        <v>170</v>
      </c>
      <c r="J27" s="159">
        <v>30</v>
      </c>
      <c r="K27" s="162">
        <v>24162205.151000001</v>
      </c>
      <c r="L27" s="11">
        <v>24166632.068999998</v>
      </c>
      <c r="M27" s="137">
        <f t="shared" ref="M27" si="38">L27-K27</f>
        <v>4426.917999997735</v>
      </c>
      <c r="N27" s="160">
        <f t="shared" ref="N27" si="39">IFERROR(((G27-E27+H27-F27)),"")</f>
        <v>0.19791666666666685</v>
      </c>
      <c r="O27" s="161">
        <f t="shared" ref="O27" si="40">M27/24</f>
        <v>184.4549166665723</v>
      </c>
      <c r="P27" s="148"/>
    </row>
    <row r="28" spans="1:16">
      <c r="A28" s="1">
        <f t="shared" si="6"/>
        <v>25</v>
      </c>
      <c r="B28" s="114">
        <f t="shared" si="3"/>
        <v>46081</v>
      </c>
      <c r="C28" s="155" t="s">
        <v>290</v>
      </c>
      <c r="D28" s="120" t="s">
        <v>428</v>
      </c>
      <c r="E28" s="156">
        <v>46081</v>
      </c>
      <c r="F28" s="118">
        <v>0.3611111111111111</v>
      </c>
      <c r="G28" s="156">
        <v>46081</v>
      </c>
      <c r="H28" s="132">
        <v>0.58333333333333337</v>
      </c>
      <c r="I28" s="158">
        <v>190</v>
      </c>
      <c r="J28" s="159">
        <v>25</v>
      </c>
      <c r="K28" s="162">
        <v>24170380.381000001</v>
      </c>
      <c r="L28" s="11">
        <v>24175311.489999998</v>
      </c>
      <c r="M28" s="137">
        <f t="shared" ref="M28:M30" si="41">L28-K28</f>
        <v>4931.1089999973774</v>
      </c>
      <c r="N28" s="160">
        <f t="shared" ref="N28:N30" si="42">IFERROR(((G28-E28+H28-F28)),"")</f>
        <v>0.22222222222222227</v>
      </c>
      <c r="O28" s="161">
        <f t="shared" ref="O28:O30" si="43">M28/24</f>
        <v>205.46287499989072</v>
      </c>
      <c r="P28" s="148"/>
    </row>
    <row r="29" spans="1:16">
      <c r="A29" s="1">
        <f t="shared" si="6"/>
        <v>26</v>
      </c>
      <c r="B29" s="114">
        <f t="shared" si="3"/>
        <v>0</v>
      </c>
      <c r="C29" s="155"/>
      <c r="D29" s="119"/>
      <c r="E29" s="156"/>
      <c r="F29" s="132"/>
      <c r="G29" s="156"/>
      <c r="H29" s="132"/>
      <c r="I29" s="158"/>
      <c r="J29" s="159"/>
      <c r="K29" s="162"/>
      <c r="L29" s="11"/>
      <c r="M29" s="137">
        <f t="shared" si="41"/>
        <v>0</v>
      </c>
      <c r="N29" s="160">
        <f t="shared" si="42"/>
        <v>0</v>
      </c>
      <c r="O29" s="161">
        <f t="shared" si="43"/>
        <v>0</v>
      </c>
      <c r="P29" s="148"/>
    </row>
    <row r="30" spans="1:16">
      <c r="A30" s="1">
        <f t="shared" si="6"/>
        <v>27</v>
      </c>
      <c r="B30" s="114">
        <f t="shared" ref="B30:B33" si="44">G30</f>
        <v>0</v>
      </c>
      <c r="C30" s="155"/>
      <c r="D30" s="119"/>
      <c r="E30" s="156"/>
      <c r="F30" s="132"/>
      <c r="G30" s="156"/>
      <c r="H30" s="132"/>
      <c r="I30" s="158"/>
      <c r="J30" s="159"/>
      <c r="K30" s="162"/>
      <c r="L30" s="11"/>
      <c r="M30" s="137">
        <f t="shared" si="41"/>
        <v>0</v>
      </c>
      <c r="N30" s="160">
        <f t="shared" si="42"/>
        <v>0</v>
      </c>
      <c r="O30" s="161">
        <f t="shared" si="43"/>
        <v>0</v>
      </c>
      <c r="P30" s="148"/>
    </row>
    <row r="31" spans="1:16">
      <c r="A31" s="1">
        <f t="shared" si="6"/>
        <v>28</v>
      </c>
      <c r="B31" s="114">
        <f t="shared" si="44"/>
        <v>0</v>
      </c>
      <c r="C31" s="155"/>
      <c r="D31" s="119"/>
      <c r="E31" s="156"/>
      <c r="F31" s="132"/>
      <c r="G31" s="156"/>
      <c r="H31" s="132"/>
      <c r="I31" s="158"/>
      <c r="J31" s="159"/>
      <c r="K31" s="162"/>
      <c r="L31" s="11"/>
      <c r="M31" s="137">
        <f t="shared" ref="M31:M32" si="45">L31-K31</f>
        <v>0</v>
      </c>
      <c r="N31" s="160">
        <f t="shared" ref="N31:N32" si="46">IFERROR(((G31-E31+H31-F31)),"")</f>
        <v>0</v>
      </c>
      <c r="O31" s="161">
        <f t="shared" ref="O31:O32" si="47">M31/24</f>
        <v>0</v>
      </c>
      <c r="P31" s="148"/>
    </row>
    <row r="32" spans="1:16">
      <c r="A32" s="1">
        <f t="shared" si="6"/>
        <v>29</v>
      </c>
      <c r="B32" s="114">
        <f t="shared" si="44"/>
        <v>0</v>
      </c>
      <c r="C32" s="155"/>
      <c r="D32" s="119"/>
      <c r="E32" s="156"/>
      <c r="F32" s="118"/>
      <c r="G32" s="156"/>
      <c r="H32" s="132"/>
      <c r="I32" s="158"/>
      <c r="J32" s="159"/>
      <c r="K32" s="162"/>
      <c r="L32" s="11"/>
      <c r="M32" s="137">
        <f t="shared" si="45"/>
        <v>0</v>
      </c>
      <c r="N32" s="160">
        <f t="shared" si="46"/>
        <v>0</v>
      </c>
      <c r="O32" s="161">
        <f t="shared" si="47"/>
        <v>0</v>
      </c>
      <c r="P32" s="148"/>
    </row>
    <row r="33" spans="1:16">
      <c r="A33" s="1">
        <f t="shared" si="6"/>
        <v>30</v>
      </c>
      <c r="B33" s="114">
        <f t="shared" si="44"/>
        <v>0</v>
      </c>
      <c r="C33" s="155"/>
      <c r="D33" s="119"/>
      <c r="E33" s="156"/>
      <c r="F33" s="136"/>
      <c r="G33" s="156"/>
      <c r="H33" s="132"/>
      <c r="I33" s="158"/>
      <c r="J33" s="159"/>
      <c r="K33" s="162"/>
      <c r="L33" s="11"/>
      <c r="M33" s="137">
        <f t="shared" ref="M33:M34" si="48">L33-K33</f>
        <v>0</v>
      </c>
      <c r="N33" s="160">
        <f t="shared" ref="N33:N34" si="49">IFERROR(((G33-E33+H33-F33)),"")</f>
        <v>0</v>
      </c>
      <c r="O33" s="161">
        <f t="shared" ref="O33:O34" si="50">M33/24</f>
        <v>0</v>
      </c>
      <c r="P33" s="148"/>
    </row>
    <row r="34" spans="1:16">
      <c r="A34" s="1">
        <f t="shared" si="6"/>
        <v>31</v>
      </c>
      <c r="B34" s="114">
        <f t="shared" ref="B34:B36" si="51">G34</f>
        <v>0</v>
      </c>
      <c r="C34" s="155"/>
      <c r="D34" s="119"/>
      <c r="E34" s="156"/>
      <c r="F34" s="132"/>
      <c r="G34" s="156"/>
      <c r="H34" s="132"/>
      <c r="I34" s="158"/>
      <c r="J34" s="159"/>
      <c r="K34" s="162"/>
      <c r="L34" s="11"/>
      <c r="M34" s="137">
        <f t="shared" si="48"/>
        <v>0</v>
      </c>
      <c r="N34" s="160">
        <f t="shared" si="49"/>
        <v>0</v>
      </c>
      <c r="O34" s="161">
        <f t="shared" si="50"/>
        <v>0</v>
      </c>
      <c r="P34" s="148"/>
    </row>
    <row r="35" spans="1:16">
      <c r="A35" s="1">
        <f t="shared" si="6"/>
        <v>32</v>
      </c>
      <c r="B35" s="114">
        <f t="shared" si="51"/>
        <v>0</v>
      </c>
      <c r="C35" s="155"/>
      <c r="D35" s="120"/>
      <c r="E35" s="156"/>
      <c r="F35" s="132"/>
      <c r="G35" s="156"/>
      <c r="H35" s="132"/>
      <c r="I35" s="158"/>
      <c r="J35" s="159"/>
      <c r="K35" s="162"/>
      <c r="L35" s="11"/>
      <c r="M35" s="137">
        <f t="shared" ref="M35" si="52">L35-K35</f>
        <v>0</v>
      </c>
      <c r="N35" s="160">
        <f t="shared" ref="N35" si="53">IFERROR(((G35-E35+H35-F35)),"")</f>
        <v>0</v>
      </c>
      <c r="O35" s="161">
        <f t="shared" ref="O35" si="54">M35/24</f>
        <v>0</v>
      </c>
      <c r="P35" s="148"/>
    </row>
    <row r="36" spans="1:16">
      <c r="A36" s="1">
        <f t="shared" si="6"/>
        <v>33</v>
      </c>
      <c r="B36" s="114">
        <f t="shared" si="51"/>
        <v>0</v>
      </c>
      <c r="C36" s="155"/>
      <c r="D36" s="120"/>
      <c r="E36" s="156"/>
      <c r="F36" s="118"/>
      <c r="G36" s="156"/>
      <c r="H36" s="132"/>
      <c r="I36" s="158"/>
      <c r="J36" s="159"/>
      <c r="K36" s="162"/>
      <c r="L36" s="11"/>
      <c r="M36" s="137">
        <f t="shared" ref="M36" si="55">L36-K36</f>
        <v>0</v>
      </c>
      <c r="N36" s="160">
        <f t="shared" ref="N36" si="56">IFERROR(((G36-E36+H36-F36)),"")</f>
        <v>0</v>
      </c>
      <c r="O36" s="161">
        <f t="shared" ref="O36" si="57">M36/24</f>
        <v>0</v>
      </c>
      <c r="P36" s="148"/>
    </row>
    <row r="37" spans="1:16">
      <c r="A37" s="1">
        <f t="shared" si="6"/>
        <v>34</v>
      </c>
      <c r="B37" s="114">
        <f t="shared" ref="B37:B43" si="58">G37</f>
        <v>0</v>
      </c>
      <c r="C37" s="155"/>
      <c r="D37" s="120"/>
      <c r="E37" s="156"/>
      <c r="F37" s="118"/>
      <c r="G37" s="156"/>
      <c r="H37" s="132"/>
      <c r="I37" s="158"/>
      <c r="J37" s="159"/>
      <c r="K37" s="162"/>
      <c r="L37" s="11"/>
      <c r="M37" s="137">
        <f t="shared" ref="M37:M40" si="59">L37-K37</f>
        <v>0</v>
      </c>
      <c r="N37" s="160">
        <f t="shared" ref="N37:N40" si="60">IFERROR(((G37-E37+H37-F37)),"")</f>
        <v>0</v>
      </c>
      <c r="O37" s="161">
        <f t="shared" ref="O37:O40" si="61">M37/24</f>
        <v>0</v>
      </c>
      <c r="P37" s="148"/>
    </row>
    <row r="38" spans="1:16">
      <c r="A38" s="1">
        <f t="shared" si="6"/>
        <v>35</v>
      </c>
      <c r="B38" s="114">
        <f t="shared" si="58"/>
        <v>0</v>
      </c>
      <c r="C38" s="155"/>
      <c r="D38" s="120"/>
      <c r="E38" s="156"/>
      <c r="F38" s="118"/>
      <c r="G38" s="156"/>
      <c r="H38" s="132"/>
      <c r="I38" s="158"/>
      <c r="J38" s="159"/>
      <c r="K38" s="162"/>
      <c r="L38" s="11"/>
      <c r="M38" s="137">
        <f t="shared" si="59"/>
        <v>0</v>
      </c>
      <c r="N38" s="160">
        <f t="shared" si="60"/>
        <v>0</v>
      </c>
      <c r="O38" s="161">
        <f t="shared" si="61"/>
        <v>0</v>
      </c>
      <c r="P38" s="148"/>
    </row>
    <row r="39" spans="1:16">
      <c r="A39" s="1">
        <f t="shared" si="6"/>
        <v>36</v>
      </c>
      <c r="B39" s="114">
        <f t="shared" si="58"/>
        <v>0</v>
      </c>
      <c r="C39" s="155"/>
      <c r="D39" s="120"/>
      <c r="E39" s="156"/>
      <c r="F39" s="118"/>
      <c r="G39" s="156"/>
      <c r="H39" s="132"/>
      <c r="I39" s="158"/>
      <c r="J39" s="159"/>
      <c r="K39" s="162"/>
      <c r="L39" s="11"/>
      <c r="M39" s="137">
        <f t="shared" ref="M39" si="62">L39-K39</f>
        <v>0</v>
      </c>
      <c r="N39" s="160">
        <f t="shared" ref="N39" si="63">IFERROR(((G39-E39+H39-F39)),"")</f>
        <v>0</v>
      </c>
      <c r="O39" s="161">
        <f t="shared" ref="O39" si="64">M39/24</f>
        <v>0</v>
      </c>
      <c r="P39" s="148"/>
    </row>
    <row r="40" spans="1:16">
      <c r="A40" s="1">
        <f t="shared" si="6"/>
        <v>37</v>
      </c>
      <c r="B40" s="114">
        <f t="shared" si="58"/>
        <v>0</v>
      </c>
      <c r="C40" s="155"/>
      <c r="D40" s="120"/>
      <c r="E40" s="156"/>
      <c r="F40" s="118"/>
      <c r="G40" s="156"/>
      <c r="H40" s="132"/>
      <c r="I40" s="158"/>
      <c r="J40" s="159"/>
      <c r="K40" s="162"/>
      <c r="L40" s="11"/>
      <c r="M40" s="137">
        <f t="shared" si="59"/>
        <v>0</v>
      </c>
      <c r="N40" s="160">
        <f t="shared" si="60"/>
        <v>0</v>
      </c>
      <c r="O40" s="161">
        <f t="shared" si="61"/>
        <v>0</v>
      </c>
      <c r="P40" s="148"/>
    </row>
    <row r="41" spans="1:16">
      <c r="A41" s="1">
        <f t="shared" si="6"/>
        <v>38</v>
      </c>
      <c r="B41" s="114">
        <f t="shared" si="58"/>
        <v>0</v>
      </c>
      <c r="C41" s="155"/>
      <c r="D41" s="120"/>
      <c r="E41" s="156"/>
      <c r="F41" s="118"/>
      <c r="G41" s="156"/>
      <c r="H41" s="132"/>
      <c r="I41" s="158"/>
      <c r="J41" s="159"/>
      <c r="K41" s="162"/>
      <c r="L41" s="11"/>
      <c r="M41" s="137">
        <f t="shared" ref="M41:M42" si="65">L41-K41</f>
        <v>0</v>
      </c>
      <c r="N41" s="160">
        <f t="shared" ref="N41:N42" si="66">IFERROR(((G41-E41+H41-F41)),"")</f>
        <v>0</v>
      </c>
      <c r="O41" s="161">
        <f t="shared" ref="O41:O42" si="67">M41/24</f>
        <v>0</v>
      </c>
      <c r="P41" s="148"/>
    </row>
    <row r="42" spans="1:16">
      <c r="A42" s="1">
        <f t="shared" si="6"/>
        <v>39</v>
      </c>
      <c r="B42" s="114">
        <f t="shared" si="58"/>
        <v>0</v>
      </c>
      <c r="C42" s="155"/>
      <c r="D42" s="120"/>
      <c r="E42" s="156"/>
      <c r="F42" s="118"/>
      <c r="G42" s="156"/>
      <c r="H42" s="132"/>
      <c r="I42" s="158"/>
      <c r="J42" s="159"/>
      <c r="K42" s="162"/>
      <c r="L42" s="11"/>
      <c r="M42" s="137">
        <f t="shared" si="65"/>
        <v>0</v>
      </c>
      <c r="N42" s="160">
        <f t="shared" si="66"/>
        <v>0</v>
      </c>
      <c r="O42" s="161">
        <f t="shared" si="67"/>
        <v>0</v>
      </c>
      <c r="P42" s="148"/>
    </row>
    <row r="43" spans="1:16">
      <c r="A43" s="1">
        <f t="shared" si="6"/>
        <v>40</v>
      </c>
      <c r="B43" s="114">
        <f t="shared" si="58"/>
        <v>0</v>
      </c>
      <c r="C43" s="155"/>
      <c r="D43" s="120"/>
      <c r="E43" s="156"/>
      <c r="F43" s="118"/>
      <c r="G43" s="156"/>
      <c r="H43" s="132"/>
      <c r="I43" s="158"/>
      <c r="J43" s="159"/>
      <c r="K43" s="162"/>
      <c r="L43" s="11"/>
      <c r="M43" s="137">
        <f t="shared" ref="M43:M44" si="68">L43-K43</f>
        <v>0</v>
      </c>
      <c r="N43" s="160">
        <f t="shared" ref="N43" si="69">IFERROR(((G43-E43+H43-F43)),"")</f>
        <v>0</v>
      </c>
      <c r="O43" s="161">
        <f t="shared" ref="O43" si="70">M43/24</f>
        <v>0</v>
      </c>
      <c r="P43" s="148"/>
    </row>
    <row r="44" spans="1:16">
      <c r="A44" s="1">
        <f t="shared" si="6"/>
        <v>41</v>
      </c>
      <c r="B44" s="114">
        <f t="shared" ref="B44:B45" si="71">G44</f>
        <v>0</v>
      </c>
      <c r="C44" s="155"/>
      <c r="D44" s="120"/>
      <c r="E44" s="156"/>
      <c r="F44" s="118"/>
      <c r="G44" s="156"/>
      <c r="H44" s="132"/>
      <c r="I44" s="158"/>
      <c r="J44" s="159"/>
      <c r="K44" s="162"/>
      <c r="L44" s="11"/>
      <c r="M44" s="137">
        <f t="shared" si="68"/>
        <v>0</v>
      </c>
      <c r="N44" s="160">
        <f t="shared" ref="N44" si="72">IFERROR(((G44-E44+H44-F44)),"")</f>
        <v>0</v>
      </c>
      <c r="O44" s="161">
        <f t="shared" ref="O44" si="73">M44/24</f>
        <v>0</v>
      </c>
      <c r="P44" s="148"/>
    </row>
    <row r="45" spans="1:16">
      <c r="A45" s="1">
        <f t="shared" si="6"/>
        <v>42</v>
      </c>
      <c r="B45" s="114">
        <f t="shared" si="71"/>
        <v>0</v>
      </c>
      <c r="C45" s="155"/>
      <c r="D45" s="120"/>
      <c r="E45" s="156"/>
      <c r="F45" s="118"/>
      <c r="G45" s="156"/>
      <c r="H45" s="132"/>
      <c r="I45" s="158"/>
      <c r="J45" s="159"/>
      <c r="K45" s="162"/>
      <c r="L45" s="11"/>
      <c r="M45" s="137">
        <f t="shared" ref="M45:M48" si="74">L45-K45</f>
        <v>0</v>
      </c>
      <c r="N45" s="160">
        <f t="shared" ref="N45:N48" si="75">IFERROR(((G45-E45+H45-F45)),"")</f>
        <v>0</v>
      </c>
      <c r="O45" s="161">
        <f t="shared" ref="O45:O48" si="76">M45/24</f>
        <v>0</v>
      </c>
      <c r="P45" s="148"/>
    </row>
    <row r="46" spans="1:16">
      <c r="A46" s="1">
        <f t="shared" si="6"/>
        <v>43</v>
      </c>
      <c r="B46" s="114">
        <f t="shared" ref="B46:B56" si="77">G46</f>
        <v>0</v>
      </c>
      <c r="C46" s="155"/>
      <c r="D46" s="120"/>
      <c r="E46" s="156"/>
      <c r="F46" s="118"/>
      <c r="G46" s="156"/>
      <c r="H46" s="132"/>
      <c r="I46" s="158"/>
      <c r="J46" s="159"/>
      <c r="K46" s="162"/>
      <c r="L46" s="11"/>
      <c r="M46" s="137">
        <f t="shared" si="74"/>
        <v>0</v>
      </c>
      <c r="N46" s="160">
        <f t="shared" si="75"/>
        <v>0</v>
      </c>
      <c r="O46" s="161">
        <f t="shared" si="76"/>
        <v>0</v>
      </c>
      <c r="P46" s="148"/>
    </row>
    <row r="47" spans="1:16">
      <c r="A47" s="1">
        <f t="shared" si="6"/>
        <v>44</v>
      </c>
      <c r="B47" s="114">
        <f t="shared" si="77"/>
        <v>0</v>
      </c>
      <c r="C47" s="155"/>
      <c r="D47" s="120"/>
      <c r="E47" s="156"/>
      <c r="F47" s="118"/>
      <c r="G47" s="156"/>
      <c r="H47" s="132"/>
      <c r="I47" s="158"/>
      <c r="J47" s="159"/>
      <c r="K47" s="162"/>
      <c r="L47" s="11"/>
      <c r="M47" s="137">
        <f t="shared" si="74"/>
        <v>0</v>
      </c>
      <c r="N47" s="160">
        <f t="shared" si="75"/>
        <v>0</v>
      </c>
      <c r="O47" s="161">
        <f t="shared" si="76"/>
        <v>0</v>
      </c>
      <c r="P47" s="148"/>
    </row>
    <row r="48" spans="1:16">
      <c r="A48" s="1">
        <f t="shared" si="6"/>
        <v>45</v>
      </c>
      <c r="B48" s="114">
        <f t="shared" si="77"/>
        <v>0</v>
      </c>
      <c r="C48" s="155"/>
      <c r="D48" s="120"/>
      <c r="E48" s="156"/>
      <c r="F48" s="118"/>
      <c r="G48" s="156"/>
      <c r="H48" s="132"/>
      <c r="I48" s="158"/>
      <c r="J48" s="159"/>
      <c r="K48" s="162"/>
      <c r="L48" s="11"/>
      <c r="M48" s="137">
        <f t="shared" si="74"/>
        <v>0</v>
      </c>
      <c r="N48" s="160">
        <f t="shared" si="75"/>
        <v>0</v>
      </c>
      <c r="O48" s="161">
        <f t="shared" si="76"/>
        <v>0</v>
      </c>
      <c r="P48" s="148"/>
    </row>
    <row r="49" spans="1:16">
      <c r="A49" s="1">
        <f t="shared" si="6"/>
        <v>46</v>
      </c>
      <c r="B49" s="114">
        <f t="shared" si="77"/>
        <v>0</v>
      </c>
      <c r="C49" s="155"/>
      <c r="D49" s="120"/>
      <c r="E49" s="156"/>
      <c r="F49" s="118"/>
      <c r="G49" s="156"/>
      <c r="H49" s="132"/>
      <c r="I49" s="158"/>
      <c r="J49" s="159"/>
      <c r="K49" s="162"/>
      <c r="L49" s="11"/>
      <c r="M49" s="137">
        <f t="shared" ref="M49" si="78">L49-K49</f>
        <v>0</v>
      </c>
      <c r="N49" s="160">
        <f t="shared" ref="N49" si="79">IFERROR(((G49-E49+H49-F49)),"")</f>
        <v>0</v>
      </c>
      <c r="O49" s="161">
        <f t="shared" ref="O49" si="80">M49/24</f>
        <v>0</v>
      </c>
      <c r="P49" s="148"/>
    </row>
    <row r="50" spans="1:16">
      <c r="A50" s="1">
        <f t="shared" si="6"/>
        <v>47</v>
      </c>
      <c r="B50" s="114">
        <f t="shared" si="77"/>
        <v>0</v>
      </c>
      <c r="C50" s="157"/>
      <c r="D50" s="119"/>
      <c r="E50" s="156"/>
      <c r="F50" s="118"/>
      <c r="G50" s="156"/>
      <c r="H50" s="132"/>
      <c r="I50" s="158"/>
      <c r="J50" s="159"/>
      <c r="K50" s="162"/>
      <c r="L50" s="11"/>
      <c r="M50" s="137">
        <f t="shared" ref="M50:M52" si="81">L50-K50</f>
        <v>0</v>
      </c>
      <c r="N50" s="160">
        <f t="shared" ref="N50:N52" si="82">IFERROR(((G50-E50+H50-F50)),"")</f>
        <v>0</v>
      </c>
      <c r="O50" s="161">
        <f t="shared" ref="O50:O52" si="83">M50/24</f>
        <v>0</v>
      </c>
      <c r="P50" s="148"/>
    </row>
    <row r="51" spans="1:16">
      <c r="A51" s="1">
        <f t="shared" si="6"/>
        <v>48</v>
      </c>
      <c r="B51" s="114">
        <f t="shared" si="77"/>
        <v>0</v>
      </c>
      <c r="C51" s="155"/>
      <c r="D51" s="119"/>
      <c r="E51" s="156"/>
      <c r="F51" s="118"/>
      <c r="G51" s="156"/>
      <c r="H51" s="132"/>
      <c r="I51" s="158"/>
      <c r="J51" s="159"/>
      <c r="K51" s="162"/>
      <c r="L51" s="11"/>
      <c r="M51" s="137">
        <f t="shared" si="81"/>
        <v>0</v>
      </c>
      <c r="N51" s="160">
        <f t="shared" si="82"/>
        <v>0</v>
      </c>
      <c r="O51" s="161">
        <f t="shared" si="83"/>
        <v>0</v>
      </c>
      <c r="P51" s="148"/>
    </row>
    <row r="52" spans="1:16">
      <c r="A52" s="1">
        <f t="shared" si="6"/>
        <v>49</v>
      </c>
      <c r="B52" s="114">
        <f t="shared" si="77"/>
        <v>0</v>
      </c>
      <c r="C52" s="155"/>
      <c r="D52" s="119"/>
      <c r="E52" s="156"/>
      <c r="F52" s="118"/>
      <c r="G52" s="156"/>
      <c r="H52" s="132"/>
      <c r="I52" s="158"/>
      <c r="J52" s="159"/>
      <c r="K52" s="162"/>
      <c r="L52" s="11"/>
      <c r="M52" s="137">
        <f t="shared" si="81"/>
        <v>0</v>
      </c>
      <c r="N52" s="160">
        <f t="shared" si="82"/>
        <v>0</v>
      </c>
      <c r="O52" s="161">
        <f t="shared" si="83"/>
        <v>0</v>
      </c>
      <c r="P52" s="148"/>
    </row>
    <row r="53" spans="1:16">
      <c r="A53" s="1">
        <f t="shared" si="6"/>
        <v>50</v>
      </c>
      <c r="B53" s="114">
        <f t="shared" si="77"/>
        <v>0</v>
      </c>
      <c r="C53" s="155"/>
      <c r="D53" s="120"/>
      <c r="E53" s="156"/>
      <c r="F53" s="118"/>
      <c r="G53" s="156"/>
      <c r="H53" s="132"/>
      <c r="I53" s="158"/>
      <c r="J53" s="159"/>
      <c r="K53" s="162"/>
      <c r="L53" s="11"/>
      <c r="M53" s="137">
        <f t="shared" ref="M53" si="84">L53-K53</f>
        <v>0</v>
      </c>
      <c r="N53" s="160">
        <f t="shared" ref="N53" si="85">IFERROR(((G53-E53+H53-F53)),"")</f>
        <v>0</v>
      </c>
      <c r="O53" s="161">
        <f t="shared" ref="O53" si="86">M53/24</f>
        <v>0</v>
      </c>
      <c r="P53" s="148"/>
    </row>
    <row r="54" spans="1:16">
      <c r="A54" s="1">
        <f t="shared" si="6"/>
        <v>51</v>
      </c>
      <c r="B54" s="114">
        <f t="shared" si="77"/>
        <v>0</v>
      </c>
      <c r="C54" s="155"/>
      <c r="D54" s="120"/>
      <c r="E54" s="156"/>
      <c r="F54" s="118"/>
      <c r="G54" s="156"/>
      <c r="H54" s="132"/>
      <c r="I54" s="158"/>
      <c r="J54" s="159"/>
      <c r="K54" s="162"/>
      <c r="L54" s="11"/>
      <c r="M54" s="137">
        <f t="shared" ref="M54" si="87">L54-K54</f>
        <v>0</v>
      </c>
      <c r="N54" s="160">
        <f t="shared" ref="N54" si="88">IFERROR(((G54-E54+H54-F54)),"")</f>
        <v>0</v>
      </c>
      <c r="O54" s="161">
        <f t="shared" ref="O54" si="89">M54/24</f>
        <v>0</v>
      </c>
      <c r="P54" s="148"/>
    </row>
    <row r="55" spans="1:16">
      <c r="A55" s="1">
        <f t="shared" si="6"/>
        <v>52</v>
      </c>
      <c r="B55" s="114">
        <f t="shared" si="77"/>
        <v>0</v>
      </c>
      <c r="C55" s="155"/>
      <c r="D55" s="120"/>
      <c r="E55" s="156"/>
      <c r="F55" s="118"/>
      <c r="G55" s="156"/>
      <c r="H55" s="132"/>
      <c r="I55" s="158"/>
      <c r="J55" s="159"/>
      <c r="K55" s="162"/>
      <c r="L55" s="11"/>
      <c r="M55" s="137">
        <f t="shared" ref="M55:M59" si="90">L55-K55</f>
        <v>0</v>
      </c>
      <c r="N55" s="160">
        <f t="shared" ref="N55:N59" si="91">IFERROR(((G55-E55+H55-F55)),"")</f>
        <v>0</v>
      </c>
      <c r="O55" s="161">
        <f t="shared" ref="O55:O59" si="92">M55/24</f>
        <v>0</v>
      </c>
      <c r="P55" s="148"/>
    </row>
    <row r="56" spans="1:16">
      <c r="A56" s="1">
        <f t="shared" si="6"/>
        <v>53</v>
      </c>
      <c r="B56" s="114">
        <f t="shared" si="77"/>
        <v>0</v>
      </c>
      <c r="C56" s="155"/>
      <c r="D56" s="120"/>
      <c r="E56" s="156"/>
      <c r="F56" s="118"/>
      <c r="G56" s="156"/>
      <c r="H56" s="132"/>
      <c r="I56" s="158"/>
      <c r="J56" s="159"/>
      <c r="K56" s="162"/>
      <c r="L56" s="11"/>
      <c r="M56" s="137">
        <f t="shared" si="90"/>
        <v>0</v>
      </c>
      <c r="N56" s="160">
        <f t="shared" si="91"/>
        <v>0</v>
      </c>
      <c r="O56" s="161">
        <f t="shared" si="92"/>
        <v>0</v>
      </c>
      <c r="P56" s="148"/>
    </row>
    <row r="57" spans="1:16">
      <c r="A57" s="1">
        <f t="shared" si="6"/>
        <v>54</v>
      </c>
      <c r="B57" s="114">
        <f t="shared" ref="B57:B67" si="93">G57</f>
        <v>0</v>
      </c>
      <c r="C57" s="155"/>
      <c r="D57" s="120"/>
      <c r="E57" s="156"/>
      <c r="F57" s="118"/>
      <c r="G57" s="156"/>
      <c r="H57" s="132"/>
      <c r="I57" s="158"/>
      <c r="J57" s="159"/>
      <c r="K57" s="162"/>
      <c r="L57" s="11"/>
      <c r="M57" s="137">
        <f t="shared" si="90"/>
        <v>0</v>
      </c>
      <c r="N57" s="160">
        <f t="shared" si="91"/>
        <v>0</v>
      </c>
      <c r="O57" s="161">
        <f t="shared" si="92"/>
        <v>0</v>
      </c>
      <c r="P57" s="148"/>
    </row>
    <row r="58" spans="1:16">
      <c r="A58" s="1">
        <f t="shared" si="6"/>
        <v>55</v>
      </c>
      <c r="B58" s="114">
        <f t="shared" si="93"/>
        <v>0</v>
      </c>
      <c r="C58" s="155"/>
      <c r="D58" s="120"/>
      <c r="E58" s="156"/>
      <c r="F58" s="118"/>
      <c r="G58" s="156"/>
      <c r="H58" s="132"/>
      <c r="I58" s="158"/>
      <c r="J58" s="159"/>
      <c r="K58" s="162"/>
      <c r="L58" s="11"/>
      <c r="M58" s="137">
        <f t="shared" si="90"/>
        <v>0</v>
      </c>
      <c r="N58" s="160">
        <f t="shared" si="91"/>
        <v>0</v>
      </c>
      <c r="O58" s="161">
        <f t="shared" si="92"/>
        <v>0</v>
      </c>
      <c r="P58" s="148"/>
    </row>
    <row r="59" spans="1:16">
      <c r="A59" s="1">
        <f t="shared" si="6"/>
        <v>56</v>
      </c>
      <c r="B59" s="114">
        <f t="shared" si="93"/>
        <v>0</v>
      </c>
      <c r="C59" s="155"/>
      <c r="D59" s="120"/>
      <c r="E59" s="156"/>
      <c r="F59" s="118"/>
      <c r="G59" s="156"/>
      <c r="H59" s="132"/>
      <c r="I59" s="158"/>
      <c r="J59" s="159"/>
      <c r="K59" s="162"/>
      <c r="L59" s="11"/>
      <c r="M59" s="137">
        <f t="shared" si="90"/>
        <v>0</v>
      </c>
      <c r="N59" s="160">
        <f t="shared" si="91"/>
        <v>0</v>
      </c>
      <c r="O59" s="161">
        <f t="shared" si="92"/>
        <v>0</v>
      </c>
      <c r="P59" s="148"/>
    </row>
    <row r="60" spans="1:16">
      <c r="A60" s="1">
        <f t="shared" si="6"/>
        <v>57</v>
      </c>
      <c r="B60" s="114">
        <f t="shared" si="93"/>
        <v>0</v>
      </c>
      <c r="C60" s="155"/>
      <c r="D60" s="120"/>
      <c r="E60" s="156"/>
      <c r="F60" s="118"/>
      <c r="G60" s="156"/>
      <c r="H60" s="132"/>
      <c r="I60" s="158"/>
      <c r="J60" s="159"/>
      <c r="K60" s="162"/>
      <c r="L60" s="11"/>
      <c r="M60" s="137">
        <f t="shared" ref="M60" si="94">L60-K60</f>
        <v>0</v>
      </c>
      <c r="N60" s="160">
        <f t="shared" ref="N60" si="95">IFERROR(((G60-E60+H60-F60)),"")</f>
        <v>0</v>
      </c>
      <c r="O60" s="161">
        <f t="shared" ref="O60" si="96">M60/24</f>
        <v>0</v>
      </c>
      <c r="P60" s="148"/>
    </row>
    <row r="61" spans="1:16">
      <c r="A61" s="1">
        <f t="shared" si="6"/>
        <v>58</v>
      </c>
      <c r="B61" s="114">
        <f t="shared" si="93"/>
        <v>0</v>
      </c>
      <c r="C61" s="155"/>
      <c r="D61" s="120"/>
      <c r="E61" s="156"/>
      <c r="F61" s="118"/>
      <c r="G61" s="156"/>
      <c r="H61" s="132"/>
      <c r="I61" s="158"/>
      <c r="J61" s="159"/>
      <c r="K61" s="162"/>
      <c r="L61" s="11"/>
      <c r="M61" s="137">
        <f t="shared" ref="M61:M67" si="97">L61-K61</f>
        <v>0</v>
      </c>
      <c r="N61" s="160">
        <f t="shared" ref="N61:N67" si="98">IFERROR(((G61-E61+H61-F61)),"")</f>
        <v>0</v>
      </c>
      <c r="O61" s="161">
        <f t="shared" ref="O61:O67" si="99">M61/24</f>
        <v>0</v>
      </c>
      <c r="P61" s="148"/>
    </row>
    <row r="62" spans="1:16">
      <c r="A62" s="1">
        <f t="shared" si="6"/>
        <v>59</v>
      </c>
      <c r="B62" s="114">
        <f t="shared" si="93"/>
        <v>0</v>
      </c>
      <c r="C62" s="155"/>
      <c r="D62" s="120"/>
      <c r="E62" s="156"/>
      <c r="F62" s="118"/>
      <c r="G62" s="156"/>
      <c r="H62" s="132"/>
      <c r="I62" s="158"/>
      <c r="J62" s="159"/>
      <c r="K62" s="162"/>
      <c r="L62" s="11"/>
      <c r="M62" s="137">
        <f t="shared" ref="M62" si="100">L62-K62</f>
        <v>0</v>
      </c>
      <c r="N62" s="160">
        <f t="shared" ref="N62" si="101">IFERROR(((G62-E62+H62-F62)),"")</f>
        <v>0</v>
      </c>
      <c r="O62" s="161">
        <f t="shared" ref="O62" si="102">M62/24</f>
        <v>0</v>
      </c>
      <c r="P62" s="148"/>
    </row>
    <row r="63" spans="1:16">
      <c r="A63" s="1">
        <f t="shared" si="6"/>
        <v>60</v>
      </c>
      <c r="B63" s="114">
        <f t="shared" si="93"/>
        <v>0</v>
      </c>
      <c r="C63" s="155"/>
      <c r="D63" s="120"/>
      <c r="E63" s="156"/>
      <c r="F63" s="118"/>
      <c r="G63" s="156"/>
      <c r="H63" s="132"/>
      <c r="I63" s="158"/>
      <c r="J63" s="159"/>
      <c r="K63" s="162"/>
      <c r="L63" s="11"/>
      <c r="M63" s="137">
        <f t="shared" si="97"/>
        <v>0</v>
      </c>
      <c r="N63" s="160">
        <f t="shared" si="98"/>
        <v>0</v>
      </c>
      <c r="O63" s="161">
        <f t="shared" si="99"/>
        <v>0</v>
      </c>
      <c r="P63" s="148"/>
    </row>
    <row r="64" spans="1:16">
      <c r="A64" s="1">
        <f t="shared" si="6"/>
        <v>61</v>
      </c>
      <c r="B64" s="114">
        <f t="shared" si="93"/>
        <v>0</v>
      </c>
      <c r="C64" s="155"/>
      <c r="D64" s="120"/>
      <c r="E64" s="156"/>
      <c r="F64" s="118"/>
      <c r="G64" s="156"/>
      <c r="H64" s="132"/>
      <c r="I64" s="158"/>
      <c r="J64" s="159"/>
      <c r="K64" s="162"/>
      <c r="L64" s="11"/>
      <c r="M64" s="137">
        <f t="shared" si="97"/>
        <v>0</v>
      </c>
      <c r="N64" s="160">
        <f t="shared" si="98"/>
        <v>0</v>
      </c>
      <c r="O64" s="161">
        <f t="shared" si="99"/>
        <v>0</v>
      </c>
      <c r="P64" s="148"/>
    </row>
    <row r="65" spans="1:16">
      <c r="A65" s="1">
        <f t="shared" si="6"/>
        <v>62</v>
      </c>
      <c r="B65" s="114">
        <f t="shared" si="93"/>
        <v>0</v>
      </c>
      <c r="C65" s="155"/>
      <c r="D65" s="120"/>
      <c r="E65" s="156"/>
      <c r="F65" s="118"/>
      <c r="G65" s="156"/>
      <c r="H65" s="132"/>
      <c r="I65" s="158"/>
      <c r="J65" s="159"/>
      <c r="K65" s="162"/>
      <c r="L65" s="11"/>
      <c r="M65" s="137">
        <f t="shared" si="97"/>
        <v>0</v>
      </c>
      <c r="N65" s="160">
        <f t="shared" si="98"/>
        <v>0</v>
      </c>
      <c r="O65" s="161">
        <f t="shared" si="99"/>
        <v>0</v>
      </c>
      <c r="P65" s="148"/>
    </row>
    <row r="66" spans="1:16">
      <c r="A66" s="1">
        <f t="shared" si="6"/>
        <v>63</v>
      </c>
      <c r="B66" s="114">
        <f t="shared" si="93"/>
        <v>0</v>
      </c>
      <c r="C66" s="155"/>
      <c r="D66" s="120"/>
      <c r="E66" s="156"/>
      <c r="F66" s="118"/>
      <c r="G66" s="156"/>
      <c r="H66" s="132"/>
      <c r="I66" s="158"/>
      <c r="J66" s="159"/>
      <c r="K66" s="162"/>
      <c r="L66" s="11"/>
      <c r="M66" s="137">
        <f t="shared" si="97"/>
        <v>0</v>
      </c>
      <c r="N66" s="160">
        <f t="shared" si="98"/>
        <v>0</v>
      </c>
      <c r="O66" s="161">
        <f t="shared" si="99"/>
        <v>0</v>
      </c>
      <c r="P66" s="148"/>
    </row>
    <row r="67" spans="1:16">
      <c r="A67" s="1">
        <f t="shared" si="6"/>
        <v>64</v>
      </c>
      <c r="B67" s="114">
        <f t="shared" si="93"/>
        <v>0</v>
      </c>
      <c r="C67" s="155"/>
      <c r="D67" s="120"/>
      <c r="E67" s="156"/>
      <c r="F67" s="118"/>
      <c r="G67" s="156"/>
      <c r="H67" s="132"/>
      <c r="I67" s="158"/>
      <c r="J67" s="159"/>
      <c r="K67" s="162"/>
      <c r="L67" s="11"/>
      <c r="M67" s="137">
        <f t="shared" si="97"/>
        <v>0</v>
      </c>
      <c r="N67" s="160">
        <f t="shared" si="98"/>
        <v>0</v>
      </c>
      <c r="O67" s="161">
        <f t="shared" si="99"/>
        <v>0</v>
      </c>
      <c r="P67" s="148"/>
    </row>
    <row r="68" spans="1:16">
      <c r="A68" s="1">
        <f t="shared" si="6"/>
        <v>65</v>
      </c>
      <c r="B68" s="114">
        <f t="shared" ref="B68:B78" si="103">G68</f>
        <v>0</v>
      </c>
      <c r="C68" s="155"/>
      <c r="D68" s="120"/>
      <c r="E68" s="156"/>
      <c r="F68" s="118"/>
      <c r="G68" s="156"/>
      <c r="H68" s="132"/>
      <c r="I68" s="158"/>
      <c r="J68" s="159"/>
      <c r="K68" s="162"/>
      <c r="L68" s="11"/>
      <c r="M68" s="137">
        <f t="shared" ref="M68:M78" si="104">L68-K68</f>
        <v>0</v>
      </c>
      <c r="N68" s="160">
        <f t="shared" ref="N68:N78" si="105">IFERROR(((G68-E68+H68-F68)),"")</f>
        <v>0</v>
      </c>
      <c r="O68" s="161">
        <f t="shared" ref="O68:O78" si="106">M68/24</f>
        <v>0</v>
      </c>
      <c r="P68" s="148"/>
    </row>
    <row r="69" spans="1:16">
      <c r="A69" s="1">
        <f t="shared" si="6"/>
        <v>66</v>
      </c>
      <c r="B69" s="114">
        <f t="shared" si="103"/>
        <v>0</v>
      </c>
      <c r="C69" s="155"/>
      <c r="D69" s="120"/>
      <c r="E69" s="156"/>
      <c r="F69" s="118"/>
      <c r="G69" s="156"/>
      <c r="H69" s="132"/>
      <c r="I69" s="158"/>
      <c r="J69" s="159"/>
      <c r="K69" s="162"/>
      <c r="L69" s="11"/>
      <c r="M69" s="137">
        <f t="shared" si="104"/>
        <v>0</v>
      </c>
      <c r="N69" s="160">
        <f t="shared" si="105"/>
        <v>0</v>
      </c>
      <c r="O69" s="161">
        <f t="shared" si="106"/>
        <v>0</v>
      </c>
      <c r="P69" s="148"/>
    </row>
    <row r="70" spans="1:16">
      <c r="A70" s="1">
        <f t="shared" si="6"/>
        <v>67</v>
      </c>
      <c r="B70" s="114">
        <f t="shared" si="103"/>
        <v>0</v>
      </c>
      <c r="C70" s="155"/>
      <c r="D70" s="120"/>
      <c r="E70" s="156"/>
      <c r="F70" s="118"/>
      <c r="G70" s="156"/>
      <c r="H70" s="132"/>
      <c r="I70" s="158"/>
      <c r="J70" s="159"/>
      <c r="K70" s="162"/>
      <c r="L70" s="11"/>
      <c r="M70" s="137">
        <f t="shared" si="104"/>
        <v>0</v>
      </c>
      <c r="N70" s="160">
        <f t="shared" si="105"/>
        <v>0</v>
      </c>
      <c r="O70" s="161">
        <f t="shared" si="106"/>
        <v>0</v>
      </c>
      <c r="P70" s="148"/>
    </row>
    <row r="71" spans="1:16">
      <c r="A71" s="1">
        <f t="shared" si="6"/>
        <v>68</v>
      </c>
      <c r="B71" s="114">
        <f t="shared" si="103"/>
        <v>0</v>
      </c>
      <c r="C71" s="155"/>
      <c r="D71" s="120"/>
      <c r="E71" s="156"/>
      <c r="F71" s="118"/>
      <c r="G71" s="156"/>
      <c r="H71" s="132"/>
      <c r="I71" s="158"/>
      <c r="J71" s="159"/>
      <c r="K71" s="162"/>
      <c r="L71" s="11"/>
      <c r="M71" s="137">
        <f t="shared" si="104"/>
        <v>0</v>
      </c>
      <c r="N71" s="160">
        <f t="shared" si="105"/>
        <v>0</v>
      </c>
      <c r="O71" s="161">
        <f t="shared" si="106"/>
        <v>0</v>
      </c>
      <c r="P71" s="148"/>
    </row>
    <row r="72" spans="1:16">
      <c r="A72" s="1">
        <f t="shared" si="6"/>
        <v>69</v>
      </c>
      <c r="B72" s="114">
        <f t="shared" si="103"/>
        <v>0</v>
      </c>
      <c r="C72" s="155"/>
      <c r="D72" s="120"/>
      <c r="E72" s="156"/>
      <c r="F72" s="118"/>
      <c r="G72" s="156"/>
      <c r="H72" s="132"/>
      <c r="I72" s="158"/>
      <c r="J72" s="159"/>
      <c r="K72" s="162"/>
      <c r="L72" s="11"/>
      <c r="M72" s="137">
        <f t="shared" si="104"/>
        <v>0</v>
      </c>
      <c r="N72" s="160">
        <f t="shared" si="105"/>
        <v>0</v>
      </c>
      <c r="O72" s="161">
        <f t="shared" si="106"/>
        <v>0</v>
      </c>
      <c r="P72" s="148"/>
    </row>
    <row r="73" spans="1:16">
      <c r="A73" s="1">
        <f t="shared" si="6"/>
        <v>70</v>
      </c>
      <c r="B73" s="114">
        <f t="shared" si="103"/>
        <v>0</v>
      </c>
      <c r="C73" s="155"/>
      <c r="D73" s="120"/>
      <c r="E73" s="156"/>
      <c r="F73" s="118"/>
      <c r="G73" s="156"/>
      <c r="H73" s="132"/>
      <c r="I73" s="158"/>
      <c r="J73" s="159"/>
      <c r="K73" s="162"/>
      <c r="L73" s="11"/>
      <c r="M73" s="137">
        <f t="shared" si="104"/>
        <v>0</v>
      </c>
      <c r="N73" s="160">
        <f t="shared" si="105"/>
        <v>0</v>
      </c>
      <c r="O73" s="161">
        <f t="shared" si="106"/>
        <v>0</v>
      </c>
      <c r="P73" s="148"/>
    </row>
    <row r="74" spans="1:16">
      <c r="A74" s="1">
        <f t="shared" si="6"/>
        <v>71</v>
      </c>
      <c r="B74" s="114">
        <f t="shared" si="103"/>
        <v>0</v>
      </c>
      <c r="C74" s="155"/>
      <c r="D74" s="120"/>
      <c r="E74" s="156"/>
      <c r="F74" s="118"/>
      <c r="G74" s="156"/>
      <c r="H74" s="132"/>
      <c r="I74" s="158"/>
      <c r="J74" s="159"/>
      <c r="K74" s="162"/>
      <c r="L74" s="11"/>
      <c r="M74" s="137">
        <f t="shared" si="104"/>
        <v>0</v>
      </c>
      <c r="N74" s="160">
        <f t="shared" si="105"/>
        <v>0</v>
      </c>
      <c r="O74" s="161">
        <f t="shared" si="106"/>
        <v>0</v>
      </c>
      <c r="P74" s="148"/>
    </row>
    <row r="75" spans="1:16">
      <c r="A75" s="1">
        <f t="shared" ref="A75:A78" si="107">A74+1</f>
        <v>72</v>
      </c>
      <c r="B75" s="114">
        <f t="shared" si="103"/>
        <v>0</v>
      </c>
      <c r="C75" s="155"/>
      <c r="D75" s="120"/>
      <c r="E75" s="156"/>
      <c r="F75" s="118"/>
      <c r="G75" s="156"/>
      <c r="H75" s="132"/>
      <c r="I75" s="158"/>
      <c r="J75" s="159"/>
      <c r="K75" s="162"/>
      <c r="L75" s="11"/>
      <c r="M75" s="137">
        <f t="shared" si="104"/>
        <v>0</v>
      </c>
      <c r="N75" s="160">
        <f t="shared" si="105"/>
        <v>0</v>
      </c>
      <c r="O75" s="161">
        <f t="shared" si="106"/>
        <v>0</v>
      </c>
      <c r="P75" s="148"/>
    </row>
    <row r="76" spans="1:16">
      <c r="A76" s="1">
        <f t="shared" si="107"/>
        <v>73</v>
      </c>
      <c r="B76" s="114">
        <f t="shared" si="103"/>
        <v>0</v>
      </c>
      <c r="C76" s="155"/>
      <c r="D76" s="120"/>
      <c r="E76" s="156"/>
      <c r="F76" s="118"/>
      <c r="G76" s="156"/>
      <c r="H76" s="132"/>
      <c r="I76" s="158"/>
      <c r="J76" s="159"/>
      <c r="K76" s="162"/>
      <c r="L76" s="11"/>
      <c r="M76" s="137">
        <f t="shared" si="104"/>
        <v>0</v>
      </c>
      <c r="N76" s="160">
        <f t="shared" si="105"/>
        <v>0</v>
      </c>
      <c r="O76" s="161">
        <f t="shared" si="106"/>
        <v>0</v>
      </c>
      <c r="P76" s="148"/>
    </row>
    <row r="77" spans="1:16">
      <c r="A77" s="1">
        <f t="shared" si="107"/>
        <v>74</v>
      </c>
      <c r="B77" s="114">
        <f t="shared" si="103"/>
        <v>0</v>
      </c>
      <c r="C77" s="155"/>
      <c r="D77" s="120"/>
      <c r="E77" s="156"/>
      <c r="F77" s="118"/>
      <c r="G77" s="156"/>
      <c r="H77" s="132"/>
      <c r="I77" s="158"/>
      <c r="J77" s="159"/>
      <c r="K77" s="162"/>
      <c r="L77" s="11"/>
      <c r="M77" s="137">
        <f t="shared" si="104"/>
        <v>0</v>
      </c>
      <c r="N77" s="160">
        <f t="shared" si="105"/>
        <v>0</v>
      </c>
      <c r="O77" s="161">
        <f t="shared" si="106"/>
        <v>0</v>
      </c>
      <c r="P77" s="148"/>
    </row>
    <row r="78" spans="1:16">
      <c r="A78" s="1">
        <f t="shared" si="107"/>
        <v>75</v>
      </c>
      <c r="B78" s="114">
        <f t="shared" si="103"/>
        <v>0</v>
      </c>
      <c r="C78" s="155"/>
      <c r="D78" s="120"/>
      <c r="E78" s="156"/>
      <c r="F78" s="118"/>
      <c r="G78" s="156"/>
      <c r="H78" s="132"/>
      <c r="I78" s="158"/>
      <c r="J78" s="159"/>
      <c r="K78" s="162"/>
      <c r="L78" s="11"/>
      <c r="M78" s="137">
        <f t="shared" si="104"/>
        <v>0</v>
      </c>
      <c r="N78" s="160">
        <f t="shared" si="105"/>
        <v>0</v>
      </c>
      <c r="O78" s="161">
        <f t="shared" si="106"/>
        <v>0</v>
      </c>
      <c r="P78" s="148"/>
    </row>
    <row r="79" spans="1:16">
      <c r="B79" s="114"/>
      <c r="C79" s="155"/>
      <c r="D79" s="120"/>
      <c r="E79" s="156"/>
      <c r="F79" s="118"/>
      <c r="G79" s="156"/>
      <c r="H79" s="132"/>
      <c r="I79" s="158"/>
      <c r="J79" s="163"/>
      <c r="K79" s="162"/>
      <c r="L79" s="11"/>
      <c r="M79" s="164"/>
      <c r="N79" s="146"/>
      <c r="O79" s="147"/>
      <c r="P79" s="148"/>
    </row>
    <row r="80" spans="1:16">
      <c r="B80" s="126"/>
      <c r="C80" s="57"/>
      <c r="D80" s="126"/>
      <c r="E80" s="58"/>
      <c r="F80" s="58"/>
      <c r="G80" s="58"/>
      <c r="H80" s="58"/>
      <c r="I80" s="58"/>
      <c r="J80" s="58"/>
      <c r="K80" s="143"/>
      <c r="L80" s="143"/>
      <c r="M80" s="144">
        <f>SUM(M8:M79)</f>
        <v>98343.490999992937</v>
      </c>
      <c r="N80" s="151">
        <f>SUM(N8:N79)</f>
        <v>7.4131944444444464</v>
      </c>
      <c r="O80" s="165">
        <f>AVERAGE(O8:O79)</f>
        <v>57.713316314549843</v>
      </c>
      <c r="P80" s="73"/>
    </row>
  </sheetData>
  <mergeCells count="12">
    <mergeCell ref="E5:H5"/>
    <mergeCell ref="E6:F6"/>
    <mergeCell ref="G6:H6"/>
    <mergeCell ref="A5:A7"/>
    <mergeCell ref="B5:B7"/>
    <mergeCell ref="C5:C7"/>
    <mergeCell ref="D5:D7"/>
    <mergeCell ref="N5:N7"/>
    <mergeCell ref="O5:O7"/>
    <mergeCell ref="P5:P7"/>
    <mergeCell ref="I5:J6"/>
    <mergeCell ref="K5:M6"/>
  </mergeCells>
  <hyperlinks>
    <hyperlink ref="P2" location="'Summary sales'!A1" display="SUMMARY"/>
  </hyperlinks>
  <pageMargins left="0.7" right="0.7" top="0.75" bottom="0.75" header="0.3" footer="0.3"/>
  <pageSetup paperSize="9" orientation="portrait"/>
  <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5"/>
  <sheetViews>
    <sheetView showGridLines="0" topLeftCell="A31" zoomScale="85" zoomScaleNormal="85" workbookViewId="0">
      <selection activeCell="N51" sqref="N51"/>
    </sheetView>
  </sheetViews>
  <sheetFormatPr defaultColWidth="9.140625" defaultRowHeight="15"/>
  <cols>
    <col min="1" max="1" width="8.7109375" style="1" customWidth="1"/>
    <col min="2" max="2" width="9.140625" style="1"/>
    <col min="3" max="3" width="21.28515625" style="1" customWidth="1"/>
    <col min="4" max="4" width="10.42578125" style="1" customWidth="1"/>
    <col min="5" max="5" width="13.5703125" style="107" customWidth="1"/>
    <col min="6" max="6" width="9.140625" style="1"/>
    <col min="7" max="7" width="10.140625" style="107" customWidth="1"/>
    <col min="8" max="10" width="9.140625" style="1"/>
    <col min="11" max="12" width="15.7109375" style="108" customWidth="1"/>
    <col min="13" max="13" width="15.5703125" style="108" customWidth="1"/>
    <col min="14" max="14" width="14.42578125" style="108" customWidth="1"/>
    <col min="15" max="15" width="17.5703125" style="108" customWidth="1"/>
    <col min="16" max="16" width="14.42578125" style="108" customWidth="1"/>
    <col min="17" max="17" width="13" style="1" customWidth="1"/>
    <col min="18" max="18" width="11.85546875" style="1" customWidth="1"/>
    <col min="19" max="19" width="55.42578125" style="1" customWidth="1"/>
    <col min="20" max="16384" width="9.140625" style="1"/>
  </cols>
  <sheetData>
    <row r="1" spans="1:19" ht="15.75" thickBot="1">
      <c r="E1" s="109" t="s">
        <v>244</v>
      </c>
      <c r="G1" s="110"/>
      <c r="H1" s="44"/>
      <c r="I1" s="44"/>
      <c r="J1" s="44"/>
      <c r="K1" s="128"/>
      <c r="L1" s="128"/>
      <c r="M1" s="128"/>
      <c r="N1" s="128"/>
      <c r="O1" s="128"/>
      <c r="P1" s="128"/>
      <c r="Q1" s="44"/>
      <c r="R1" s="44"/>
      <c r="S1" s="44"/>
    </row>
    <row r="2" spans="1:19" ht="16.5" thickTop="1" thickBot="1">
      <c r="E2" s="109" t="s">
        <v>260</v>
      </c>
      <c r="G2" s="110"/>
      <c r="H2" s="44"/>
      <c r="I2" s="44"/>
      <c r="J2" s="44"/>
      <c r="K2" s="129" t="s">
        <v>246</v>
      </c>
      <c r="L2" s="129"/>
      <c r="M2" s="130">
        <f>SUM(M8:M12)</f>
        <v>19976.304999999702</v>
      </c>
      <c r="N2" s="130"/>
      <c r="O2" s="130"/>
      <c r="P2" s="130"/>
      <c r="Q2" s="44"/>
      <c r="R2" s="44"/>
      <c r="S2" s="25" t="s">
        <v>122</v>
      </c>
    </row>
    <row r="3" spans="1:19" ht="15.75" thickTop="1">
      <c r="E3" s="109">
        <f>CERES!C4</f>
        <v>46054</v>
      </c>
      <c r="G3" s="110"/>
      <c r="H3" s="44"/>
      <c r="I3" s="44"/>
      <c r="J3" s="44"/>
      <c r="K3" s="128"/>
      <c r="L3" s="128"/>
      <c r="M3" s="128"/>
      <c r="N3" s="128"/>
      <c r="O3" s="128"/>
      <c r="P3" s="128"/>
      <c r="Q3" s="44"/>
      <c r="R3" s="44"/>
      <c r="S3" s="44"/>
    </row>
    <row r="4" spans="1:19" ht="15.75" thickBot="1">
      <c r="A4" s="44"/>
      <c r="B4" s="44"/>
      <c r="C4" s="44"/>
      <c r="D4" s="44"/>
      <c r="E4" s="110"/>
      <c r="F4" s="44"/>
      <c r="G4" s="110"/>
      <c r="H4" s="44"/>
      <c r="I4" s="44"/>
      <c r="J4" s="44"/>
      <c r="K4" s="128"/>
      <c r="L4" s="128"/>
      <c r="M4" s="128"/>
      <c r="N4" s="128"/>
      <c r="O4" s="128"/>
      <c r="P4" s="128"/>
      <c r="Q4" s="44"/>
      <c r="R4" s="44"/>
      <c r="S4" s="44"/>
    </row>
    <row r="5" spans="1:19" ht="15" customHeight="1" thickTop="1">
      <c r="A5" s="752" t="s">
        <v>247</v>
      </c>
      <c r="B5" s="752" t="s">
        <v>248</v>
      </c>
      <c r="C5" s="752" t="s">
        <v>254</v>
      </c>
      <c r="D5" s="752" t="s">
        <v>249</v>
      </c>
      <c r="E5" s="750" t="s">
        <v>160</v>
      </c>
      <c r="F5" s="750"/>
      <c r="G5" s="750"/>
      <c r="H5" s="750"/>
      <c r="I5" s="750" t="s">
        <v>162</v>
      </c>
      <c r="J5" s="750"/>
      <c r="K5" s="755" t="s">
        <v>127</v>
      </c>
      <c r="L5" s="756"/>
      <c r="M5" s="757"/>
      <c r="N5" s="761" t="s">
        <v>255</v>
      </c>
      <c r="O5" s="761" t="s">
        <v>256</v>
      </c>
      <c r="P5" s="761" t="s">
        <v>257</v>
      </c>
      <c r="Q5" s="764" t="s">
        <v>126</v>
      </c>
      <c r="R5" s="764" t="s">
        <v>250</v>
      </c>
      <c r="S5" s="747" t="s">
        <v>130</v>
      </c>
    </row>
    <row r="6" spans="1:19" ht="32.25" customHeight="1">
      <c r="A6" s="753"/>
      <c r="B6" s="753"/>
      <c r="C6" s="753"/>
      <c r="D6" s="753"/>
      <c r="E6" s="751" t="s">
        <v>251</v>
      </c>
      <c r="F6" s="751"/>
      <c r="G6" s="751" t="s">
        <v>125</v>
      </c>
      <c r="H6" s="751"/>
      <c r="I6" s="751"/>
      <c r="J6" s="751"/>
      <c r="K6" s="758"/>
      <c r="L6" s="759"/>
      <c r="M6" s="760"/>
      <c r="N6" s="762"/>
      <c r="O6" s="762"/>
      <c r="P6" s="762"/>
      <c r="Q6" s="765"/>
      <c r="R6" s="765"/>
      <c r="S6" s="748"/>
    </row>
    <row r="7" spans="1:19" ht="15.75" customHeight="1" thickBot="1">
      <c r="A7" s="754"/>
      <c r="B7" s="754"/>
      <c r="C7" s="754"/>
      <c r="D7" s="754"/>
      <c r="E7" s="111" t="s">
        <v>101</v>
      </c>
      <c r="F7" s="112" t="s">
        <v>131</v>
      </c>
      <c r="G7" s="111" t="s">
        <v>101</v>
      </c>
      <c r="H7" s="112" t="s">
        <v>131</v>
      </c>
      <c r="I7" s="112" t="s">
        <v>124</v>
      </c>
      <c r="J7" s="112" t="s">
        <v>252</v>
      </c>
      <c r="K7" s="131" t="s">
        <v>124</v>
      </c>
      <c r="L7" s="131" t="s">
        <v>252</v>
      </c>
      <c r="M7" s="131" t="s">
        <v>92</v>
      </c>
      <c r="N7" s="763"/>
      <c r="O7" s="763"/>
      <c r="P7" s="763"/>
      <c r="Q7" s="766"/>
      <c r="R7" s="766"/>
      <c r="S7" s="749"/>
    </row>
    <row r="8" spans="1:19" ht="15.75" thickTop="1">
      <c r="A8" s="113">
        <v>1</v>
      </c>
      <c r="B8" s="114">
        <f t="shared" ref="B8:B12" si="0">G8</f>
        <v>46054</v>
      </c>
      <c r="C8" s="115" t="s">
        <v>292</v>
      </c>
      <c r="D8" s="119" t="s">
        <v>290</v>
      </c>
      <c r="E8" s="117">
        <v>46053</v>
      </c>
      <c r="F8" s="118">
        <v>0.65416666666666667</v>
      </c>
      <c r="G8" s="117">
        <v>46054</v>
      </c>
      <c r="H8" s="132">
        <v>3.4722222222222224E-2</v>
      </c>
      <c r="I8" s="133">
        <v>130</v>
      </c>
      <c r="J8" s="133">
        <v>10</v>
      </c>
      <c r="K8" s="138">
        <v>9496565.2390000001</v>
      </c>
      <c r="L8" s="139">
        <v>9500463.2550000008</v>
      </c>
      <c r="M8" s="135">
        <f t="shared" ref="M8:M52" si="1">L8-K8</f>
        <v>3898.01600000076</v>
      </c>
      <c r="N8" s="137">
        <v>3898.01600000076</v>
      </c>
      <c r="O8" s="135">
        <v>3898.01600000076</v>
      </c>
      <c r="P8" s="145">
        <f t="shared" ref="P8:P9" si="2">N8/M8</f>
        <v>1</v>
      </c>
      <c r="Q8" s="146">
        <f t="shared" ref="Q8:Q9" si="3">(G8-E8)+(H8-F8)</f>
        <v>0.38055555555555554</v>
      </c>
      <c r="R8" s="147">
        <f t="shared" ref="R8:R9" si="4">M8/Q8/24</f>
        <v>426.79007299278396</v>
      </c>
      <c r="S8" s="148"/>
    </row>
    <row r="9" spans="1:19">
      <c r="A9" s="113">
        <f>A8+1</f>
        <v>2</v>
      </c>
      <c r="B9" s="114">
        <f t="shared" si="0"/>
        <v>46054</v>
      </c>
      <c r="C9" s="115" t="s">
        <v>296</v>
      </c>
      <c r="D9" s="119" t="s">
        <v>291</v>
      </c>
      <c r="E9" s="117">
        <v>46054</v>
      </c>
      <c r="F9" s="118">
        <v>3.4722222222222224E-2</v>
      </c>
      <c r="G9" s="117">
        <v>46054</v>
      </c>
      <c r="H9" s="140">
        <v>0.41666666666666669</v>
      </c>
      <c r="I9" s="133">
        <v>170</v>
      </c>
      <c r="J9" s="133">
        <v>10</v>
      </c>
      <c r="K9" s="138">
        <v>9500463.2550000008</v>
      </c>
      <c r="L9" s="139">
        <v>9504361.2719999999</v>
      </c>
      <c r="M9" s="135">
        <f t="shared" si="1"/>
        <v>3898.0169999990612</v>
      </c>
      <c r="N9" s="137">
        <v>3898.0169999990612</v>
      </c>
      <c r="O9" s="135">
        <v>3898.0169999990612</v>
      </c>
      <c r="P9" s="145">
        <f t="shared" si="2"/>
        <v>1</v>
      </c>
      <c r="Q9" s="146">
        <f t="shared" si="3"/>
        <v>0.38194444444444448</v>
      </c>
      <c r="R9" s="147">
        <f t="shared" si="4"/>
        <v>425.23821818171569</v>
      </c>
      <c r="S9" s="148"/>
    </row>
    <row r="10" spans="1:19">
      <c r="A10" s="113">
        <f t="shared" ref="A10:A53" si="5">A9+1</f>
        <v>3</v>
      </c>
      <c r="B10" s="114">
        <f t="shared" si="0"/>
        <v>46055</v>
      </c>
      <c r="C10" s="115" t="s">
        <v>311</v>
      </c>
      <c r="D10" s="119" t="s">
        <v>290</v>
      </c>
      <c r="E10" s="117">
        <v>46055</v>
      </c>
      <c r="F10" s="118">
        <v>0.78333333333333333</v>
      </c>
      <c r="G10" s="117">
        <v>46055</v>
      </c>
      <c r="H10" s="140">
        <v>0.88194444444444453</v>
      </c>
      <c r="I10" s="133">
        <v>160</v>
      </c>
      <c r="J10" s="133">
        <v>20</v>
      </c>
      <c r="K10" s="138">
        <v>9525386.0460000001</v>
      </c>
      <c r="L10" s="139">
        <v>9529518.1309999991</v>
      </c>
      <c r="M10" s="135">
        <f t="shared" si="1"/>
        <v>4132.0849999990314</v>
      </c>
      <c r="N10" s="137">
        <v>4132.0849999990314</v>
      </c>
      <c r="O10" s="135">
        <v>4132.0849999990314</v>
      </c>
      <c r="P10" s="145">
        <f t="shared" ref="P10" si="6">N10/M10</f>
        <v>1</v>
      </c>
      <c r="Q10" s="146">
        <f t="shared" ref="Q10" si="7">(G10-E10)+(H10-F10)</f>
        <v>9.8611111111111205E-2</v>
      </c>
      <c r="R10" s="147">
        <f t="shared" ref="R10" si="8">M10/Q10/24</f>
        <v>1745.9514084502935</v>
      </c>
      <c r="S10" s="148"/>
    </row>
    <row r="11" spans="1:19">
      <c r="A11" s="113">
        <f t="shared" si="5"/>
        <v>4</v>
      </c>
      <c r="B11" s="114">
        <f t="shared" si="0"/>
        <v>46056</v>
      </c>
      <c r="C11" s="121" t="s">
        <v>312</v>
      </c>
      <c r="D11" s="122" t="s">
        <v>291</v>
      </c>
      <c r="E11" s="117">
        <v>46056</v>
      </c>
      <c r="F11" s="118">
        <v>0.32291666666666669</v>
      </c>
      <c r="G11" s="117">
        <v>46056</v>
      </c>
      <c r="H11" s="140">
        <v>0.44444444444444442</v>
      </c>
      <c r="I11" s="133">
        <v>160</v>
      </c>
      <c r="J11" s="133">
        <v>20</v>
      </c>
      <c r="K11" s="138">
        <v>9545296.0629999992</v>
      </c>
      <c r="L11" s="139">
        <v>9549441.1410000008</v>
      </c>
      <c r="M11" s="135">
        <f t="shared" si="1"/>
        <v>4145.0780000016093</v>
      </c>
      <c r="N11" s="137">
        <v>4145.0780000016093</v>
      </c>
      <c r="O11" s="135">
        <v>4145.0780000016093</v>
      </c>
      <c r="P11" s="145">
        <f t="shared" ref="P11" si="9">N11/M11</f>
        <v>1</v>
      </c>
      <c r="Q11" s="146">
        <f t="shared" ref="Q11" si="10">(G11-E11)+(H11-F11)</f>
        <v>0.12152777777777773</v>
      </c>
      <c r="R11" s="147">
        <f t="shared" ref="R11" si="11">M11/Q11/24</f>
        <v>1421.1696000005522</v>
      </c>
      <c r="S11" s="148"/>
    </row>
    <row r="12" spans="1:19">
      <c r="A12" s="113">
        <f t="shared" si="5"/>
        <v>5</v>
      </c>
      <c r="B12" s="114">
        <f t="shared" si="0"/>
        <v>46057</v>
      </c>
      <c r="C12" s="121" t="s">
        <v>313</v>
      </c>
      <c r="D12" s="122" t="s">
        <v>290</v>
      </c>
      <c r="E12" s="117">
        <v>46056</v>
      </c>
      <c r="F12" s="118">
        <v>0.86111111111111116</v>
      </c>
      <c r="G12" s="117">
        <v>46057</v>
      </c>
      <c r="H12" s="140">
        <v>0.15972222222222224</v>
      </c>
      <c r="I12" s="133">
        <v>130</v>
      </c>
      <c r="J12" s="133">
        <v>5</v>
      </c>
      <c r="K12" s="138">
        <v>9563600.0470000003</v>
      </c>
      <c r="L12" s="139">
        <v>9567503.1559999995</v>
      </c>
      <c r="M12" s="135">
        <f t="shared" si="1"/>
        <v>3903.10899999924</v>
      </c>
      <c r="N12" s="137">
        <v>3903.10899999924</v>
      </c>
      <c r="O12" s="135">
        <v>3903.10899999924</v>
      </c>
      <c r="P12" s="145">
        <f t="shared" ref="P12" si="12">N12/M12</f>
        <v>1</v>
      </c>
      <c r="Q12" s="146">
        <f t="shared" ref="Q12" si="13">(G12-E12)+(H12-F12)</f>
        <v>0.29861111111111105</v>
      </c>
      <c r="R12" s="147">
        <f t="shared" ref="R12" si="14">M12/Q12/24</f>
        <v>544.61986046501033</v>
      </c>
      <c r="S12" s="148"/>
    </row>
    <row r="13" spans="1:19">
      <c r="A13" s="113">
        <f t="shared" si="5"/>
        <v>6</v>
      </c>
      <c r="B13" s="114">
        <f t="shared" ref="B13:B24" si="15">G13</f>
        <v>46058</v>
      </c>
      <c r="C13" s="121" t="s">
        <v>314</v>
      </c>
      <c r="D13" s="122" t="s">
        <v>291</v>
      </c>
      <c r="E13" s="117">
        <v>46057</v>
      </c>
      <c r="F13" s="118">
        <v>0.91666666666666663</v>
      </c>
      <c r="G13" s="117">
        <v>46058</v>
      </c>
      <c r="H13" s="140">
        <v>0.34375</v>
      </c>
      <c r="I13" s="133">
        <v>170</v>
      </c>
      <c r="J13" s="133">
        <v>5</v>
      </c>
      <c r="K13" s="138">
        <v>9575773.9729999993</v>
      </c>
      <c r="L13" s="139">
        <v>9580141.6809999999</v>
      </c>
      <c r="M13" s="135">
        <f t="shared" si="1"/>
        <v>4367.7080000005662</v>
      </c>
      <c r="N13" s="137">
        <v>4367.7080000005662</v>
      </c>
      <c r="O13" s="137">
        <v>4367.7080000005662</v>
      </c>
      <c r="P13" s="145">
        <f t="shared" ref="P13:P22" si="16">N13/M13</f>
        <v>1</v>
      </c>
      <c r="Q13" s="146">
        <f t="shared" ref="Q13:Q22" si="17">(G13-E13)+(H13-F13)</f>
        <v>0.42708333333333337</v>
      </c>
      <c r="R13" s="147">
        <f t="shared" ref="R13:R22" si="18">M13/Q13/24</f>
        <v>426.11785365859174</v>
      </c>
      <c r="S13" s="148"/>
    </row>
    <row r="14" spans="1:19">
      <c r="A14" s="113">
        <f t="shared" si="5"/>
        <v>7</v>
      </c>
      <c r="B14" s="114">
        <f t="shared" si="15"/>
        <v>46059</v>
      </c>
      <c r="C14" s="121" t="s">
        <v>318</v>
      </c>
      <c r="D14" s="122" t="s">
        <v>290</v>
      </c>
      <c r="E14" s="117">
        <v>46058</v>
      </c>
      <c r="F14" s="118">
        <v>0.8125</v>
      </c>
      <c r="G14" s="117">
        <v>46059</v>
      </c>
      <c r="H14" s="140">
        <v>0.26041666666666669</v>
      </c>
      <c r="I14" s="133">
        <v>150</v>
      </c>
      <c r="J14" s="133">
        <v>10</v>
      </c>
      <c r="K14" s="138">
        <v>9584936.4810000006</v>
      </c>
      <c r="L14" s="139">
        <v>9589216.8809999991</v>
      </c>
      <c r="M14" s="135">
        <f t="shared" si="1"/>
        <v>4280.3999999985099</v>
      </c>
      <c r="N14" s="137">
        <v>4280.3999999999996</v>
      </c>
      <c r="O14" s="137">
        <v>4280.3999999999996</v>
      </c>
      <c r="P14" s="145">
        <f t="shared" si="16"/>
        <v>1.0000000000003479</v>
      </c>
      <c r="Q14" s="146">
        <f t="shared" si="17"/>
        <v>0.44791666666666674</v>
      </c>
      <c r="R14" s="147">
        <f t="shared" si="18"/>
        <v>398.17674418590786</v>
      </c>
      <c r="S14" s="148"/>
    </row>
    <row r="15" spans="1:19">
      <c r="A15" s="113">
        <f t="shared" si="5"/>
        <v>8</v>
      </c>
      <c r="B15" s="114">
        <f t="shared" si="15"/>
        <v>46060</v>
      </c>
      <c r="C15" s="121" t="s">
        <v>324</v>
      </c>
      <c r="D15" s="122" t="s">
        <v>291</v>
      </c>
      <c r="E15" s="117">
        <v>46060</v>
      </c>
      <c r="F15" s="118">
        <v>0.35416666666666669</v>
      </c>
      <c r="G15" s="117">
        <v>46060</v>
      </c>
      <c r="H15" s="140">
        <v>0.88194444444444453</v>
      </c>
      <c r="I15" s="133">
        <v>150</v>
      </c>
      <c r="J15" s="133">
        <v>10</v>
      </c>
      <c r="K15" s="134">
        <v>9584936.4810000006</v>
      </c>
      <c r="L15" s="133">
        <v>9589216.8809999991</v>
      </c>
      <c r="M15" s="135">
        <f t="shared" si="1"/>
        <v>4280.3999999985099</v>
      </c>
      <c r="N15" s="137">
        <v>4280.3999999985099</v>
      </c>
      <c r="O15" s="137">
        <v>4280.3999999999996</v>
      </c>
      <c r="P15" s="145">
        <f t="shared" si="16"/>
        <v>1</v>
      </c>
      <c r="Q15" s="146">
        <f t="shared" si="17"/>
        <v>0.5277777777777779</v>
      </c>
      <c r="R15" s="147">
        <f t="shared" si="18"/>
        <v>337.92631578935595</v>
      </c>
      <c r="S15" s="148"/>
    </row>
    <row r="16" spans="1:19">
      <c r="A16" s="113">
        <f t="shared" si="5"/>
        <v>9</v>
      </c>
      <c r="B16" s="114">
        <f t="shared" si="15"/>
        <v>46061</v>
      </c>
      <c r="C16" s="121" t="s">
        <v>325</v>
      </c>
      <c r="D16" s="122" t="s">
        <v>290</v>
      </c>
      <c r="E16" s="117">
        <v>46061</v>
      </c>
      <c r="F16" s="118">
        <v>0.3888888888888889</v>
      </c>
      <c r="G16" s="117">
        <v>46061</v>
      </c>
      <c r="H16" s="140">
        <v>0.4826388888888889</v>
      </c>
      <c r="I16" s="133">
        <v>170</v>
      </c>
      <c r="J16" s="133">
        <v>20</v>
      </c>
      <c r="K16" s="134">
        <v>9625740.8200000003</v>
      </c>
      <c r="L16" s="133">
        <v>9629946.3059999999</v>
      </c>
      <c r="M16" s="135">
        <f t="shared" si="1"/>
        <v>4205.4859999995679</v>
      </c>
      <c r="N16" s="137">
        <v>5011.9480000000003</v>
      </c>
      <c r="O16" s="135">
        <f t="shared" ref="O16:O24" si="19">N16-M16</f>
        <v>806.46200000043245</v>
      </c>
      <c r="P16" s="145">
        <f t="shared" si="16"/>
        <v>1.1917642812270723</v>
      </c>
      <c r="Q16" s="146">
        <f t="shared" si="17"/>
        <v>9.375E-2</v>
      </c>
      <c r="R16" s="147">
        <f t="shared" si="18"/>
        <v>1869.1048888886969</v>
      </c>
      <c r="S16" s="148"/>
    </row>
    <row r="17" spans="1:19">
      <c r="A17" s="113">
        <f t="shared" si="5"/>
        <v>10</v>
      </c>
      <c r="B17" s="114">
        <f t="shared" si="15"/>
        <v>46061</v>
      </c>
      <c r="C17" s="121" t="s">
        <v>326</v>
      </c>
      <c r="D17" s="122" t="s">
        <v>291</v>
      </c>
      <c r="E17" s="117">
        <v>46061</v>
      </c>
      <c r="F17" s="118">
        <v>0.77083333333333337</v>
      </c>
      <c r="G17" s="117">
        <v>46061</v>
      </c>
      <c r="H17" s="140">
        <v>0.875</v>
      </c>
      <c r="I17" s="133">
        <v>185</v>
      </c>
      <c r="J17" s="133">
        <v>20</v>
      </c>
      <c r="K17" s="134">
        <v>9642211.4570000004</v>
      </c>
      <c r="L17" s="133">
        <v>9646551.466</v>
      </c>
      <c r="M17" s="135">
        <f t="shared" si="1"/>
        <v>4340.0089999996126</v>
      </c>
      <c r="N17" s="137">
        <v>4653.915</v>
      </c>
      <c r="O17" s="135">
        <f t="shared" si="19"/>
        <v>313.90600000038739</v>
      </c>
      <c r="P17" s="145">
        <f t="shared" si="16"/>
        <v>1.0723284214388531</v>
      </c>
      <c r="Q17" s="146">
        <f t="shared" si="17"/>
        <v>0.10416666666666663</v>
      </c>
      <c r="R17" s="147">
        <f t="shared" si="18"/>
        <v>1736.0035999998456</v>
      </c>
      <c r="S17" s="148"/>
    </row>
    <row r="18" spans="1:19">
      <c r="A18" s="113">
        <f t="shared" si="5"/>
        <v>11</v>
      </c>
      <c r="B18" s="114">
        <f t="shared" si="15"/>
        <v>46062</v>
      </c>
      <c r="C18" s="121" t="s">
        <v>332</v>
      </c>
      <c r="D18" s="122" t="s">
        <v>290</v>
      </c>
      <c r="E18" s="117">
        <v>46062</v>
      </c>
      <c r="F18" s="118">
        <v>0.4861111111111111</v>
      </c>
      <c r="G18" s="117">
        <v>46062</v>
      </c>
      <c r="H18" s="140">
        <v>0.56944444444444442</v>
      </c>
      <c r="I18" s="133">
        <v>180</v>
      </c>
      <c r="J18" s="133">
        <v>30</v>
      </c>
      <c r="K18" s="134">
        <v>9674104.4199999999</v>
      </c>
      <c r="L18" s="133">
        <v>9678204.1260000002</v>
      </c>
      <c r="M18" s="135">
        <f t="shared" si="1"/>
        <v>4099.7060000002384</v>
      </c>
      <c r="N18" s="137">
        <v>4774.732</v>
      </c>
      <c r="O18" s="135">
        <f t="shared" si="19"/>
        <v>675.02599999976155</v>
      </c>
      <c r="P18" s="145">
        <f t="shared" si="16"/>
        <v>1.1646522945791045</v>
      </c>
      <c r="Q18" s="146">
        <f t="shared" si="17"/>
        <v>8.3333333333333315E-2</v>
      </c>
      <c r="R18" s="147">
        <f t="shared" si="18"/>
        <v>2049.8530000001197</v>
      </c>
      <c r="S18" s="148"/>
    </row>
    <row r="19" spans="1:19">
      <c r="A19" s="113">
        <f t="shared" si="5"/>
        <v>12</v>
      </c>
      <c r="B19" s="114">
        <f t="shared" si="15"/>
        <v>46062</v>
      </c>
      <c r="C19" s="121" t="s">
        <v>333</v>
      </c>
      <c r="D19" s="122" t="s">
        <v>291</v>
      </c>
      <c r="E19" s="117">
        <v>46062</v>
      </c>
      <c r="F19" s="118">
        <v>0.89236111111111116</v>
      </c>
      <c r="G19" s="117">
        <v>46062</v>
      </c>
      <c r="H19" s="140">
        <v>0.97638888888888886</v>
      </c>
      <c r="I19" s="133">
        <v>80</v>
      </c>
      <c r="J19" s="133">
        <v>25</v>
      </c>
      <c r="K19" s="134">
        <v>9694792.6830000002</v>
      </c>
      <c r="L19" s="133">
        <v>9699078.4340000004</v>
      </c>
      <c r="M19" s="135">
        <f t="shared" si="1"/>
        <v>4285.7510000001639</v>
      </c>
      <c r="N19" s="137">
        <v>4653.915</v>
      </c>
      <c r="O19" s="135">
        <f t="shared" si="19"/>
        <v>368.16399999983605</v>
      </c>
      <c r="P19" s="145">
        <f t="shared" si="16"/>
        <v>1.0859041974206671</v>
      </c>
      <c r="Q19" s="146">
        <f t="shared" si="17"/>
        <v>8.4027777777777701E-2</v>
      </c>
      <c r="R19" s="147">
        <f t="shared" si="18"/>
        <v>2125.1657851240502</v>
      </c>
      <c r="S19" s="148"/>
    </row>
    <row r="20" spans="1:19">
      <c r="A20" s="113">
        <f t="shared" si="5"/>
        <v>13</v>
      </c>
      <c r="B20" s="114">
        <f t="shared" si="15"/>
        <v>46063</v>
      </c>
      <c r="C20" s="121" t="s">
        <v>338</v>
      </c>
      <c r="D20" s="122" t="s">
        <v>290</v>
      </c>
      <c r="E20" s="117">
        <v>46063</v>
      </c>
      <c r="F20" s="118">
        <v>0.59722222222222221</v>
      </c>
      <c r="G20" s="117">
        <v>46063</v>
      </c>
      <c r="H20" s="140">
        <v>0.6875</v>
      </c>
      <c r="I20" s="133">
        <v>185</v>
      </c>
      <c r="J20" s="133">
        <v>30</v>
      </c>
      <c r="K20" s="134">
        <v>9731551.6569999997</v>
      </c>
      <c r="L20" s="133">
        <v>9736142.1760000009</v>
      </c>
      <c r="M20" s="135">
        <f t="shared" si="1"/>
        <v>4590.5190000012517</v>
      </c>
      <c r="N20" s="137">
        <v>4531.72</v>
      </c>
      <c r="O20" s="135">
        <f t="shared" si="19"/>
        <v>-58.799000001251443</v>
      </c>
      <c r="P20" s="145">
        <f t="shared" si="16"/>
        <v>0.98719120866262933</v>
      </c>
      <c r="Q20" s="146">
        <f t="shared" si="17"/>
        <v>9.027777777777779E-2</v>
      </c>
      <c r="R20" s="147">
        <f t="shared" si="18"/>
        <v>2118.7010769236545</v>
      </c>
      <c r="S20" s="148"/>
    </row>
    <row r="21" spans="1:19">
      <c r="A21" s="113">
        <f t="shared" si="5"/>
        <v>14</v>
      </c>
      <c r="B21" s="114">
        <f t="shared" si="15"/>
        <v>46063</v>
      </c>
      <c r="C21" s="121" t="s">
        <v>339</v>
      </c>
      <c r="D21" s="122" t="s">
        <v>291</v>
      </c>
      <c r="E21" s="117">
        <v>46063</v>
      </c>
      <c r="F21" s="118">
        <v>0.85416666666666663</v>
      </c>
      <c r="G21" s="117">
        <v>46063</v>
      </c>
      <c r="H21" s="140">
        <v>0.9375</v>
      </c>
      <c r="I21" s="133">
        <v>185</v>
      </c>
      <c r="J21" s="133">
        <v>25</v>
      </c>
      <c r="K21" s="134">
        <v>9744748.0409999993</v>
      </c>
      <c r="L21" s="133">
        <v>9749021.9900000002</v>
      </c>
      <c r="M21" s="135">
        <f t="shared" si="1"/>
        <v>4273.9490000009537</v>
      </c>
      <c r="N21" s="137">
        <v>4531.72</v>
      </c>
      <c r="O21" s="135">
        <f t="shared" si="19"/>
        <v>257.77099999904658</v>
      </c>
      <c r="P21" s="145">
        <f t="shared" si="16"/>
        <v>1.0603121375568565</v>
      </c>
      <c r="Q21" s="146">
        <f t="shared" si="17"/>
        <v>8.333333333333337E-2</v>
      </c>
      <c r="R21" s="147">
        <f t="shared" si="18"/>
        <v>2136.9745000004759</v>
      </c>
      <c r="S21" s="148"/>
    </row>
    <row r="22" spans="1:19">
      <c r="A22" s="113">
        <f t="shared" si="5"/>
        <v>15</v>
      </c>
      <c r="B22" s="114">
        <f t="shared" si="15"/>
        <v>46064</v>
      </c>
      <c r="C22" s="121" t="s">
        <v>340</v>
      </c>
      <c r="D22" s="122" t="s">
        <v>290</v>
      </c>
      <c r="E22" s="117">
        <v>46064</v>
      </c>
      <c r="F22" s="118">
        <v>0.59027777777777779</v>
      </c>
      <c r="G22" s="117">
        <v>46064</v>
      </c>
      <c r="H22" s="140">
        <v>0.67361111111111116</v>
      </c>
      <c r="I22" s="133">
        <v>190</v>
      </c>
      <c r="J22" s="133">
        <v>20</v>
      </c>
      <c r="K22" s="134">
        <v>9782329.398</v>
      </c>
      <c r="L22" s="133">
        <v>9786549.8910000008</v>
      </c>
      <c r="M22" s="135">
        <f t="shared" si="1"/>
        <v>4220.4930000007153</v>
      </c>
      <c r="N22" s="137">
        <v>4531.72</v>
      </c>
      <c r="O22" s="135">
        <f t="shared" si="19"/>
        <v>311.226999999285</v>
      </c>
      <c r="P22" s="145">
        <f t="shared" si="16"/>
        <v>1.0737418590669934</v>
      </c>
      <c r="Q22" s="146">
        <f t="shared" si="17"/>
        <v>8.333333333333337E-2</v>
      </c>
      <c r="R22" s="147">
        <f t="shared" si="18"/>
        <v>2110.2465000003567</v>
      </c>
      <c r="S22" s="148"/>
    </row>
    <row r="23" spans="1:19">
      <c r="A23" s="113">
        <f t="shared" si="5"/>
        <v>16</v>
      </c>
      <c r="B23" s="114">
        <f t="shared" si="15"/>
        <v>46065</v>
      </c>
      <c r="C23" s="121" t="s">
        <v>347</v>
      </c>
      <c r="D23" s="122" t="s">
        <v>291</v>
      </c>
      <c r="E23" s="117">
        <v>46064</v>
      </c>
      <c r="F23" s="118">
        <v>0.97222222222222221</v>
      </c>
      <c r="G23" s="117">
        <v>46065</v>
      </c>
      <c r="H23" s="140">
        <v>4.8611111111111112E-2</v>
      </c>
      <c r="I23" s="133">
        <v>175</v>
      </c>
      <c r="J23" s="133">
        <v>25</v>
      </c>
      <c r="K23" s="134">
        <v>9802240.8589999992</v>
      </c>
      <c r="L23" s="133">
        <v>9806181.1950000003</v>
      </c>
      <c r="M23" s="135">
        <f t="shared" si="1"/>
        <v>3940.336000001058</v>
      </c>
      <c r="N23" s="137">
        <v>4659.1499999999996</v>
      </c>
      <c r="O23" s="135">
        <f t="shared" si="19"/>
        <v>718.81399999894165</v>
      </c>
      <c r="P23" s="145">
        <f t="shared" ref="P23" si="20">N23/M23</f>
        <v>1.1824245445055317</v>
      </c>
      <c r="Q23" s="146">
        <f>(G23-E23)+(H23-F23)</f>
        <v>7.6388888888888951E-2</v>
      </c>
      <c r="R23" s="147">
        <f t="shared" ref="R23" si="21">M23/Q23/24</f>
        <v>2149.2741818187574</v>
      </c>
      <c r="S23" s="148"/>
    </row>
    <row r="24" spans="1:19">
      <c r="A24" s="113">
        <f t="shared" si="5"/>
        <v>17</v>
      </c>
      <c r="B24" s="114">
        <f t="shared" si="15"/>
        <v>46065</v>
      </c>
      <c r="C24" s="121" t="s">
        <v>352</v>
      </c>
      <c r="D24" s="122" t="s">
        <v>291</v>
      </c>
      <c r="E24" s="117">
        <v>46065</v>
      </c>
      <c r="F24" s="118">
        <v>0.45833333333333331</v>
      </c>
      <c r="G24" s="117">
        <v>46065</v>
      </c>
      <c r="H24" s="140">
        <v>0.52777777777777779</v>
      </c>
      <c r="I24" s="133">
        <v>180</v>
      </c>
      <c r="J24" s="133">
        <v>20</v>
      </c>
      <c r="K24" s="138">
        <v>9827442.7850000001</v>
      </c>
      <c r="L24" s="139">
        <v>9831598.9179999996</v>
      </c>
      <c r="M24" s="135">
        <f t="shared" si="1"/>
        <v>4156.1329999994487</v>
      </c>
      <c r="N24" s="137">
        <v>4531.72</v>
      </c>
      <c r="O24" s="135">
        <f t="shared" si="19"/>
        <v>375.5870000005516</v>
      </c>
      <c r="P24" s="145">
        <f t="shared" ref="P24:P25" si="22">N24/M24</f>
        <v>1.0903693409235464</v>
      </c>
      <c r="Q24" s="146">
        <f t="shared" ref="Q24:Q25" si="23">(G24-E24)+(H24-F24)</f>
        <v>6.9444444444444475E-2</v>
      </c>
      <c r="R24" s="147">
        <f t="shared" ref="R24:R25" si="24">M24/Q24/24</f>
        <v>2493.6797999996684</v>
      </c>
      <c r="S24" s="148"/>
    </row>
    <row r="25" spans="1:19">
      <c r="A25" s="113">
        <f t="shared" si="5"/>
        <v>18</v>
      </c>
      <c r="B25" s="114">
        <f t="shared" ref="B25:B35" si="25">G25</f>
        <v>46066</v>
      </c>
      <c r="C25" s="121" t="s">
        <v>353</v>
      </c>
      <c r="D25" s="122" t="s">
        <v>342</v>
      </c>
      <c r="E25" s="117">
        <v>46066</v>
      </c>
      <c r="F25" s="118">
        <v>9.7222222222222224E-2</v>
      </c>
      <c r="G25" s="117">
        <v>46066</v>
      </c>
      <c r="H25" s="140">
        <v>0.1875</v>
      </c>
      <c r="I25" s="133">
        <v>185</v>
      </c>
      <c r="J25" s="133">
        <v>45</v>
      </c>
      <c r="K25" s="134">
        <v>9863415.1199999992</v>
      </c>
      <c r="L25" s="133">
        <v>9867635</v>
      </c>
      <c r="M25" s="135">
        <f t="shared" si="1"/>
        <v>4219.8800000008196</v>
      </c>
      <c r="N25" s="137">
        <v>4531.72</v>
      </c>
      <c r="O25" s="135">
        <f t="shared" ref="O25" si="26">N25-M25</f>
        <v>311.83999999918069</v>
      </c>
      <c r="P25" s="145">
        <f t="shared" si="22"/>
        <v>1.073897835957212</v>
      </c>
      <c r="Q25" s="146">
        <f t="shared" si="23"/>
        <v>9.0277777777777776E-2</v>
      </c>
      <c r="R25" s="147">
        <f t="shared" si="24"/>
        <v>1947.6369230773014</v>
      </c>
      <c r="S25" s="148"/>
    </row>
    <row r="26" spans="1:19">
      <c r="A26" s="113">
        <f t="shared" si="5"/>
        <v>19</v>
      </c>
      <c r="B26" s="114">
        <f t="shared" si="25"/>
        <v>46066</v>
      </c>
      <c r="C26" s="121" t="s">
        <v>357</v>
      </c>
      <c r="D26" s="123" t="s">
        <v>291</v>
      </c>
      <c r="E26" s="117">
        <v>46066</v>
      </c>
      <c r="F26" s="118">
        <v>0.64583333333333337</v>
      </c>
      <c r="G26" s="117">
        <v>46066</v>
      </c>
      <c r="H26" s="140">
        <v>0.72569444444444453</v>
      </c>
      <c r="I26" s="133">
        <v>185</v>
      </c>
      <c r="J26" s="133">
        <v>30</v>
      </c>
      <c r="K26" s="134">
        <v>9887207.75</v>
      </c>
      <c r="L26" s="133">
        <v>9891464.6889999993</v>
      </c>
      <c r="M26" s="135">
        <f t="shared" si="1"/>
        <v>4256.9389999993145</v>
      </c>
      <c r="N26" s="137">
        <v>4030.76</v>
      </c>
      <c r="O26" s="135">
        <f t="shared" ref="O26:O34" si="27">N26-M26</f>
        <v>-226.17899999931433</v>
      </c>
      <c r="P26" s="145">
        <f t="shared" ref="P26:P34" si="28">N26/M26</f>
        <v>0.94686816043186173</v>
      </c>
      <c r="Q26" s="146">
        <f t="shared" ref="Q26:Q34" si="29">(G26-E26)+(H26-F26)</f>
        <v>7.986111111111116E-2</v>
      </c>
      <c r="R26" s="147">
        <f t="shared" ref="R26:R34" si="30">M26/Q26/24</f>
        <v>2221.011652173554</v>
      </c>
      <c r="S26" s="148"/>
    </row>
    <row r="27" spans="1:19">
      <c r="A27" s="113">
        <f t="shared" si="5"/>
        <v>20</v>
      </c>
      <c r="B27" s="114">
        <f t="shared" si="25"/>
        <v>46067</v>
      </c>
      <c r="C27" s="121" t="s">
        <v>359</v>
      </c>
      <c r="D27" s="123" t="s">
        <v>342</v>
      </c>
      <c r="E27" s="117">
        <v>46067</v>
      </c>
      <c r="F27" s="118">
        <v>9.0277777777777776E-2</v>
      </c>
      <c r="G27" s="117">
        <v>46067</v>
      </c>
      <c r="H27" s="140">
        <v>0.17013888888888887</v>
      </c>
      <c r="I27" s="133">
        <v>180</v>
      </c>
      <c r="J27" s="133">
        <v>20</v>
      </c>
      <c r="K27" s="134">
        <v>9911409.0120000001</v>
      </c>
      <c r="L27" s="133">
        <v>9915514.8499999996</v>
      </c>
      <c r="M27" s="135">
        <f t="shared" si="1"/>
        <v>4105.8379999995232</v>
      </c>
      <c r="N27" s="137">
        <v>4531.72</v>
      </c>
      <c r="O27" s="135">
        <f t="shared" si="27"/>
        <v>425.88200000047709</v>
      </c>
      <c r="P27" s="145">
        <f t="shared" si="28"/>
        <v>1.1037259628851714</v>
      </c>
      <c r="Q27" s="146">
        <f t="shared" si="29"/>
        <v>7.9861111111111091E-2</v>
      </c>
      <c r="R27" s="147">
        <f t="shared" si="30"/>
        <v>2142.1763478258385</v>
      </c>
      <c r="S27" s="148"/>
    </row>
    <row r="28" spans="1:19">
      <c r="A28" s="113">
        <f t="shared" si="5"/>
        <v>21</v>
      </c>
      <c r="B28" s="114">
        <f t="shared" si="25"/>
        <v>46067</v>
      </c>
      <c r="C28" s="594" t="s">
        <v>360</v>
      </c>
      <c r="D28" s="122" t="s">
        <v>291</v>
      </c>
      <c r="E28" s="117">
        <v>46067</v>
      </c>
      <c r="F28" s="118">
        <v>0.71527777777777779</v>
      </c>
      <c r="G28" s="117">
        <v>46067</v>
      </c>
      <c r="H28" s="140">
        <v>0.79861111111111116</v>
      </c>
      <c r="I28" s="133">
        <v>185</v>
      </c>
      <c r="J28" s="133">
        <v>25</v>
      </c>
      <c r="K28" s="138">
        <v>9944550.5830000006</v>
      </c>
      <c r="L28" s="139">
        <v>9948869.4719999991</v>
      </c>
      <c r="M28" s="135">
        <f t="shared" si="1"/>
        <v>4318.8889999985695</v>
      </c>
      <c r="N28" s="137">
        <v>4531.72</v>
      </c>
      <c r="O28" s="135">
        <f t="shared" ref="O28:O29" si="31">N28-M28</f>
        <v>212.83100000143077</v>
      </c>
      <c r="P28" s="145">
        <f t="shared" ref="P28:P29" si="32">N28/M28</f>
        <v>1.0492791085859121</v>
      </c>
      <c r="Q28" s="146">
        <f t="shared" ref="Q28:Q29" si="33">(G28-E28)+(H28-F28)</f>
        <v>8.333333333333337E-2</v>
      </c>
      <c r="R28" s="147">
        <f t="shared" ref="R28:R29" si="34">M28/Q28/24</f>
        <v>2159.4444999992838</v>
      </c>
      <c r="S28" s="148"/>
    </row>
    <row r="29" spans="1:19">
      <c r="A29" s="113">
        <f t="shared" si="5"/>
        <v>22</v>
      </c>
      <c r="B29" s="114">
        <f t="shared" si="25"/>
        <v>46068</v>
      </c>
      <c r="C29" s="121" t="s">
        <v>367</v>
      </c>
      <c r="D29" s="122" t="s">
        <v>342</v>
      </c>
      <c r="E29" s="117">
        <v>46068</v>
      </c>
      <c r="F29" s="118">
        <v>1.0416666666666666E-2</v>
      </c>
      <c r="G29" s="117">
        <v>46068</v>
      </c>
      <c r="H29" s="140">
        <v>8.3333333333333329E-2</v>
      </c>
      <c r="I29" s="133">
        <v>185</v>
      </c>
      <c r="J29" s="133">
        <v>20</v>
      </c>
      <c r="K29" s="141">
        <v>9960804.6309999991</v>
      </c>
      <c r="L29" s="133">
        <v>9965041.9140000008</v>
      </c>
      <c r="M29" s="135">
        <f t="shared" si="1"/>
        <v>4237.2830000016838</v>
      </c>
      <c r="N29" s="137">
        <v>4653.92</v>
      </c>
      <c r="O29" s="135">
        <f t="shared" si="31"/>
        <v>416.63699999831624</v>
      </c>
      <c r="P29" s="145">
        <f t="shared" si="32"/>
        <v>1.0983264511712223</v>
      </c>
      <c r="Q29" s="146">
        <f t="shared" si="33"/>
        <v>7.2916666666666657E-2</v>
      </c>
      <c r="R29" s="147">
        <f t="shared" si="34"/>
        <v>2421.304571429534</v>
      </c>
      <c r="S29" s="148"/>
    </row>
    <row r="30" spans="1:19">
      <c r="A30" s="113">
        <f t="shared" si="5"/>
        <v>23</v>
      </c>
      <c r="B30" s="114">
        <f t="shared" si="25"/>
        <v>46068</v>
      </c>
      <c r="C30" s="121" t="s">
        <v>368</v>
      </c>
      <c r="D30" s="122" t="s">
        <v>291</v>
      </c>
      <c r="E30" s="117">
        <v>46068</v>
      </c>
      <c r="F30" s="118">
        <v>0.71875</v>
      </c>
      <c r="G30" s="117">
        <v>46068</v>
      </c>
      <c r="H30" s="140">
        <v>0.79166666666666663</v>
      </c>
      <c r="I30" s="133">
        <v>190</v>
      </c>
      <c r="J30" s="133">
        <v>30</v>
      </c>
      <c r="K30" s="141">
        <v>10001252.903999999</v>
      </c>
      <c r="L30" s="133">
        <v>10005163.721000001</v>
      </c>
      <c r="M30" s="135">
        <f t="shared" si="1"/>
        <v>3910.8170000016689</v>
      </c>
      <c r="N30" s="137">
        <v>4408.22</v>
      </c>
      <c r="O30" s="135">
        <f t="shared" ref="O30:O32" si="35">N30-M30</f>
        <v>497.40299999833132</v>
      </c>
      <c r="P30" s="145">
        <f t="shared" ref="P30:P32" si="36">N30/M30</f>
        <v>1.12718646768645</v>
      </c>
      <c r="Q30" s="146">
        <f t="shared" ref="Q30:Q32" si="37">(G30-E30)+(H30-F30)</f>
        <v>7.291666666666663E-2</v>
      </c>
      <c r="R30" s="147">
        <f t="shared" ref="R30:R32" si="38">M30/Q30/24</f>
        <v>2234.7525714295261</v>
      </c>
      <c r="S30" s="148"/>
    </row>
    <row r="31" spans="1:19">
      <c r="A31" s="113">
        <f t="shared" si="5"/>
        <v>24</v>
      </c>
      <c r="B31" s="114">
        <f t="shared" si="25"/>
        <v>46069</v>
      </c>
      <c r="C31" s="121" t="s">
        <v>371</v>
      </c>
      <c r="D31" s="122" t="s">
        <v>342</v>
      </c>
      <c r="E31" s="117">
        <v>46069</v>
      </c>
      <c r="F31" s="118">
        <v>8.3333333333333329E-2</v>
      </c>
      <c r="G31" s="117">
        <v>46069</v>
      </c>
      <c r="H31" s="140">
        <v>0.15277777777777776</v>
      </c>
      <c r="I31" s="133">
        <v>180</v>
      </c>
      <c r="J31" s="133">
        <v>25</v>
      </c>
      <c r="K31" s="141">
        <v>10021448.943</v>
      </c>
      <c r="L31" s="133">
        <v>10025413.321</v>
      </c>
      <c r="M31" s="135">
        <f t="shared" si="1"/>
        <v>3964.3780000004917</v>
      </c>
      <c r="N31" s="137">
        <v>4283.51</v>
      </c>
      <c r="O31" s="135">
        <f t="shared" si="35"/>
        <v>319.13199999950848</v>
      </c>
      <c r="P31" s="145">
        <f t="shared" si="36"/>
        <v>1.080499891786169</v>
      </c>
      <c r="Q31" s="146">
        <f t="shared" si="37"/>
        <v>6.9444444444444434E-2</v>
      </c>
      <c r="R31" s="147">
        <f t="shared" si="38"/>
        <v>2378.6268000002951</v>
      </c>
      <c r="S31" s="148"/>
    </row>
    <row r="32" spans="1:19">
      <c r="A32" s="113">
        <f t="shared" si="5"/>
        <v>25</v>
      </c>
      <c r="B32" s="114">
        <f t="shared" si="25"/>
        <v>46069</v>
      </c>
      <c r="C32" s="121" t="s">
        <v>372</v>
      </c>
      <c r="D32" s="122" t="s">
        <v>291</v>
      </c>
      <c r="E32" s="117">
        <v>46069</v>
      </c>
      <c r="F32" s="118">
        <v>0.62847222222222221</v>
      </c>
      <c r="G32" s="117">
        <v>46069</v>
      </c>
      <c r="H32" s="140">
        <v>0.72222222222222221</v>
      </c>
      <c r="I32" s="133">
        <v>190</v>
      </c>
      <c r="J32" s="133">
        <v>25</v>
      </c>
      <c r="K32" s="138">
        <v>10052860.210000001</v>
      </c>
      <c r="L32" s="139">
        <v>10057210.334000001</v>
      </c>
      <c r="M32" s="135">
        <f t="shared" si="1"/>
        <v>4350.1239999998361</v>
      </c>
      <c r="N32" s="137">
        <v>4531.72</v>
      </c>
      <c r="O32" s="135">
        <f t="shared" si="35"/>
        <v>181.59600000016417</v>
      </c>
      <c r="P32" s="145">
        <f t="shared" si="36"/>
        <v>1.0417450169236948</v>
      </c>
      <c r="Q32" s="146">
        <f t="shared" si="37"/>
        <v>9.375E-2</v>
      </c>
      <c r="R32" s="147">
        <f t="shared" si="38"/>
        <v>1933.3884444443718</v>
      </c>
      <c r="S32" s="148"/>
    </row>
    <row r="33" spans="1:19">
      <c r="A33" s="113">
        <f t="shared" si="5"/>
        <v>26</v>
      </c>
      <c r="B33" s="114">
        <f t="shared" si="25"/>
        <v>46373</v>
      </c>
      <c r="C33" s="121" t="s">
        <v>376</v>
      </c>
      <c r="D33" s="122" t="s">
        <v>291</v>
      </c>
      <c r="E33" s="117">
        <v>46069</v>
      </c>
      <c r="F33" s="118">
        <v>0.96527777777777779</v>
      </c>
      <c r="G33" s="117">
        <v>46373</v>
      </c>
      <c r="H33" s="140">
        <v>5.5555555555555552E-2</v>
      </c>
      <c r="I33" s="133">
        <v>180</v>
      </c>
      <c r="J33" s="133">
        <v>35</v>
      </c>
      <c r="K33" s="138">
        <v>10068466.004000001</v>
      </c>
      <c r="L33" s="139">
        <v>10072679.412</v>
      </c>
      <c r="M33" s="135">
        <f t="shared" si="1"/>
        <v>4213.4079999998212</v>
      </c>
      <c r="N33" s="137">
        <v>4531.72</v>
      </c>
      <c r="O33" s="135">
        <f t="shared" ref="O33" si="39">N33-M33</f>
        <v>318.31200000017907</v>
      </c>
      <c r="P33" s="145">
        <f t="shared" ref="P33" si="40">N33/M33</f>
        <v>1.0755473953626595</v>
      </c>
      <c r="Q33" s="146">
        <f t="shared" ref="Q33" si="41">(G33-E33)+(H33-F33)</f>
        <v>303.09027777777777</v>
      </c>
      <c r="R33" s="147">
        <f t="shared" ref="R33" si="42">M33/Q33/24</f>
        <v>0.57922896093479037</v>
      </c>
      <c r="S33" s="148"/>
    </row>
    <row r="34" spans="1:19">
      <c r="A34" s="113">
        <f t="shared" si="5"/>
        <v>27</v>
      </c>
      <c r="B34" s="114">
        <f t="shared" si="25"/>
        <v>46373</v>
      </c>
      <c r="C34" s="121" t="s">
        <v>377</v>
      </c>
      <c r="D34" s="122" t="s">
        <v>342</v>
      </c>
      <c r="E34" s="117">
        <v>46373</v>
      </c>
      <c r="F34" s="118">
        <v>0.80555555555555547</v>
      </c>
      <c r="G34" s="117">
        <v>46373</v>
      </c>
      <c r="H34" s="140">
        <v>0.88194444444444453</v>
      </c>
      <c r="I34" s="133">
        <v>180</v>
      </c>
      <c r="J34" s="133">
        <v>40</v>
      </c>
      <c r="K34" s="138">
        <v>10113361.309</v>
      </c>
      <c r="L34" s="139">
        <v>10117596.992000001</v>
      </c>
      <c r="M34" s="135">
        <f t="shared" si="1"/>
        <v>4235.6830000001937</v>
      </c>
      <c r="N34" s="137">
        <v>4283.51</v>
      </c>
      <c r="O34" s="135">
        <f t="shared" si="27"/>
        <v>47.826999999806503</v>
      </c>
      <c r="P34" s="145">
        <f t="shared" si="28"/>
        <v>1.0112914493364598</v>
      </c>
      <c r="Q34" s="146">
        <f t="shared" si="29"/>
        <v>7.6388888888889062E-2</v>
      </c>
      <c r="R34" s="147">
        <f t="shared" si="30"/>
        <v>2310.3725454546461</v>
      </c>
      <c r="S34" s="148"/>
    </row>
    <row r="35" spans="1:19">
      <c r="A35" s="113">
        <f t="shared" si="5"/>
        <v>28</v>
      </c>
      <c r="B35" s="114">
        <f t="shared" si="25"/>
        <v>46071</v>
      </c>
      <c r="C35" s="121" t="s">
        <v>382</v>
      </c>
      <c r="D35" s="122" t="s">
        <v>342</v>
      </c>
      <c r="E35" s="117">
        <v>46071</v>
      </c>
      <c r="F35" s="118">
        <v>0.78472222222222221</v>
      </c>
      <c r="G35" s="117">
        <v>46071</v>
      </c>
      <c r="H35" s="140">
        <v>0.85763888888888884</v>
      </c>
      <c r="I35" s="133">
        <v>175</v>
      </c>
      <c r="J35" s="133">
        <v>30</v>
      </c>
      <c r="K35" s="138">
        <v>10166925.358999999</v>
      </c>
      <c r="L35" s="139">
        <v>10170942.506999999</v>
      </c>
      <c r="M35" s="135">
        <f t="shared" si="1"/>
        <v>4017.1480000000447</v>
      </c>
      <c r="N35" s="137">
        <v>4157.6499999999996</v>
      </c>
      <c r="O35" s="135">
        <f t="shared" ref="O35:O36" si="43">N35-M35</f>
        <v>140.50199999995493</v>
      </c>
      <c r="P35" s="145">
        <f t="shared" ref="P35:P36" si="44">N35/M35</f>
        <v>1.0349755597752319</v>
      </c>
      <c r="Q35" s="146">
        <f t="shared" ref="Q35:Q36" si="45">(G35-E35)+(H35-F35)</f>
        <v>7.291666666666663E-2</v>
      </c>
      <c r="R35" s="147">
        <f t="shared" ref="R35:R36" si="46">M35/Q35/24</f>
        <v>2295.5131428571694</v>
      </c>
      <c r="S35" s="148"/>
    </row>
    <row r="36" spans="1:19">
      <c r="A36" s="113">
        <f t="shared" si="5"/>
        <v>29</v>
      </c>
      <c r="B36" s="114">
        <f t="shared" ref="B36:B41" si="47">G36</f>
        <v>46072</v>
      </c>
      <c r="C36" s="121" t="s">
        <v>383</v>
      </c>
      <c r="D36" s="122" t="s">
        <v>291</v>
      </c>
      <c r="E36" s="117">
        <v>46072</v>
      </c>
      <c r="F36" s="118">
        <v>7.9861111111111105E-2</v>
      </c>
      <c r="G36" s="117">
        <v>46072</v>
      </c>
      <c r="H36" s="140">
        <v>0.16666666666666666</v>
      </c>
      <c r="I36" s="133">
        <v>180</v>
      </c>
      <c r="J36" s="133">
        <v>25</v>
      </c>
      <c r="K36" s="138">
        <v>10182818.151000001</v>
      </c>
      <c r="L36" s="139">
        <v>10187187.685000001</v>
      </c>
      <c r="M36" s="135">
        <f t="shared" si="1"/>
        <v>4369.5339999999851</v>
      </c>
      <c r="N36" s="137">
        <v>4283.51</v>
      </c>
      <c r="O36" s="135">
        <f t="shared" si="43"/>
        <v>-86.023999999984881</v>
      </c>
      <c r="P36" s="145">
        <f t="shared" si="44"/>
        <v>0.98031277477186696</v>
      </c>
      <c r="Q36" s="146">
        <f t="shared" si="45"/>
        <v>8.6805555555555552E-2</v>
      </c>
      <c r="R36" s="147">
        <f t="shared" si="46"/>
        <v>2097.376319999993</v>
      </c>
      <c r="S36" s="148"/>
    </row>
    <row r="37" spans="1:19">
      <c r="A37" s="113">
        <f t="shared" si="5"/>
        <v>30</v>
      </c>
      <c r="B37" s="114">
        <f t="shared" si="47"/>
        <v>46073</v>
      </c>
      <c r="C37" s="121" t="s">
        <v>388</v>
      </c>
      <c r="D37" s="122" t="s">
        <v>342</v>
      </c>
      <c r="E37" s="117">
        <v>46073</v>
      </c>
      <c r="F37" s="118">
        <v>0.1111111111111111</v>
      </c>
      <c r="G37" s="117">
        <v>46073</v>
      </c>
      <c r="H37" s="132">
        <v>0.1875</v>
      </c>
      <c r="I37" s="133">
        <v>180</v>
      </c>
      <c r="J37" s="133">
        <v>30</v>
      </c>
      <c r="K37" s="138">
        <v>10224619.187999999</v>
      </c>
      <c r="L37" s="139">
        <v>10228702.421</v>
      </c>
      <c r="M37" s="135">
        <f t="shared" si="1"/>
        <v>4083.2330000009388</v>
      </c>
      <c r="N37" s="137">
        <v>4083.22</v>
      </c>
      <c r="O37" s="135">
        <f t="shared" ref="O37:O41" si="48">N37-M37</f>
        <v>-1.3000000938973244E-2</v>
      </c>
      <c r="P37" s="145">
        <f t="shared" ref="P37:P41" si="49">N37/M37</f>
        <v>0.99999681624807135</v>
      </c>
      <c r="Q37" s="146">
        <f t="shared" ref="Q37:Q41" si="50">(G37-E37)+(H37-F37)</f>
        <v>7.6388888888888895E-2</v>
      </c>
      <c r="R37" s="147">
        <f t="shared" ref="R37:R41" si="51">M37/Q37/24</f>
        <v>2227.2180000005119</v>
      </c>
      <c r="S37" s="148"/>
    </row>
    <row r="38" spans="1:19">
      <c r="A38" s="113">
        <f t="shared" si="5"/>
        <v>31</v>
      </c>
      <c r="B38" s="114">
        <f t="shared" si="47"/>
        <v>46074</v>
      </c>
      <c r="C38" s="121" t="s">
        <v>389</v>
      </c>
      <c r="D38" s="122" t="s">
        <v>291</v>
      </c>
      <c r="E38" s="117">
        <v>46074</v>
      </c>
      <c r="F38" s="118">
        <v>0.4861111111111111</v>
      </c>
      <c r="G38" s="117">
        <v>46074</v>
      </c>
      <c r="H38" s="118">
        <v>0.59027777777777779</v>
      </c>
      <c r="I38" s="133">
        <v>185</v>
      </c>
      <c r="J38" s="133">
        <v>30</v>
      </c>
      <c r="K38" s="138">
        <v>10285402.355</v>
      </c>
      <c r="L38" s="139">
        <v>10289870.277000001</v>
      </c>
      <c r="M38" s="135">
        <f t="shared" si="1"/>
        <v>4467.9220000002533</v>
      </c>
      <c r="N38" s="137">
        <v>4531.72</v>
      </c>
      <c r="O38" s="135">
        <f t="shared" ref="O38" si="52">N38-M38</f>
        <v>63.797999999746935</v>
      </c>
      <c r="P38" s="145">
        <f t="shared" ref="P38" si="53">N38/M38</f>
        <v>1.0142791212558642</v>
      </c>
      <c r="Q38" s="146">
        <f t="shared" ref="Q38" si="54">(G38-E38)+(H38-F38)</f>
        <v>0.10416666666666669</v>
      </c>
      <c r="R38" s="147">
        <f t="shared" ref="R38" si="55">M38/Q38/24</f>
        <v>1787.1688000001011</v>
      </c>
      <c r="S38" s="148"/>
    </row>
    <row r="39" spans="1:19">
      <c r="A39" s="113">
        <f t="shared" si="5"/>
        <v>32</v>
      </c>
      <c r="B39" s="114">
        <f t="shared" si="47"/>
        <v>46075</v>
      </c>
      <c r="C39" s="121" t="s">
        <v>393</v>
      </c>
      <c r="D39" s="122" t="s">
        <v>342</v>
      </c>
      <c r="E39" s="117">
        <v>46075</v>
      </c>
      <c r="F39" s="118">
        <v>0.44444444444444442</v>
      </c>
      <c r="G39" s="117">
        <v>46075</v>
      </c>
      <c r="H39" s="140">
        <v>0.53472222222222221</v>
      </c>
      <c r="I39" s="133">
        <v>190</v>
      </c>
      <c r="J39" s="133">
        <v>25</v>
      </c>
      <c r="K39" s="138">
        <v>10332936.107000001</v>
      </c>
      <c r="L39" s="139">
        <v>10337399.802999999</v>
      </c>
      <c r="M39" s="135">
        <f t="shared" si="1"/>
        <v>4463.6959999985993</v>
      </c>
      <c r="N39" s="137">
        <v>4531.72</v>
      </c>
      <c r="O39" s="135">
        <f t="shared" ref="O39" si="56">N39-M39</f>
        <v>68.024000001400964</v>
      </c>
      <c r="P39" s="145">
        <f t="shared" ref="P39" si="57">N39/M39</f>
        <v>1.0152393890626563</v>
      </c>
      <c r="Q39" s="146">
        <f t="shared" ref="Q39" si="58">(G39-E39)+(H39-F39)</f>
        <v>9.027777777777779E-2</v>
      </c>
      <c r="R39" s="147">
        <f t="shared" ref="R39" si="59">M39/Q39/24</f>
        <v>2060.1673846147378</v>
      </c>
      <c r="S39" s="148"/>
    </row>
    <row r="40" spans="1:19">
      <c r="A40" s="113">
        <f t="shared" si="5"/>
        <v>33</v>
      </c>
      <c r="B40" s="114">
        <f t="shared" si="47"/>
        <v>46074</v>
      </c>
      <c r="C40" s="121" t="s">
        <v>398</v>
      </c>
      <c r="D40" s="122" t="s">
        <v>291</v>
      </c>
      <c r="E40" s="117">
        <v>46074</v>
      </c>
      <c r="F40" s="118">
        <v>0.83680555555555547</v>
      </c>
      <c r="G40" s="117">
        <v>46074</v>
      </c>
      <c r="H40" s="140">
        <v>0.92013888888888884</v>
      </c>
      <c r="I40" s="133">
        <v>185</v>
      </c>
      <c r="J40" s="133">
        <v>25</v>
      </c>
      <c r="K40" s="138">
        <v>10302279.279999999</v>
      </c>
      <c r="L40" s="139">
        <v>10306507.357000001</v>
      </c>
      <c r="M40" s="135">
        <f t="shared" si="1"/>
        <v>4228.0770000014454</v>
      </c>
      <c r="N40" s="137">
        <v>4531.72</v>
      </c>
      <c r="O40" s="135">
        <f t="shared" si="48"/>
        <v>303.64299999855484</v>
      </c>
      <c r="P40" s="145">
        <f t="shared" si="49"/>
        <v>1.0718158633341945</v>
      </c>
      <c r="Q40" s="146">
        <f t="shared" si="50"/>
        <v>8.333333333333337E-2</v>
      </c>
      <c r="R40" s="147">
        <f t="shared" si="51"/>
        <v>2114.0385000007218</v>
      </c>
      <c r="S40" s="148"/>
    </row>
    <row r="41" spans="1:19">
      <c r="A41" s="113">
        <f t="shared" si="5"/>
        <v>34</v>
      </c>
      <c r="B41" s="114">
        <f t="shared" si="47"/>
        <v>46075</v>
      </c>
      <c r="C41" s="121" t="s">
        <v>399</v>
      </c>
      <c r="D41" s="122" t="s">
        <v>342</v>
      </c>
      <c r="E41" s="117">
        <v>46075</v>
      </c>
      <c r="F41" s="118">
        <v>0.44444444444444442</v>
      </c>
      <c r="G41" s="117">
        <v>46075</v>
      </c>
      <c r="H41" s="140">
        <v>0.53472222222222221</v>
      </c>
      <c r="I41" s="133">
        <v>190</v>
      </c>
      <c r="J41" s="133">
        <v>25</v>
      </c>
      <c r="K41" s="138">
        <v>10332936.107000001</v>
      </c>
      <c r="L41" s="139">
        <v>10337399.802999999</v>
      </c>
      <c r="M41" s="135">
        <f t="shared" si="1"/>
        <v>4463.6959999985993</v>
      </c>
      <c r="N41" s="137">
        <v>4408.22</v>
      </c>
      <c r="O41" s="135">
        <f t="shared" si="48"/>
        <v>-55.475999998599036</v>
      </c>
      <c r="P41" s="145">
        <f t="shared" si="49"/>
        <v>0.98757173427612088</v>
      </c>
      <c r="Q41" s="146">
        <f t="shared" si="50"/>
        <v>9.027777777777779E-2</v>
      </c>
      <c r="R41" s="147">
        <f t="shared" si="51"/>
        <v>2060.1673846147378</v>
      </c>
      <c r="S41" s="148"/>
    </row>
    <row r="42" spans="1:19">
      <c r="A42" s="113">
        <f t="shared" si="5"/>
        <v>35</v>
      </c>
      <c r="B42" s="114">
        <f t="shared" ref="B42:B53" si="60">G42</f>
        <v>46075</v>
      </c>
      <c r="C42" s="121" t="s">
        <v>406</v>
      </c>
      <c r="D42" s="122" t="s">
        <v>291</v>
      </c>
      <c r="E42" s="117">
        <v>46075</v>
      </c>
      <c r="F42" s="118">
        <v>0.80208333333333337</v>
      </c>
      <c r="G42" s="117">
        <v>46075</v>
      </c>
      <c r="H42" s="140">
        <v>0.88541666666666663</v>
      </c>
      <c r="I42" s="133">
        <v>180</v>
      </c>
      <c r="J42" s="133">
        <v>20</v>
      </c>
      <c r="K42" s="138">
        <v>10351096.346999999</v>
      </c>
      <c r="L42" s="139">
        <v>10355274.516000001</v>
      </c>
      <c r="M42" s="135">
        <f t="shared" si="1"/>
        <v>4178.1690000016242</v>
      </c>
      <c r="N42" s="137">
        <v>4653.92</v>
      </c>
      <c r="O42" s="135">
        <f t="shared" ref="O42:O53" si="61">N42-M42</f>
        <v>475.75099999837585</v>
      </c>
      <c r="P42" s="145">
        <f t="shared" ref="P42:P53" si="62">N42/M42</f>
        <v>1.1138659063331786</v>
      </c>
      <c r="Q42" s="146">
        <f t="shared" ref="Q42:Q53" si="63">(G42-E42)+(H42-F42)</f>
        <v>8.3333333333333259E-2</v>
      </c>
      <c r="R42" s="147">
        <f t="shared" ref="R42:R53" si="64">M42/Q42/24</f>
        <v>2089.0845000008139</v>
      </c>
      <c r="S42" s="148"/>
    </row>
    <row r="43" spans="1:19">
      <c r="A43" s="113">
        <f t="shared" si="5"/>
        <v>36</v>
      </c>
      <c r="B43" s="114">
        <f t="shared" si="60"/>
        <v>46076</v>
      </c>
      <c r="C43" s="121" t="s">
        <v>407</v>
      </c>
      <c r="D43" s="122" t="s">
        <v>342</v>
      </c>
      <c r="E43" s="117">
        <v>46076</v>
      </c>
      <c r="F43" s="118">
        <v>0.51388888888888895</v>
      </c>
      <c r="G43" s="117">
        <v>46076</v>
      </c>
      <c r="H43" s="140">
        <v>0.61111111111111105</v>
      </c>
      <c r="I43" s="133">
        <v>185</v>
      </c>
      <c r="J43" s="133">
        <v>25</v>
      </c>
      <c r="K43" s="138">
        <v>10387868.772</v>
      </c>
      <c r="L43" s="139">
        <v>10392173.103</v>
      </c>
      <c r="M43" s="135">
        <f t="shared" si="1"/>
        <v>4304.3310000002384</v>
      </c>
      <c r="N43" s="137">
        <v>4653.92</v>
      </c>
      <c r="O43" s="135">
        <f t="shared" si="61"/>
        <v>349.58899999976165</v>
      </c>
      <c r="P43" s="145">
        <f t="shared" si="62"/>
        <v>1.0812179639529911</v>
      </c>
      <c r="Q43" s="146">
        <f t="shared" si="63"/>
        <v>9.7222222222222099E-2</v>
      </c>
      <c r="R43" s="147">
        <f t="shared" si="64"/>
        <v>1844.7132857143904</v>
      </c>
      <c r="S43" s="148"/>
    </row>
    <row r="44" spans="1:19">
      <c r="A44" s="113">
        <f t="shared" si="5"/>
        <v>37</v>
      </c>
      <c r="B44" s="114">
        <f t="shared" si="60"/>
        <v>46077</v>
      </c>
      <c r="C44" s="121" t="s">
        <v>408</v>
      </c>
      <c r="D44" s="122" t="s">
        <v>291</v>
      </c>
      <c r="E44" s="117">
        <v>46076</v>
      </c>
      <c r="F44" s="118">
        <v>0.92708333333333337</v>
      </c>
      <c r="G44" s="117">
        <v>46077</v>
      </c>
      <c r="H44" s="140">
        <v>1.3888888888888888E-2</v>
      </c>
      <c r="I44" s="133">
        <v>185</v>
      </c>
      <c r="J44" s="133">
        <v>20</v>
      </c>
      <c r="K44" s="138">
        <v>10406957.072000001</v>
      </c>
      <c r="L44" s="139">
        <v>10411252.647</v>
      </c>
      <c r="M44" s="135">
        <f t="shared" si="1"/>
        <v>4295.5749999992549</v>
      </c>
      <c r="N44" s="137">
        <v>4531.72</v>
      </c>
      <c r="O44" s="135">
        <f t="shared" ref="O44" si="65">N44-M44</f>
        <v>236.14500000074531</v>
      </c>
      <c r="P44" s="145">
        <f t="shared" ref="P44" si="66">N44/M44</f>
        <v>1.0549740139564054</v>
      </c>
      <c r="Q44" s="146">
        <f t="shared" ref="Q44" si="67">(G44-E44)+(H44-F44)</f>
        <v>8.6805555555555469E-2</v>
      </c>
      <c r="R44" s="147">
        <f t="shared" ref="R44" si="68">M44/Q44/24</f>
        <v>2061.8759999996441</v>
      </c>
      <c r="S44" s="148"/>
    </row>
    <row r="45" spans="1:19">
      <c r="A45" s="113">
        <f t="shared" si="5"/>
        <v>38</v>
      </c>
      <c r="B45" s="114">
        <f t="shared" si="60"/>
        <v>46077</v>
      </c>
      <c r="C45" s="121" t="s">
        <v>409</v>
      </c>
      <c r="D45" s="122" t="s">
        <v>342</v>
      </c>
      <c r="E45" s="117">
        <v>46077</v>
      </c>
      <c r="F45" s="118">
        <v>0.4236111111111111</v>
      </c>
      <c r="G45" s="117">
        <v>46077</v>
      </c>
      <c r="H45" s="140">
        <v>0.50694444444444442</v>
      </c>
      <c r="I45" s="133">
        <v>180</v>
      </c>
      <c r="J45" s="133">
        <v>25</v>
      </c>
      <c r="K45" s="138">
        <v>10431590.888</v>
      </c>
      <c r="L45" s="139">
        <v>10435857.643999999</v>
      </c>
      <c r="M45" s="135">
        <f t="shared" si="1"/>
        <v>4266.7559999991208</v>
      </c>
      <c r="N45" s="137">
        <v>4531.72</v>
      </c>
      <c r="O45" s="135">
        <f t="shared" si="61"/>
        <v>264.96400000087942</v>
      </c>
      <c r="P45" s="145">
        <f t="shared" si="62"/>
        <v>1.0620996372890632</v>
      </c>
      <c r="Q45" s="146">
        <f t="shared" si="63"/>
        <v>8.3333333333333315E-2</v>
      </c>
      <c r="R45" s="147">
        <f t="shared" si="64"/>
        <v>2133.3779999995609</v>
      </c>
      <c r="S45" s="148"/>
    </row>
    <row r="46" spans="1:19">
      <c r="A46" s="113">
        <f t="shared" si="5"/>
        <v>39</v>
      </c>
      <c r="B46" s="114">
        <f t="shared" si="60"/>
        <v>46077</v>
      </c>
      <c r="C46" s="121" t="s">
        <v>413</v>
      </c>
      <c r="D46" s="122" t="s">
        <v>291</v>
      </c>
      <c r="E46" s="117">
        <v>46077</v>
      </c>
      <c r="F46" s="118">
        <v>0.86805555555555547</v>
      </c>
      <c r="G46" s="117">
        <v>46077</v>
      </c>
      <c r="H46" s="140">
        <v>0.94791666666666663</v>
      </c>
      <c r="I46" s="133">
        <v>190</v>
      </c>
      <c r="J46" s="133">
        <v>30</v>
      </c>
      <c r="K46" s="138">
        <v>10453665.266000001</v>
      </c>
      <c r="L46" s="139">
        <v>10457789.096000001</v>
      </c>
      <c r="M46" s="135">
        <f t="shared" si="1"/>
        <v>4123.8300000000745</v>
      </c>
      <c r="N46" s="137">
        <v>4531.72</v>
      </c>
      <c r="O46" s="135">
        <f t="shared" si="61"/>
        <v>407.88999999992575</v>
      </c>
      <c r="P46" s="145">
        <f t="shared" si="62"/>
        <v>1.0989104788509512</v>
      </c>
      <c r="Q46" s="146">
        <f t="shared" si="63"/>
        <v>7.986111111111116E-2</v>
      </c>
      <c r="R46" s="147">
        <f t="shared" si="64"/>
        <v>2151.5634782609072</v>
      </c>
      <c r="S46" s="148"/>
    </row>
    <row r="47" spans="1:19">
      <c r="A47" s="113">
        <f t="shared" si="5"/>
        <v>40</v>
      </c>
      <c r="B47" s="114">
        <f t="shared" si="60"/>
        <v>46078</v>
      </c>
      <c r="C47" s="121" t="s">
        <v>414</v>
      </c>
      <c r="D47" s="122" t="s">
        <v>342</v>
      </c>
      <c r="E47" s="117">
        <v>46078</v>
      </c>
      <c r="F47" s="118">
        <v>0.33333333333333331</v>
      </c>
      <c r="G47" s="117">
        <v>46078</v>
      </c>
      <c r="H47" s="140">
        <v>0.40625</v>
      </c>
      <c r="I47" s="133">
        <v>180</v>
      </c>
      <c r="J47" s="133">
        <v>25</v>
      </c>
      <c r="K47" s="138">
        <v>10477104.077</v>
      </c>
      <c r="L47" s="139">
        <v>10480993.048</v>
      </c>
      <c r="M47" s="135">
        <f t="shared" si="1"/>
        <v>3888.9710000008345</v>
      </c>
      <c r="N47" s="137">
        <v>4531.72</v>
      </c>
      <c r="O47" s="135">
        <f t="shared" si="61"/>
        <v>642.74899999916579</v>
      </c>
      <c r="P47" s="145">
        <f t="shared" si="62"/>
        <v>1.1652748246255957</v>
      </c>
      <c r="Q47" s="146">
        <f t="shared" si="63"/>
        <v>7.2916666666666685E-2</v>
      </c>
      <c r="R47" s="147">
        <f t="shared" si="64"/>
        <v>2222.269142857619</v>
      </c>
      <c r="S47" s="148"/>
    </row>
    <row r="48" spans="1:19">
      <c r="A48" s="113">
        <f t="shared" si="5"/>
        <v>41</v>
      </c>
      <c r="B48" s="114">
        <f t="shared" si="60"/>
        <v>46079</v>
      </c>
      <c r="C48" s="121" t="s">
        <v>418</v>
      </c>
      <c r="D48" s="122" t="s">
        <v>291</v>
      </c>
      <c r="E48" s="117">
        <v>46078</v>
      </c>
      <c r="F48" s="118">
        <v>0.90625</v>
      </c>
      <c r="G48" s="117">
        <v>46079</v>
      </c>
      <c r="H48" s="140">
        <v>0</v>
      </c>
      <c r="I48" s="133">
        <v>185</v>
      </c>
      <c r="J48" s="133">
        <v>25</v>
      </c>
      <c r="K48" s="138">
        <v>10501263.171</v>
      </c>
      <c r="L48" s="139">
        <v>10505375.698000001</v>
      </c>
      <c r="M48" s="135">
        <f t="shared" si="1"/>
        <v>4112.5270000007004</v>
      </c>
      <c r="N48" s="137">
        <v>4531.72</v>
      </c>
      <c r="O48" s="135">
        <f t="shared" ref="O48" si="69">N48-M48</f>
        <v>419.1929999992999</v>
      </c>
      <c r="P48" s="145">
        <f t="shared" ref="P48" si="70">N48/M48</f>
        <v>1.1019307593601766</v>
      </c>
      <c r="Q48" s="146">
        <f t="shared" ref="Q48" si="71">(G48-E48)+(H48-F48)</f>
        <v>9.375E-2</v>
      </c>
      <c r="R48" s="147">
        <f t="shared" ref="R48" si="72">M48/Q48/24</f>
        <v>1827.789777778089</v>
      </c>
      <c r="S48" s="148"/>
    </row>
    <row r="49" spans="1:19">
      <c r="A49" s="113">
        <f t="shared" si="5"/>
        <v>42</v>
      </c>
      <c r="B49" s="114">
        <f t="shared" si="60"/>
        <v>46079</v>
      </c>
      <c r="C49" s="121" t="s">
        <v>426</v>
      </c>
      <c r="D49" s="122" t="s">
        <v>342</v>
      </c>
      <c r="E49" s="117">
        <v>46079</v>
      </c>
      <c r="F49" s="118">
        <v>0.53125</v>
      </c>
      <c r="G49" s="117">
        <v>46079</v>
      </c>
      <c r="H49" s="140">
        <v>0.60763888888888895</v>
      </c>
      <c r="I49" s="133">
        <v>180</v>
      </c>
      <c r="J49" s="133">
        <v>25</v>
      </c>
      <c r="K49" s="138">
        <v>10528463.575999999</v>
      </c>
      <c r="L49" s="139">
        <v>10532616.148</v>
      </c>
      <c r="M49" s="135">
        <f t="shared" si="1"/>
        <v>4152.5720000006258</v>
      </c>
      <c r="N49" s="137">
        <v>4531.72</v>
      </c>
      <c r="O49" s="135">
        <f t="shared" si="61"/>
        <v>379.14799999937441</v>
      </c>
      <c r="P49" s="145">
        <f t="shared" si="62"/>
        <v>1.0913043771424835</v>
      </c>
      <c r="Q49" s="146">
        <f t="shared" si="63"/>
        <v>7.6388888888888951E-2</v>
      </c>
      <c r="R49" s="147">
        <f t="shared" si="64"/>
        <v>2265.0392727276126</v>
      </c>
      <c r="S49" s="148"/>
    </row>
    <row r="50" spans="1:19">
      <c r="A50" s="113">
        <f t="shared" si="5"/>
        <v>43</v>
      </c>
      <c r="B50" s="114">
        <f t="shared" si="60"/>
        <v>46079</v>
      </c>
      <c r="C50" s="121" t="s">
        <v>427</v>
      </c>
      <c r="D50" s="122" t="s">
        <v>291</v>
      </c>
      <c r="E50" s="117">
        <v>46079</v>
      </c>
      <c r="F50" s="118">
        <v>0.84375</v>
      </c>
      <c r="G50" s="117">
        <v>46079</v>
      </c>
      <c r="H50" s="140">
        <v>0.9375</v>
      </c>
      <c r="I50" s="133">
        <v>190</v>
      </c>
      <c r="J50" s="133">
        <v>20</v>
      </c>
      <c r="K50" s="138">
        <v>10541095.617000001</v>
      </c>
      <c r="L50" s="139">
        <v>10545422.515000001</v>
      </c>
      <c r="M50" s="135">
        <f t="shared" si="1"/>
        <v>4326.8980000000447</v>
      </c>
      <c r="N50" s="137">
        <v>4531.72</v>
      </c>
      <c r="O50" s="135">
        <f t="shared" si="61"/>
        <v>204.82199999995555</v>
      </c>
      <c r="P50" s="145">
        <f t="shared" si="62"/>
        <v>1.0473369143437061</v>
      </c>
      <c r="Q50" s="146">
        <f t="shared" si="63"/>
        <v>9.375E-2</v>
      </c>
      <c r="R50" s="147">
        <f t="shared" si="64"/>
        <v>1923.0657777777976</v>
      </c>
      <c r="S50" s="148"/>
    </row>
    <row r="51" spans="1:19">
      <c r="A51" s="113">
        <f t="shared" si="5"/>
        <v>44</v>
      </c>
      <c r="B51" s="114">
        <f t="shared" si="60"/>
        <v>46081</v>
      </c>
      <c r="C51" s="121" t="s">
        <v>429</v>
      </c>
      <c r="D51" s="122" t="s">
        <v>342</v>
      </c>
      <c r="E51" s="117">
        <v>46080</v>
      </c>
      <c r="F51" s="118">
        <v>0.95833333333333337</v>
      </c>
      <c r="G51" s="117">
        <v>46081</v>
      </c>
      <c r="H51" s="140">
        <v>5.2083333333333336E-2</v>
      </c>
      <c r="I51" s="133">
        <v>180</v>
      </c>
      <c r="J51" s="133">
        <v>25</v>
      </c>
      <c r="K51" s="138">
        <v>10583615.67</v>
      </c>
      <c r="L51" s="139">
        <v>10588078.135</v>
      </c>
      <c r="M51" s="135">
        <f t="shared" si="1"/>
        <v>4462.464999999851</v>
      </c>
      <c r="N51" s="137">
        <v>4531.72</v>
      </c>
      <c r="O51" s="135">
        <f t="shared" si="61"/>
        <v>69.255000000149266</v>
      </c>
      <c r="P51" s="145">
        <f t="shared" si="62"/>
        <v>1.0155194494522986</v>
      </c>
      <c r="Q51" s="146">
        <f t="shared" si="63"/>
        <v>9.375E-2</v>
      </c>
      <c r="R51" s="147">
        <f t="shared" si="64"/>
        <v>1983.3177777777116</v>
      </c>
      <c r="S51" s="148"/>
    </row>
    <row r="52" spans="1:19">
      <c r="A52" s="113">
        <f t="shared" si="5"/>
        <v>45</v>
      </c>
      <c r="B52" s="114">
        <f t="shared" si="60"/>
        <v>46081</v>
      </c>
      <c r="C52" s="121" t="s">
        <v>430</v>
      </c>
      <c r="D52" s="122" t="s">
        <v>291</v>
      </c>
      <c r="E52" s="117">
        <v>46081</v>
      </c>
      <c r="F52" s="118">
        <v>5.2083333333333336E-2</v>
      </c>
      <c r="G52" s="117">
        <v>46081</v>
      </c>
      <c r="H52" s="140">
        <v>0.1423611111111111</v>
      </c>
      <c r="I52" s="133">
        <v>175</v>
      </c>
      <c r="J52" s="133">
        <v>25</v>
      </c>
      <c r="K52" s="138">
        <v>10588078.135</v>
      </c>
      <c r="L52" s="139">
        <v>10592540.601</v>
      </c>
      <c r="M52" s="135">
        <f t="shared" si="1"/>
        <v>4462.4660000000149</v>
      </c>
      <c r="N52" s="137">
        <v>4531.72</v>
      </c>
      <c r="O52" s="135">
        <f t="shared" si="61"/>
        <v>69.253999999985353</v>
      </c>
      <c r="P52" s="145">
        <f t="shared" si="62"/>
        <v>1.0155192218831437</v>
      </c>
      <c r="Q52" s="146">
        <f t="shared" si="63"/>
        <v>9.0277777777777762E-2</v>
      </c>
      <c r="R52" s="147">
        <f t="shared" si="64"/>
        <v>2059.5996923076996</v>
      </c>
      <c r="S52" s="148"/>
    </row>
    <row r="53" spans="1:19">
      <c r="A53" s="113">
        <f t="shared" si="5"/>
        <v>46</v>
      </c>
      <c r="B53" s="114">
        <f t="shared" si="60"/>
        <v>0</v>
      </c>
      <c r="C53" s="121"/>
      <c r="D53" s="122"/>
      <c r="E53" s="117"/>
      <c r="F53" s="118"/>
      <c r="G53" s="117"/>
      <c r="H53" s="140"/>
      <c r="I53" s="133"/>
      <c r="J53" s="133"/>
      <c r="K53" s="138"/>
      <c r="L53" s="139"/>
      <c r="M53" s="135"/>
      <c r="N53" s="137"/>
      <c r="O53" s="135">
        <f t="shared" si="61"/>
        <v>0</v>
      </c>
      <c r="P53" s="145" t="e">
        <f t="shared" si="62"/>
        <v>#DIV/0!</v>
      </c>
      <c r="Q53" s="146">
        <f t="shared" si="63"/>
        <v>0</v>
      </c>
      <c r="R53" s="147" t="e">
        <f t="shared" si="64"/>
        <v>#DIV/0!</v>
      </c>
      <c r="S53" s="148"/>
    </row>
    <row r="54" spans="1:19" ht="15.75" thickBot="1">
      <c r="A54" s="124"/>
      <c r="B54" s="124"/>
      <c r="C54" s="124"/>
      <c r="D54" s="124"/>
      <c r="E54" s="125"/>
      <c r="F54" s="15"/>
      <c r="G54" s="125"/>
      <c r="H54" s="15"/>
      <c r="I54" s="15"/>
      <c r="J54" s="15"/>
      <c r="K54" s="142"/>
      <c r="L54" s="142"/>
      <c r="M54" s="142"/>
      <c r="N54" s="142"/>
      <c r="O54" s="142"/>
      <c r="P54" s="142"/>
      <c r="Q54" s="15"/>
      <c r="R54" s="30"/>
      <c r="S54" s="149"/>
    </row>
    <row r="55" spans="1:19" ht="16.5" thickTop="1" thickBot="1">
      <c r="A55" s="126"/>
      <c r="B55" s="126"/>
      <c r="C55" s="126"/>
      <c r="D55" s="126"/>
      <c r="E55" s="127"/>
      <c r="F55" s="58"/>
      <c r="G55" s="127"/>
      <c r="H55" s="58"/>
      <c r="I55" s="58"/>
      <c r="J55" s="58"/>
      <c r="K55" s="143"/>
      <c r="L55" s="143"/>
      <c r="M55" s="144">
        <f>SUM(M8:M54)</f>
        <v>189498.30000000447</v>
      </c>
      <c r="N55" s="144">
        <f>SUM(N8:N54)</f>
        <v>199724.95299999879</v>
      </c>
      <c r="O55" s="144">
        <f>SUM(O8:O54)</f>
        <v>43131.465999993125</v>
      </c>
      <c r="P55" s="150" t="e">
        <f>AVERAGE(P8:P54)</f>
        <v>#DIV/0!</v>
      </c>
      <c r="Q55" s="151">
        <f>SUM(Q8:Q54)</f>
        <v>308.81666666666666</v>
      </c>
      <c r="R55" s="152"/>
      <c r="S55" s="73"/>
    </row>
  </sheetData>
  <mergeCells count="15">
    <mergeCell ref="E5:H5"/>
    <mergeCell ref="E6:F6"/>
    <mergeCell ref="G6:H6"/>
    <mergeCell ref="A5:A7"/>
    <mergeCell ref="B5:B7"/>
    <mergeCell ref="C5:C7"/>
    <mergeCell ref="D5:D7"/>
    <mergeCell ref="S5:S7"/>
    <mergeCell ref="I5:J6"/>
    <mergeCell ref="K5:M6"/>
    <mergeCell ref="N5:N7"/>
    <mergeCell ref="O5:O7"/>
    <mergeCell ref="P5:P7"/>
    <mergeCell ref="Q5:Q7"/>
    <mergeCell ref="R5:R7"/>
  </mergeCells>
  <hyperlinks>
    <hyperlink ref="S2" location="'Summary sales'!A1" display="SUMMARY"/>
  </hyperlinks>
  <pageMargins left="0.7" right="0.7" top="0.75" bottom="0.75" header="0.3" footer="0.3"/>
  <pageSetup paperSize="9" orientation="portrait" horizontalDpi="360" verticalDpi="360"/>
  <drawing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zoomScale="85" zoomScaleNormal="85" workbookViewId="0">
      <selection activeCell="I35" sqref="I35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9" width="13.85546875" style="35" customWidth="1"/>
    <col min="10" max="10" width="13.85546875" style="1" customWidth="1"/>
    <col min="11" max="11" width="9.140625" style="1"/>
    <col min="12" max="12" width="28.42578125" style="1" customWidth="1"/>
    <col min="13" max="16384" width="9.140625" style="1"/>
  </cols>
  <sheetData>
    <row r="1" spans="1:12">
      <c r="B1" s="2"/>
      <c r="C1" s="3" t="s">
        <v>120</v>
      </c>
      <c r="D1" s="2"/>
      <c r="E1" s="2"/>
      <c r="F1" s="2"/>
      <c r="G1" s="2"/>
      <c r="H1" s="36"/>
      <c r="I1" s="36"/>
      <c r="J1" s="2"/>
      <c r="K1" s="2"/>
      <c r="L1" s="2"/>
    </row>
    <row r="2" spans="1:12">
      <c r="B2" s="2"/>
      <c r="C2" s="3" t="s">
        <v>261</v>
      </c>
      <c r="D2" s="2"/>
      <c r="E2" s="2"/>
      <c r="F2" s="2"/>
      <c r="G2" s="2"/>
      <c r="H2" s="36"/>
      <c r="I2" s="36"/>
      <c r="J2" s="2"/>
      <c r="K2" s="2"/>
      <c r="L2" s="25" t="s">
        <v>122</v>
      </c>
    </row>
    <row r="3" spans="1:12">
      <c r="B3" s="2"/>
      <c r="C3" s="3" t="str">
        <f>SCI!C3</f>
        <v>Bulan Februari 2026</v>
      </c>
      <c r="D3" s="2"/>
      <c r="E3" s="2"/>
      <c r="F3" s="2"/>
      <c r="G3" s="2"/>
      <c r="H3" s="36"/>
      <c r="I3" s="36"/>
      <c r="J3" s="2"/>
      <c r="K3" s="2"/>
      <c r="L3" s="2"/>
    </row>
    <row r="4" spans="1:12">
      <c r="B4" s="4"/>
      <c r="C4" s="4">
        <f>SCI!C4</f>
        <v>46054</v>
      </c>
      <c r="D4" s="2"/>
      <c r="E4" s="2"/>
      <c r="F4" s="2"/>
      <c r="G4" s="2"/>
      <c r="H4" s="36"/>
      <c r="I4" s="36"/>
      <c r="J4" s="2" t="s">
        <v>123</v>
      </c>
      <c r="K4" s="26">
        <f>MAX(K7:K36)</f>
        <v>267.49541666666238</v>
      </c>
      <c r="L4" s="2"/>
    </row>
    <row r="5" spans="1:12">
      <c r="A5" s="695" t="s">
        <v>100</v>
      </c>
      <c r="B5" s="694" t="s">
        <v>101</v>
      </c>
      <c r="C5" s="694" t="s">
        <v>124</v>
      </c>
      <c r="D5" s="694"/>
      <c r="E5" s="694" t="s">
        <v>125</v>
      </c>
      <c r="F5" s="694"/>
      <c r="G5" s="698" t="s">
        <v>126</v>
      </c>
      <c r="H5" s="700" t="s">
        <v>127</v>
      </c>
      <c r="I5" s="700"/>
      <c r="J5" s="694" t="s">
        <v>128</v>
      </c>
      <c r="K5" s="698" t="s">
        <v>129</v>
      </c>
      <c r="L5" s="692" t="s">
        <v>130</v>
      </c>
    </row>
    <row r="6" spans="1:12">
      <c r="A6" s="696"/>
      <c r="B6" s="697"/>
      <c r="C6" s="5" t="s">
        <v>101</v>
      </c>
      <c r="D6" s="5" t="s">
        <v>131</v>
      </c>
      <c r="E6" s="5" t="s">
        <v>101</v>
      </c>
      <c r="F6" s="5" t="s">
        <v>131</v>
      </c>
      <c r="G6" s="699"/>
      <c r="H6" s="37" t="s">
        <v>124</v>
      </c>
      <c r="I6" s="37" t="s">
        <v>125</v>
      </c>
      <c r="J6" s="697"/>
      <c r="K6" s="699"/>
      <c r="L6" s="693"/>
    </row>
    <row r="7" spans="1:12">
      <c r="A7" s="6">
        <v>1</v>
      </c>
      <c r="B7" s="7">
        <f>C4</f>
        <v>46054</v>
      </c>
      <c r="C7" s="8">
        <f>B7</f>
        <v>46054</v>
      </c>
      <c r="D7" s="9">
        <v>0.29166666666666702</v>
      </c>
      <c r="E7" s="8">
        <f>C7+1</f>
        <v>46055</v>
      </c>
      <c r="F7" s="9">
        <v>0.29166666666666702</v>
      </c>
      <c r="G7" s="10">
        <f>IFERROR(((E7-C7)+(F7-D7)),"")</f>
        <v>1</v>
      </c>
      <c r="H7" s="547">
        <v>1549522.57</v>
      </c>
      <c r="I7" s="547">
        <v>1549571.31</v>
      </c>
      <c r="J7" s="11">
        <f t="shared" ref="J7:J8" si="0">I7-H7</f>
        <v>48.739999999990687</v>
      </c>
      <c r="K7" s="27">
        <f t="shared" ref="K7:K8" si="1">J7/24</f>
        <v>2.0308333333329451</v>
      </c>
      <c r="L7" s="28"/>
    </row>
    <row r="8" spans="1:12">
      <c r="A8" s="12">
        <f>A7+1</f>
        <v>2</v>
      </c>
      <c r="B8" s="8">
        <f>B7+1</f>
        <v>46055</v>
      </c>
      <c r="C8" s="8">
        <f>B8</f>
        <v>46055</v>
      </c>
      <c r="D8" s="9">
        <v>0.29166666666666702</v>
      </c>
      <c r="E8" s="8">
        <f>C8+1</f>
        <v>46056</v>
      </c>
      <c r="F8" s="9">
        <v>0.29166666666666702</v>
      </c>
      <c r="G8" s="10">
        <f>IFERROR(((E8-C8)+(F8-D8)),"")</f>
        <v>1</v>
      </c>
      <c r="H8" s="38">
        <f>I7</f>
        <v>1549571.31</v>
      </c>
      <c r="I8" s="38">
        <v>1553303.72</v>
      </c>
      <c r="J8" s="11">
        <f t="shared" si="0"/>
        <v>3732.4099999999162</v>
      </c>
      <c r="K8" s="27">
        <f t="shared" si="1"/>
        <v>155.51708333332985</v>
      </c>
      <c r="L8" s="28"/>
    </row>
    <row r="9" spans="1:12">
      <c r="A9" s="12">
        <f t="shared" ref="A9:B24" si="2">A8+1</f>
        <v>3</v>
      </c>
      <c r="B9" s="8">
        <f t="shared" si="2"/>
        <v>46056</v>
      </c>
      <c r="C9" s="8">
        <f t="shared" ref="C9:C34" si="3">B9</f>
        <v>46056</v>
      </c>
      <c r="D9" s="9">
        <v>0.29166666666666702</v>
      </c>
      <c r="E9" s="8">
        <f t="shared" ref="E9:E34" si="4">C9+1</f>
        <v>46057</v>
      </c>
      <c r="F9" s="9">
        <v>0.29166666666666702</v>
      </c>
      <c r="G9" s="10">
        <f t="shared" ref="G9:G34" si="5">IFERROR(((E9-C9)+(F9-D9)),"")</f>
        <v>1</v>
      </c>
      <c r="H9" s="38">
        <f t="shared" ref="H9:H13" si="6">I8</f>
        <v>1553303.72</v>
      </c>
      <c r="I9" s="38">
        <v>1558017.32</v>
      </c>
      <c r="J9" s="11">
        <f t="shared" ref="J9" si="7">I9-H9</f>
        <v>4713.6000000000931</v>
      </c>
      <c r="K9" s="27">
        <f t="shared" ref="K9" si="8">J9/24</f>
        <v>196.40000000000387</v>
      </c>
      <c r="L9" s="28"/>
    </row>
    <row r="10" spans="1:12">
      <c r="A10" s="12">
        <f t="shared" si="2"/>
        <v>4</v>
      </c>
      <c r="B10" s="8">
        <f t="shared" si="2"/>
        <v>46057</v>
      </c>
      <c r="C10" s="8">
        <f t="shared" si="3"/>
        <v>46057</v>
      </c>
      <c r="D10" s="9">
        <v>0.29166666666666702</v>
      </c>
      <c r="E10" s="8">
        <f t="shared" si="4"/>
        <v>46058</v>
      </c>
      <c r="F10" s="9">
        <v>0.29166666666666702</v>
      </c>
      <c r="G10" s="10">
        <f t="shared" si="5"/>
        <v>1</v>
      </c>
      <c r="H10" s="38">
        <f t="shared" si="6"/>
        <v>1558017.32</v>
      </c>
      <c r="I10" s="38">
        <v>1559784.62</v>
      </c>
      <c r="J10" s="11">
        <f t="shared" ref="J10" si="9">I10-H10</f>
        <v>1767.3000000000466</v>
      </c>
      <c r="K10" s="27">
        <f t="shared" ref="K10" si="10">J10/24</f>
        <v>73.637500000001936</v>
      </c>
      <c r="L10" s="541"/>
    </row>
    <row r="11" spans="1:12">
      <c r="A11" s="12">
        <f t="shared" si="2"/>
        <v>5</v>
      </c>
      <c r="B11" s="8">
        <f t="shared" si="2"/>
        <v>46058</v>
      </c>
      <c r="C11" s="8">
        <f t="shared" si="3"/>
        <v>46058</v>
      </c>
      <c r="D11" s="9">
        <v>0.29166666666666702</v>
      </c>
      <c r="E11" s="8">
        <f t="shared" si="4"/>
        <v>46059</v>
      </c>
      <c r="F11" s="9">
        <v>0.29166666666666702</v>
      </c>
      <c r="G11" s="10">
        <f t="shared" si="5"/>
        <v>1</v>
      </c>
      <c r="H11" s="38">
        <f t="shared" si="6"/>
        <v>1559784.62</v>
      </c>
      <c r="I11" s="38">
        <v>1564372.92</v>
      </c>
      <c r="J11" s="11">
        <f t="shared" ref="J11" si="11">I11-H11</f>
        <v>4588.2999999998137</v>
      </c>
      <c r="K11" s="27">
        <f t="shared" ref="K11" si="12">J11/24</f>
        <v>191.17916666665892</v>
      </c>
      <c r="L11" s="28"/>
    </row>
    <row r="12" spans="1:12">
      <c r="A12" s="12">
        <f t="shared" si="2"/>
        <v>6</v>
      </c>
      <c r="B12" s="8">
        <f t="shared" si="2"/>
        <v>46059</v>
      </c>
      <c r="C12" s="8">
        <f t="shared" si="3"/>
        <v>46059</v>
      </c>
      <c r="D12" s="9">
        <v>0.29166666666666702</v>
      </c>
      <c r="E12" s="8">
        <f t="shared" si="4"/>
        <v>46060</v>
      </c>
      <c r="F12" s="9">
        <v>0.29166666666666702</v>
      </c>
      <c r="G12" s="10">
        <f t="shared" si="5"/>
        <v>1</v>
      </c>
      <c r="H12" s="38">
        <f t="shared" si="6"/>
        <v>1564372.92</v>
      </c>
      <c r="I12" s="38">
        <v>1568320.82</v>
      </c>
      <c r="J12" s="11">
        <f t="shared" ref="J12" si="13">I12-H12</f>
        <v>3947.9000000001397</v>
      </c>
      <c r="K12" s="27">
        <f t="shared" ref="K12" si="14">J12/24</f>
        <v>164.49583333333916</v>
      </c>
      <c r="L12" s="28"/>
    </row>
    <row r="13" spans="1:12">
      <c r="A13" s="12">
        <f t="shared" si="2"/>
        <v>7</v>
      </c>
      <c r="B13" s="8">
        <f t="shared" si="2"/>
        <v>46060</v>
      </c>
      <c r="C13" s="8">
        <f t="shared" si="3"/>
        <v>46060</v>
      </c>
      <c r="D13" s="9">
        <v>0.29166666666666702</v>
      </c>
      <c r="E13" s="8">
        <f t="shared" si="4"/>
        <v>46061</v>
      </c>
      <c r="F13" s="9">
        <v>0.29166666666666702</v>
      </c>
      <c r="G13" s="10">
        <f t="shared" si="5"/>
        <v>1</v>
      </c>
      <c r="H13" s="38">
        <f t="shared" si="6"/>
        <v>1568320.82</v>
      </c>
      <c r="I13" s="38">
        <v>1570204.18</v>
      </c>
      <c r="J13" s="11">
        <f t="shared" ref="J13" si="15">I13-H13</f>
        <v>1883.3599999998696</v>
      </c>
      <c r="K13" s="27">
        <f t="shared" ref="K13" si="16">J13/24</f>
        <v>78.473333333327901</v>
      </c>
      <c r="L13" s="28"/>
    </row>
    <row r="14" spans="1:12">
      <c r="A14" s="12">
        <f t="shared" si="2"/>
        <v>8</v>
      </c>
      <c r="B14" s="8">
        <f t="shared" si="2"/>
        <v>46061</v>
      </c>
      <c r="C14" s="8">
        <f t="shared" si="3"/>
        <v>46061</v>
      </c>
      <c r="D14" s="9">
        <v>0.29166666666666702</v>
      </c>
      <c r="E14" s="8">
        <f t="shared" si="4"/>
        <v>46062</v>
      </c>
      <c r="F14" s="9">
        <v>0.29166666666666702</v>
      </c>
      <c r="G14" s="10">
        <f t="shared" si="5"/>
        <v>1</v>
      </c>
      <c r="H14" s="38">
        <f t="shared" ref="H14:H34" si="17">I13</f>
        <v>1570204.18</v>
      </c>
      <c r="I14" s="38">
        <v>1570204.18</v>
      </c>
      <c r="J14" s="11">
        <f t="shared" ref="J14" si="18">I14-H14</f>
        <v>0</v>
      </c>
      <c r="K14" s="27">
        <f t="shared" ref="K14" si="19">J14/24</f>
        <v>0</v>
      </c>
      <c r="L14" s="583" t="s">
        <v>301</v>
      </c>
    </row>
    <row r="15" spans="1:12">
      <c r="A15" s="12">
        <f t="shared" si="2"/>
        <v>9</v>
      </c>
      <c r="B15" s="8">
        <f t="shared" si="2"/>
        <v>46062</v>
      </c>
      <c r="C15" s="8">
        <f t="shared" si="3"/>
        <v>46062</v>
      </c>
      <c r="D15" s="9">
        <v>0.29166666666666702</v>
      </c>
      <c r="E15" s="8">
        <f t="shared" si="4"/>
        <v>46063</v>
      </c>
      <c r="F15" s="9">
        <v>0.29166666666666702</v>
      </c>
      <c r="G15" s="10">
        <f t="shared" si="5"/>
        <v>1</v>
      </c>
      <c r="H15" s="38">
        <f t="shared" si="17"/>
        <v>1570204.18</v>
      </c>
      <c r="I15" s="38">
        <v>1575533.1</v>
      </c>
      <c r="J15" s="11">
        <f t="shared" ref="J15" si="20">I15-H15</f>
        <v>5328.9200000001583</v>
      </c>
      <c r="K15" s="27">
        <f t="shared" ref="K15" si="21">J15/24</f>
        <v>222.03833333333992</v>
      </c>
      <c r="L15" s="28"/>
    </row>
    <row r="16" spans="1:12">
      <c r="A16" s="12">
        <f t="shared" si="2"/>
        <v>10</v>
      </c>
      <c r="B16" s="8">
        <f t="shared" si="2"/>
        <v>46063</v>
      </c>
      <c r="C16" s="8">
        <f t="shared" si="3"/>
        <v>46063</v>
      </c>
      <c r="D16" s="9">
        <v>0.29166666666666702</v>
      </c>
      <c r="E16" s="8">
        <f t="shared" si="4"/>
        <v>46064</v>
      </c>
      <c r="F16" s="9">
        <v>0.29166666666666702</v>
      </c>
      <c r="G16" s="10">
        <f t="shared" si="5"/>
        <v>1</v>
      </c>
      <c r="H16" s="38">
        <f t="shared" si="17"/>
        <v>1575533.1</v>
      </c>
      <c r="I16" s="38">
        <v>1577295.64</v>
      </c>
      <c r="J16" s="11">
        <f t="shared" ref="J16" si="22">I16-H16</f>
        <v>1762.5399999998044</v>
      </c>
      <c r="K16" s="27">
        <f t="shared" ref="K16" si="23">J16/24</f>
        <v>73.439166666658522</v>
      </c>
      <c r="L16" s="28"/>
    </row>
    <row r="17" spans="1:14">
      <c r="A17" s="12">
        <f t="shared" si="2"/>
        <v>11</v>
      </c>
      <c r="B17" s="8">
        <f t="shared" si="2"/>
        <v>46064</v>
      </c>
      <c r="C17" s="8">
        <f t="shared" si="3"/>
        <v>46064</v>
      </c>
      <c r="D17" s="9">
        <v>0.29166666666666702</v>
      </c>
      <c r="E17" s="8">
        <f t="shared" si="4"/>
        <v>46065</v>
      </c>
      <c r="F17" s="9">
        <v>0.29166666666666702</v>
      </c>
      <c r="G17" s="10">
        <f t="shared" si="5"/>
        <v>1</v>
      </c>
      <c r="H17" s="38">
        <f t="shared" si="17"/>
        <v>1577295.64</v>
      </c>
      <c r="I17" s="38">
        <v>1580796.73</v>
      </c>
      <c r="J17" s="11">
        <f t="shared" ref="J17" si="24">I17-H17</f>
        <v>3501.0900000000838</v>
      </c>
      <c r="K17" s="27">
        <f t="shared" ref="K17" si="25">J17/24</f>
        <v>145.87875000000349</v>
      </c>
      <c r="L17" s="28"/>
    </row>
    <row r="18" spans="1:14">
      <c r="A18" s="12">
        <f t="shared" si="2"/>
        <v>12</v>
      </c>
      <c r="B18" s="8">
        <f t="shared" si="2"/>
        <v>46065</v>
      </c>
      <c r="C18" s="8">
        <f t="shared" si="3"/>
        <v>46065</v>
      </c>
      <c r="D18" s="9">
        <v>0.29166666666666702</v>
      </c>
      <c r="E18" s="8">
        <f t="shared" si="4"/>
        <v>46066</v>
      </c>
      <c r="F18" s="9">
        <v>0.29166666666666702</v>
      </c>
      <c r="G18" s="10">
        <f t="shared" si="5"/>
        <v>1</v>
      </c>
      <c r="H18" s="38">
        <f t="shared" si="17"/>
        <v>1580796.73</v>
      </c>
      <c r="I18" s="38">
        <v>1585115.11</v>
      </c>
      <c r="J18" s="11">
        <f t="shared" ref="J18" si="26">I18-H18</f>
        <v>4318.3800000001211</v>
      </c>
      <c r="K18" s="27">
        <f t="shared" ref="K18:K34" si="27">J18/24</f>
        <v>179.93250000000504</v>
      </c>
      <c r="L18" s="28"/>
      <c r="N18" s="29"/>
    </row>
    <row r="19" spans="1:14">
      <c r="A19" s="12">
        <f t="shared" si="2"/>
        <v>13</v>
      </c>
      <c r="B19" s="8">
        <f t="shared" si="2"/>
        <v>46066</v>
      </c>
      <c r="C19" s="8">
        <f t="shared" si="3"/>
        <v>46066</v>
      </c>
      <c r="D19" s="9">
        <v>0.29166666666666702</v>
      </c>
      <c r="E19" s="8">
        <f t="shared" si="4"/>
        <v>46067</v>
      </c>
      <c r="F19" s="9">
        <v>0.29166666666666702</v>
      </c>
      <c r="G19" s="10">
        <f t="shared" si="5"/>
        <v>1</v>
      </c>
      <c r="H19" s="38">
        <f t="shared" si="17"/>
        <v>1585115.11</v>
      </c>
      <c r="I19" s="38">
        <v>1586792.4</v>
      </c>
      <c r="J19" s="11">
        <f t="shared" ref="J19" si="28">I19-H19</f>
        <v>1677.2899999998044</v>
      </c>
      <c r="K19" s="27">
        <f t="shared" si="27"/>
        <v>69.88708333332518</v>
      </c>
      <c r="L19" s="28"/>
    </row>
    <row r="20" spans="1:14">
      <c r="A20" s="12">
        <f t="shared" si="2"/>
        <v>14</v>
      </c>
      <c r="B20" s="8">
        <f t="shared" si="2"/>
        <v>46067</v>
      </c>
      <c r="C20" s="8">
        <f t="shared" si="3"/>
        <v>46067</v>
      </c>
      <c r="D20" s="9">
        <v>0.29166666666666702</v>
      </c>
      <c r="E20" s="8">
        <f t="shared" si="4"/>
        <v>46068</v>
      </c>
      <c r="F20" s="9">
        <v>0.29166666666666702</v>
      </c>
      <c r="G20" s="10">
        <f t="shared" si="5"/>
        <v>1</v>
      </c>
      <c r="H20" s="38">
        <f t="shared" si="17"/>
        <v>1586792.4</v>
      </c>
      <c r="I20" s="38">
        <v>1592141.15</v>
      </c>
      <c r="J20" s="11">
        <f t="shared" ref="J20" si="29">I20-H20</f>
        <v>5348.75</v>
      </c>
      <c r="K20" s="27">
        <f t="shared" si="27"/>
        <v>222.86458333333334</v>
      </c>
      <c r="L20" s="28"/>
    </row>
    <row r="21" spans="1:14">
      <c r="A21" s="12">
        <f t="shared" si="2"/>
        <v>15</v>
      </c>
      <c r="B21" s="8">
        <f t="shared" si="2"/>
        <v>46068</v>
      </c>
      <c r="C21" s="8">
        <f t="shared" si="3"/>
        <v>46068</v>
      </c>
      <c r="D21" s="9">
        <v>0.29166666666666702</v>
      </c>
      <c r="E21" s="8">
        <f t="shared" si="4"/>
        <v>46069</v>
      </c>
      <c r="F21" s="9">
        <v>0.29166666666666702</v>
      </c>
      <c r="G21" s="10">
        <f t="shared" si="5"/>
        <v>1</v>
      </c>
      <c r="H21" s="38">
        <f t="shared" si="17"/>
        <v>1592141.15</v>
      </c>
      <c r="I21" s="38">
        <v>1593298.81</v>
      </c>
      <c r="J21" s="11">
        <f t="shared" ref="J21:J27" si="30">I21-H21</f>
        <v>1157.660000000149</v>
      </c>
      <c r="K21" s="27">
        <f t="shared" si="27"/>
        <v>48.235833333339542</v>
      </c>
      <c r="L21" s="28"/>
    </row>
    <row r="22" spans="1:14">
      <c r="A22" s="12">
        <f t="shared" si="2"/>
        <v>16</v>
      </c>
      <c r="B22" s="8">
        <f t="shared" si="2"/>
        <v>46069</v>
      </c>
      <c r="C22" s="8">
        <f t="shared" si="3"/>
        <v>46069</v>
      </c>
      <c r="D22" s="9">
        <v>0.29166666666666702</v>
      </c>
      <c r="E22" s="8">
        <f t="shared" si="4"/>
        <v>46070</v>
      </c>
      <c r="F22" s="9">
        <v>0.29166666666666702</v>
      </c>
      <c r="G22" s="10">
        <f t="shared" si="5"/>
        <v>1</v>
      </c>
      <c r="H22" s="38">
        <f t="shared" si="17"/>
        <v>1593298.81</v>
      </c>
      <c r="I22" s="38">
        <v>1596110.71</v>
      </c>
      <c r="J22" s="11">
        <f t="shared" ref="J22:J24" si="31">I22-H22</f>
        <v>2811.8999999999069</v>
      </c>
      <c r="K22" s="27">
        <f t="shared" si="27"/>
        <v>117.16249999999611</v>
      </c>
      <c r="L22" s="28"/>
    </row>
    <row r="23" spans="1:14">
      <c r="A23" s="12">
        <f t="shared" si="2"/>
        <v>17</v>
      </c>
      <c r="B23" s="8">
        <f t="shared" si="2"/>
        <v>46070</v>
      </c>
      <c r="C23" s="8">
        <f t="shared" si="3"/>
        <v>46070</v>
      </c>
      <c r="D23" s="9">
        <v>0.29166666666666702</v>
      </c>
      <c r="E23" s="8">
        <f t="shared" si="4"/>
        <v>46071</v>
      </c>
      <c r="F23" s="9">
        <v>0.29166666666666702</v>
      </c>
      <c r="G23" s="10">
        <f t="shared" si="5"/>
        <v>1</v>
      </c>
      <c r="H23" s="38">
        <f t="shared" si="17"/>
        <v>1596110.71</v>
      </c>
      <c r="I23" s="38">
        <v>1596148.72</v>
      </c>
      <c r="J23" s="11">
        <f t="shared" si="31"/>
        <v>38.010000000009313</v>
      </c>
      <c r="K23" s="27">
        <f t="shared" si="27"/>
        <v>1.5837500000003881</v>
      </c>
      <c r="L23" s="541"/>
    </row>
    <row r="24" spans="1:14">
      <c r="A24" s="12">
        <f t="shared" si="2"/>
        <v>18</v>
      </c>
      <c r="B24" s="8">
        <f t="shared" si="2"/>
        <v>46071</v>
      </c>
      <c r="C24" s="8">
        <f t="shared" si="3"/>
        <v>46071</v>
      </c>
      <c r="D24" s="9">
        <v>0.29166666666666702</v>
      </c>
      <c r="E24" s="8">
        <f t="shared" si="4"/>
        <v>46072</v>
      </c>
      <c r="F24" s="9">
        <v>0.29166666666666702</v>
      </c>
      <c r="G24" s="10">
        <f t="shared" si="5"/>
        <v>1</v>
      </c>
      <c r="H24" s="38">
        <f t="shared" si="17"/>
        <v>1596148.72</v>
      </c>
      <c r="I24" s="38">
        <v>1597893.52</v>
      </c>
      <c r="J24" s="11">
        <f t="shared" si="31"/>
        <v>1744.8000000000466</v>
      </c>
      <c r="K24" s="27">
        <f t="shared" si="27"/>
        <v>72.700000000001936</v>
      </c>
      <c r="L24" s="541"/>
    </row>
    <row r="25" spans="1:14">
      <c r="A25" s="12">
        <f t="shared" ref="A25:B34" si="32">A24+1</f>
        <v>19</v>
      </c>
      <c r="B25" s="8">
        <f>B24+1</f>
        <v>46072</v>
      </c>
      <c r="C25" s="8">
        <f t="shared" si="3"/>
        <v>46072</v>
      </c>
      <c r="D25" s="9">
        <v>0.29166666666666702</v>
      </c>
      <c r="E25" s="8">
        <f t="shared" si="4"/>
        <v>46073</v>
      </c>
      <c r="F25" s="9">
        <v>0.29166666666666702</v>
      </c>
      <c r="G25" s="10">
        <f t="shared" si="5"/>
        <v>1</v>
      </c>
      <c r="H25" s="38">
        <f t="shared" si="17"/>
        <v>1597893.52</v>
      </c>
      <c r="I25" s="38">
        <v>1603567.21</v>
      </c>
      <c r="J25" s="11">
        <f t="shared" si="30"/>
        <v>5673.6899999999441</v>
      </c>
      <c r="K25" s="27">
        <f t="shared" si="27"/>
        <v>236.40374999999767</v>
      </c>
      <c r="L25" s="28"/>
    </row>
    <row r="26" spans="1:14">
      <c r="A26" s="12">
        <f t="shared" si="32"/>
        <v>20</v>
      </c>
      <c r="B26" s="8">
        <f>B25+1</f>
        <v>46073</v>
      </c>
      <c r="C26" s="8">
        <f t="shared" si="3"/>
        <v>46073</v>
      </c>
      <c r="D26" s="9">
        <v>0.29166666666666702</v>
      </c>
      <c r="E26" s="8">
        <f t="shared" si="4"/>
        <v>46074</v>
      </c>
      <c r="F26" s="9">
        <v>0.29166666666666702</v>
      </c>
      <c r="G26" s="10">
        <f t="shared" si="5"/>
        <v>1</v>
      </c>
      <c r="H26" s="38">
        <f t="shared" si="17"/>
        <v>1603567.21</v>
      </c>
      <c r="I26" s="38">
        <v>1604856.21</v>
      </c>
      <c r="J26" s="11">
        <f t="shared" si="30"/>
        <v>1289</v>
      </c>
      <c r="K26" s="27">
        <f t="shared" si="27"/>
        <v>53.708333333333336</v>
      </c>
      <c r="L26" s="28"/>
    </row>
    <row r="27" spans="1:14">
      <c r="A27" s="12">
        <f t="shared" si="32"/>
        <v>21</v>
      </c>
      <c r="B27" s="8">
        <f>B26+1</f>
        <v>46074</v>
      </c>
      <c r="C27" s="8">
        <f t="shared" si="3"/>
        <v>46074</v>
      </c>
      <c r="D27" s="9">
        <v>0.29166666666666702</v>
      </c>
      <c r="E27" s="8">
        <f t="shared" si="4"/>
        <v>46075</v>
      </c>
      <c r="F27" s="9">
        <v>0.29166666666666702</v>
      </c>
      <c r="G27" s="10">
        <f t="shared" si="5"/>
        <v>1</v>
      </c>
      <c r="H27" s="38">
        <f t="shared" si="17"/>
        <v>1604856.21</v>
      </c>
      <c r="I27" s="38">
        <v>1608599.31</v>
      </c>
      <c r="J27" s="11">
        <f t="shared" si="30"/>
        <v>3743.1000000000931</v>
      </c>
      <c r="K27" s="27">
        <f t="shared" si="27"/>
        <v>155.96250000000387</v>
      </c>
      <c r="L27" s="28"/>
    </row>
    <row r="28" spans="1:14">
      <c r="A28" s="12">
        <f t="shared" si="32"/>
        <v>22</v>
      </c>
      <c r="B28" s="8">
        <f t="shared" si="32"/>
        <v>46075</v>
      </c>
      <c r="C28" s="8">
        <f t="shared" si="3"/>
        <v>46075</v>
      </c>
      <c r="D28" s="9">
        <v>0.29166666666666702</v>
      </c>
      <c r="E28" s="8">
        <f t="shared" si="4"/>
        <v>46076</v>
      </c>
      <c r="F28" s="9">
        <v>0.29166666666666702</v>
      </c>
      <c r="G28" s="10">
        <f t="shared" si="5"/>
        <v>1</v>
      </c>
      <c r="H28" s="38">
        <f t="shared" si="17"/>
        <v>1608599.31</v>
      </c>
      <c r="I28" s="38">
        <v>1608599.31</v>
      </c>
      <c r="J28" s="11">
        <f t="shared" ref="J28" si="33">I28-H28</f>
        <v>0</v>
      </c>
      <c r="K28" s="27">
        <f t="shared" si="27"/>
        <v>0</v>
      </c>
      <c r="L28" s="583" t="s">
        <v>301</v>
      </c>
    </row>
    <row r="29" spans="1:14">
      <c r="A29" s="12">
        <f t="shared" si="32"/>
        <v>23</v>
      </c>
      <c r="B29" s="8">
        <f t="shared" si="32"/>
        <v>46076</v>
      </c>
      <c r="C29" s="8">
        <f t="shared" si="3"/>
        <v>46076</v>
      </c>
      <c r="D29" s="9">
        <v>0.29166666666666702</v>
      </c>
      <c r="E29" s="8">
        <f t="shared" si="4"/>
        <v>46077</v>
      </c>
      <c r="F29" s="9">
        <v>0.29166666666666702</v>
      </c>
      <c r="G29" s="10">
        <f t="shared" si="5"/>
        <v>1</v>
      </c>
      <c r="H29" s="38">
        <f t="shared" si="17"/>
        <v>1608599.31</v>
      </c>
      <c r="I29" s="38">
        <v>1609745.29</v>
      </c>
      <c r="J29" s="11">
        <f t="shared" ref="J29" si="34">I29-H29</f>
        <v>1145.9799999999814</v>
      </c>
      <c r="K29" s="27">
        <f t="shared" si="27"/>
        <v>47.749166666665893</v>
      </c>
      <c r="L29" s="28"/>
    </row>
    <row r="30" spans="1:14">
      <c r="A30" s="12">
        <f t="shared" si="32"/>
        <v>24</v>
      </c>
      <c r="B30" s="8">
        <f t="shared" si="32"/>
        <v>46077</v>
      </c>
      <c r="C30" s="8">
        <f t="shared" si="3"/>
        <v>46077</v>
      </c>
      <c r="D30" s="9">
        <v>0.29166666666666702</v>
      </c>
      <c r="E30" s="8">
        <f t="shared" si="4"/>
        <v>46078</v>
      </c>
      <c r="F30" s="9">
        <v>0.29166666666666702</v>
      </c>
      <c r="G30" s="10">
        <f t="shared" si="5"/>
        <v>1</v>
      </c>
      <c r="H30" s="38">
        <f t="shared" si="17"/>
        <v>1609745.29</v>
      </c>
      <c r="I30" s="38">
        <v>1614322.42</v>
      </c>
      <c r="J30" s="11">
        <f t="shared" ref="J30:J33" si="35">I30-H30</f>
        <v>4577.1299999998882</v>
      </c>
      <c r="K30" s="27">
        <f t="shared" si="27"/>
        <v>190.71374999999534</v>
      </c>
      <c r="L30" s="28"/>
    </row>
    <row r="31" spans="1:14">
      <c r="A31" s="12">
        <f t="shared" si="32"/>
        <v>25</v>
      </c>
      <c r="B31" s="8">
        <f t="shared" si="32"/>
        <v>46078</v>
      </c>
      <c r="C31" s="8">
        <f t="shared" si="3"/>
        <v>46078</v>
      </c>
      <c r="D31" s="9">
        <v>0.29166666666666702</v>
      </c>
      <c r="E31" s="8">
        <f t="shared" si="4"/>
        <v>46079</v>
      </c>
      <c r="F31" s="9">
        <v>0.29166666666666702</v>
      </c>
      <c r="G31" s="10">
        <f t="shared" si="5"/>
        <v>1</v>
      </c>
      <c r="H31" s="38">
        <f t="shared" si="17"/>
        <v>1614322.42</v>
      </c>
      <c r="I31" s="38">
        <v>1618775.52</v>
      </c>
      <c r="J31" s="11">
        <f t="shared" si="35"/>
        <v>4453.1000000000931</v>
      </c>
      <c r="K31" s="27">
        <f t="shared" si="27"/>
        <v>185.54583333333721</v>
      </c>
      <c r="L31" s="28"/>
    </row>
    <row r="32" spans="1:14">
      <c r="A32" s="12">
        <f t="shared" si="32"/>
        <v>26</v>
      </c>
      <c r="B32" s="8">
        <f t="shared" si="32"/>
        <v>46079</v>
      </c>
      <c r="C32" s="8">
        <f t="shared" si="3"/>
        <v>46079</v>
      </c>
      <c r="D32" s="9">
        <v>0.29166666666666702</v>
      </c>
      <c r="E32" s="8">
        <f t="shared" si="4"/>
        <v>46080</v>
      </c>
      <c r="F32" s="9">
        <v>0.29166666666666702</v>
      </c>
      <c r="G32" s="10">
        <f t="shared" si="5"/>
        <v>1</v>
      </c>
      <c r="H32" s="38">
        <f t="shared" si="17"/>
        <v>1618775.52</v>
      </c>
      <c r="I32" s="38">
        <v>1625195.41</v>
      </c>
      <c r="J32" s="11">
        <f t="shared" si="35"/>
        <v>6419.8899999998976</v>
      </c>
      <c r="K32" s="27">
        <f t="shared" si="27"/>
        <v>267.49541666666238</v>
      </c>
      <c r="L32" s="28"/>
    </row>
    <row r="33" spans="1:12">
      <c r="A33" s="12">
        <f t="shared" si="32"/>
        <v>27</v>
      </c>
      <c r="B33" s="8">
        <f t="shared" si="32"/>
        <v>46080</v>
      </c>
      <c r="C33" s="8">
        <f t="shared" si="3"/>
        <v>46080</v>
      </c>
      <c r="D33" s="9">
        <v>0.29166666666666702</v>
      </c>
      <c r="E33" s="8">
        <f t="shared" si="4"/>
        <v>46081</v>
      </c>
      <c r="F33" s="9">
        <v>0.29166666666666702</v>
      </c>
      <c r="G33" s="10">
        <f t="shared" si="5"/>
        <v>1</v>
      </c>
      <c r="H33" s="38">
        <f t="shared" si="17"/>
        <v>1625195.41</v>
      </c>
      <c r="I33" s="38">
        <v>1626444.29</v>
      </c>
      <c r="J33" s="11">
        <f t="shared" si="35"/>
        <v>1248.8800000001211</v>
      </c>
      <c r="K33" s="27">
        <f t="shared" si="27"/>
        <v>52.036666666671714</v>
      </c>
      <c r="L33" s="28"/>
    </row>
    <row r="34" spans="1:12">
      <c r="A34" s="12">
        <f t="shared" si="32"/>
        <v>28</v>
      </c>
      <c r="B34" s="8">
        <f t="shared" si="32"/>
        <v>46081</v>
      </c>
      <c r="C34" s="8">
        <f t="shared" si="3"/>
        <v>46081</v>
      </c>
      <c r="D34" s="9">
        <v>0.29166666666666702</v>
      </c>
      <c r="E34" s="8">
        <f t="shared" si="4"/>
        <v>46082</v>
      </c>
      <c r="F34" s="9">
        <v>0.29166666666666702</v>
      </c>
      <c r="G34" s="10">
        <f t="shared" si="5"/>
        <v>1</v>
      </c>
      <c r="H34" s="38">
        <f t="shared" si="17"/>
        <v>1626444.29</v>
      </c>
      <c r="I34" s="38">
        <v>1630495.43</v>
      </c>
      <c r="J34" s="11">
        <f t="shared" ref="J34" si="36">I34-H34</f>
        <v>4051.1399999998976</v>
      </c>
      <c r="K34" s="27">
        <f t="shared" si="27"/>
        <v>168.79749999999572</v>
      </c>
      <c r="L34" s="28"/>
    </row>
    <row r="35" spans="1:12">
      <c r="A35" s="12"/>
      <c r="B35" s="8"/>
      <c r="C35" s="8"/>
      <c r="D35" s="9"/>
      <c r="E35" s="8"/>
      <c r="F35" s="9"/>
      <c r="G35" s="10"/>
      <c r="H35" s="38"/>
      <c r="I35" s="38"/>
      <c r="J35" s="11"/>
      <c r="K35" s="27"/>
      <c r="L35" s="28"/>
    </row>
    <row r="36" spans="1:12">
      <c r="A36" s="12"/>
      <c r="B36" s="8"/>
      <c r="C36" s="8"/>
      <c r="D36" s="9"/>
      <c r="E36" s="8"/>
      <c r="F36" s="9"/>
      <c r="G36" s="10"/>
      <c r="H36" s="38"/>
      <c r="I36" s="38"/>
      <c r="J36" s="11"/>
      <c r="K36" s="27"/>
      <c r="L36" s="28"/>
    </row>
    <row r="37" spans="1:12">
      <c r="A37" s="12"/>
      <c r="B37" s="8"/>
      <c r="C37" s="8"/>
      <c r="D37" s="9"/>
      <c r="E37" s="8"/>
      <c r="F37" s="9"/>
      <c r="G37" s="10"/>
      <c r="H37" s="38"/>
      <c r="I37" s="547"/>
      <c r="J37" s="11"/>
      <c r="K37" s="27"/>
      <c r="L37" s="28"/>
    </row>
    <row r="38" spans="1:12">
      <c r="A38" s="12"/>
      <c r="B38" s="8"/>
      <c r="C38" s="8"/>
      <c r="D38" s="9"/>
      <c r="E38" s="8"/>
      <c r="F38" s="9"/>
      <c r="G38" s="10"/>
      <c r="H38" s="38"/>
      <c r="I38" s="38"/>
      <c r="J38" s="11"/>
      <c r="K38" s="27"/>
      <c r="L38" s="28"/>
    </row>
    <row r="39" spans="1:12">
      <c r="A39" s="17" t="s">
        <v>3</v>
      </c>
      <c r="B39" s="18"/>
      <c r="C39" s="18"/>
      <c r="D39" s="18"/>
      <c r="E39" s="18"/>
      <c r="F39" s="18"/>
      <c r="G39" s="19">
        <f>SUM(G7:G38)</f>
        <v>28</v>
      </c>
      <c r="H39" s="20"/>
      <c r="I39" s="20"/>
      <c r="J39" s="32">
        <f>SUM(J7:J38)</f>
        <v>80972.85999999987</v>
      </c>
      <c r="K39" s="32">
        <f>AVERAGE(K7:K38)</f>
        <v>120.49532738095219</v>
      </c>
      <c r="L39" s="33"/>
    </row>
    <row r="40" spans="1:12">
      <c r="A40" s="21" t="s">
        <v>106</v>
      </c>
      <c r="B40" s="22"/>
      <c r="C40" s="22"/>
      <c r="D40" s="22"/>
      <c r="E40" s="22"/>
      <c r="F40" s="22"/>
      <c r="G40" s="23">
        <f>G39/SUMPRODUCT((G7:G38&gt;0)*1)</f>
        <v>1</v>
      </c>
      <c r="H40" s="24"/>
      <c r="I40" s="24"/>
      <c r="J40" s="24"/>
      <c r="K40" s="24">
        <f>K39/SUMPRODUCT((K7:K38&gt;0)*1)</f>
        <v>4.6344356684981616</v>
      </c>
      <c r="L40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drawing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workbookViewId="0">
      <pane xSplit="3" ySplit="6" topLeftCell="D7" activePane="bottomRight" state="frozen"/>
      <selection pane="topRight"/>
      <selection pane="bottomLeft"/>
      <selection pane="bottomRight" activeCell="L34" sqref="L34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9" width="13.85546875" style="35" customWidth="1"/>
    <col min="10" max="10" width="13.85546875" style="1" customWidth="1"/>
    <col min="11" max="11" width="9.140625" style="1"/>
    <col min="12" max="12" width="28.42578125" style="1" customWidth="1"/>
    <col min="13" max="16384" width="9.140625" style="1"/>
  </cols>
  <sheetData>
    <row r="1" spans="1:12">
      <c r="B1" s="2"/>
      <c r="C1" s="3" t="s">
        <v>120</v>
      </c>
      <c r="D1" s="2"/>
      <c r="E1" s="2"/>
      <c r="F1" s="2"/>
      <c r="G1" s="2"/>
      <c r="H1" s="36"/>
      <c r="I1" s="36"/>
      <c r="J1" s="2"/>
      <c r="K1" s="2"/>
      <c r="L1" s="2"/>
    </row>
    <row r="2" spans="1:12">
      <c r="B2" s="2"/>
      <c r="C2" s="3" t="s">
        <v>262</v>
      </c>
      <c r="D2" s="2"/>
      <c r="E2" s="2"/>
      <c r="F2" s="2"/>
      <c r="G2" s="2"/>
      <c r="H2" s="36"/>
      <c r="I2" s="36"/>
      <c r="J2" s="2"/>
      <c r="K2" s="2"/>
      <c r="L2" s="25" t="s">
        <v>122</v>
      </c>
    </row>
    <row r="3" spans="1:12">
      <c r="B3" s="2"/>
      <c r="C3" s="3" t="str">
        <f>SCI!C3</f>
        <v>Bulan Februari 2026</v>
      </c>
      <c r="D3" s="2"/>
      <c r="E3" s="2"/>
      <c r="F3" s="2"/>
      <c r="G3" s="2"/>
      <c r="H3" s="36"/>
      <c r="I3" s="36"/>
      <c r="J3" s="2"/>
      <c r="K3" s="2"/>
      <c r="L3" s="2"/>
    </row>
    <row r="4" spans="1:12">
      <c r="B4" s="4"/>
      <c r="C4" s="4">
        <f>SCI!C4</f>
        <v>46054</v>
      </c>
      <c r="D4" s="2"/>
      <c r="E4" s="2"/>
      <c r="F4" s="2"/>
      <c r="G4" s="2"/>
      <c r="H4" s="36"/>
      <c r="I4" s="36"/>
      <c r="J4" s="2" t="s">
        <v>123</v>
      </c>
      <c r="K4" s="26">
        <f>MAX(K7:K36)</f>
        <v>144.26675000000009</v>
      </c>
      <c r="L4" s="2"/>
    </row>
    <row r="5" spans="1:12">
      <c r="A5" s="695" t="s">
        <v>100</v>
      </c>
      <c r="B5" s="694" t="s">
        <v>101</v>
      </c>
      <c r="C5" s="694" t="s">
        <v>124</v>
      </c>
      <c r="D5" s="694"/>
      <c r="E5" s="694" t="s">
        <v>125</v>
      </c>
      <c r="F5" s="694"/>
      <c r="G5" s="698" t="s">
        <v>126</v>
      </c>
      <c r="H5" s="700" t="s">
        <v>127</v>
      </c>
      <c r="I5" s="700"/>
      <c r="J5" s="694" t="s">
        <v>128</v>
      </c>
      <c r="K5" s="698" t="s">
        <v>129</v>
      </c>
      <c r="L5" s="692" t="s">
        <v>130</v>
      </c>
    </row>
    <row r="6" spans="1:12">
      <c r="A6" s="696"/>
      <c r="B6" s="697"/>
      <c r="C6" s="5" t="s">
        <v>101</v>
      </c>
      <c r="D6" s="5" t="s">
        <v>131</v>
      </c>
      <c r="E6" s="5" t="s">
        <v>101</v>
      </c>
      <c r="F6" s="5" t="s">
        <v>131</v>
      </c>
      <c r="G6" s="699"/>
      <c r="H6" s="37" t="s">
        <v>124</v>
      </c>
      <c r="I6" s="37" t="s">
        <v>125</v>
      </c>
      <c r="J6" s="697"/>
      <c r="K6" s="699"/>
      <c r="L6" s="693"/>
    </row>
    <row r="7" spans="1:12">
      <c r="A7" s="6">
        <v>1</v>
      </c>
      <c r="B7" s="7">
        <f>C7</f>
        <v>46054</v>
      </c>
      <c r="C7" s="8">
        <f>C4</f>
        <v>46054</v>
      </c>
      <c r="D7" s="9">
        <v>0.29166666666666702</v>
      </c>
      <c r="E7" s="8">
        <f>C7+1</f>
        <v>46055</v>
      </c>
      <c r="F7" s="9">
        <v>0.29166666666666702</v>
      </c>
      <c r="G7" s="10">
        <f>IFERROR(((E7-C7)+(F7-D7)),"")</f>
        <v>1</v>
      </c>
      <c r="H7" s="38">
        <v>831305.29599999997</v>
      </c>
      <c r="I7" s="38">
        <v>832813.80900000001</v>
      </c>
      <c r="J7" s="11">
        <f t="shared" ref="J7" si="0">I7-H7</f>
        <v>1508.5130000000354</v>
      </c>
      <c r="K7" s="27">
        <f t="shared" ref="K7" si="1">J7/24</f>
        <v>62.854708333334806</v>
      </c>
      <c r="L7" s="541"/>
    </row>
    <row r="8" spans="1:12">
      <c r="A8" s="12">
        <f>A7+1</f>
        <v>2</v>
      </c>
      <c r="B8" s="8">
        <f t="shared" ref="B8:B34" si="2">C8</f>
        <v>46055</v>
      </c>
      <c r="C8" s="8">
        <f>E7</f>
        <v>46055</v>
      </c>
      <c r="D8" s="9">
        <v>0.29166666666666702</v>
      </c>
      <c r="E8" s="8">
        <f>C8+1</f>
        <v>46056</v>
      </c>
      <c r="F8" s="9">
        <v>0.29166666666666702</v>
      </c>
      <c r="G8" s="10">
        <f>IFERROR(((E8-C8)+(F8-D8)),"")</f>
        <v>1</v>
      </c>
      <c r="H8" s="38">
        <f t="shared" ref="H8:H23" si="3">I7</f>
        <v>832813.80900000001</v>
      </c>
      <c r="I8" s="38">
        <v>834687.84600000002</v>
      </c>
      <c r="J8" s="11">
        <f t="shared" ref="J8" si="4">I8-H8</f>
        <v>1874.0370000000112</v>
      </c>
      <c r="K8" s="27">
        <f t="shared" ref="K8" si="5">J8/24</f>
        <v>78.084875000000466</v>
      </c>
      <c r="L8" s="493"/>
    </row>
    <row r="9" spans="1:12">
      <c r="A9" s="12">
        <f t="shared" ref="A9:A24" si="6">A8+1</f>
        <v>3</v>
      </c>
      <c r="B9" s="8">
        <f t="shared" si="2"/>
        <v>46056</v>
      </c>
      <c r="C9" s="8">
        <f t="shared" ref="C9:C34" si="7">E8</f>
        <v>46056</v>
      </c>
      <c r="D9" s="9">
        <v>0.29166666666666702</v>
      </c>
      <c r="E9" s="8">
        <f t="shared" ref="E9:E34" si="8">C9+1</f>
        <v>46057</v>
      </c>
      <c r="F9" s="9">
        <v>0.29166666666666702</v>
      </c>
      <c r="G9" s="10">
        <f t="shared" ref="G9:G34" si="9">IFERROR(((E9-C9)+(F9-D9)),"")</f>
        <v>1</v>
      </c>
      <c r="H9" s="38">
        <f t="shared" si="3"/>
        <v>834687.84600000002</v>
      </c>
      <c r="I9" s="38">
        <v>836682.53099999996</v>
      </c>
      <c r="J9" s="11">
        <f t="shared" ref="J9" si="10">I9-H9</f>
        <v>1994.6849999999395</v>
      </c>
      <c r="K9" s="27">
        <f t="shared" ref="K9" si="11">J9/24</f>
        <v>83.111874999997482</v>
      </c>
      <c r="L9" s="493"/>
    </row>
    <row r="10" spans="1:12">
      <c r="A10" s="12">
        <f t="shared" si="6"/>
        <v>4</v>
      </c>
      <c r="B10" s="8">
        <f t="shared" si="2"/>
        <v>46057</v>
      </c>
      <c r="C10" s="8">
        <f t="shared" si="7"/>
        <v>46057</v>
      </c>
      <c r="D10" s="9">
        <v>0.29166666666666702</v>
      </c>
      <c r="E10" s="8">
        <f t="shared" si="8"/>
        <v>46058</v>
      </c>
      <c r="F10" s="9">
        <v>0.29166666666666702</v>
      </c>
      <c r="G10" s="10">
        <f t="shared" si="9"/>
        <v>1</v>
      </c>
      <c r="H10" s="38">
        <f t="shared" si="3"/>
        <v>836682.53099999996</v>
      </c>
      <c r="I10" s="38">
        <v>836947.68</v>
      </c>
      <c r="J10" s="11">
        <f t="shared" ref="J10" si="12">I10-H10</f>
        <v>265.1490000000922</v>
      </c>
      <c r="K10" s="27">
        <f t="shared" ref="K10" si="13">J10/24</f>
        <v>11.047875000003842</v>
      </c>
      <c r="L10" s="28"/>
    </row>
    <row r="11" spans="1:12">
      <c r="A11" s="12">
        <f t="shared" si="6"/>
        <v>5</v>
      </c>
      <c r="B11" s="8">
        <f t="shared" si="2"/>
        <v>46058</v>
      </c>
      <c r="C11" s="8">
        <f t="shared" si="7"/>
        <v>46058</v>
      </c>
      <c r="D11" s="9">
        <v>0.29166666666666702</v>
      </c>
      <c r="E11" s="8">
        <f t="shared" si="8"/>
        <v>46059</v>
      </c>
      <c r="F11" s="9">
        <v>0.29166666666666702</v>
      </c>
      <c r="G11" s="10">
        <f t="shared" si="9"/>
        <v>1</v>
      </c>
      <c r="H11" s="38">
        <f t="shared" si="3"/>
        <v>836947.68</v>
      </c>
      <c r="I11" s="38">
        <v>836947.68</v>
      </c>
      <c r="J11" s="11">
        <f t="shared" ref="J11" si="14">I11-H11</f>
        <v>0</v>
      </c>
      <c r="K11" s="27">
        <f t="shared" ref="K11" si="15">J11/24</f>
        <v>0</v>
      </c>
      <c r="L11" s="583" t="s">
        <v>301</v>
      </c>
    </row>
    <row r="12" spans="1:12">
      <c r="A12" s="12">
        <f t="shared" si="6"/>
        <v>6</v>
      </c>
      <c r="B12" s="8">
        <f t="shared" si="2"/>
        <v>46059</v>
      </c>
      <c r="C12" s="8">
        <f t="shared" si="7"/>
        <v>46059</v>
      </c>
      <c r="D12" s="9">
        <v>0.29166666666666702</v>
      </c>
      <c r="E12" s="8">
        <f t="shared" si="8"/>
        <v>46060</v>
      </c>
      <c r="F12" s="9">
        <v>0.29166666666666702</v>
      </c>
      <c r="G12" s="10">
        <f t="shared" si="9"/>
        <v>1</v>
      </c>
      <c r="H12" s="38">
        <f t="shared" si="3"/>
        <v>836947.68</v>
      </c>
      <c r="I12" s="38">
        <v>836947.68</v>
      </c>
      <c r="J12" s="11">
        <f t="shared" ref="J12" si="16">I12-H12</f>
        <v>0</v>
      </c>
      <c r="K12" s="27">
        <f t="shared" ref="K12" si="17">J12/24</f>
        <v>0</v>
      </c>
      <c r="L12" s="583" t="s">
        <v>301</v>
      </c>
    </row>
    <row r="13" spans="1:12">
      <c r="A13" s="12">
        <f t="shared" si="6"/>
        <v>7</v>
      </c>
      <c r="B13" s="8">
        <f t="shared" si="2"/>
        <v>46060</v>
      </c>
      <c r="C13" s="8">
        <f t="shared" si="7"/>
        <v>46060</v>
      </c>
      <c r="D13" s="9">
        <v>0.29166666666666702</v>
      </c>
      <c r="E13" s="8">
        <f t="shared" si="8"/>
        <v>46061</v>
      </c>
      <c r="F13" s="9">
        <v>0.29166666666666702</v>
      </c>
      <c r="G13" s="10">
        <f t="shared" si="9"/>
        <v>1</v>
      </c>
      <c r="H13" s="38">
        <f t="shared" si="3"/>
        <v>836947.68</v>
      </c>
      <c r="I13" s="38">
        <v>836947.68</v>
      </c>
      <c r="J13" s="11">
        <f t="shared" ref="J13" si="18">I13-H13</f>
        <v>0</v>
      </c>
      <c r="K13" s="27">
        <f t="shared" ref="K13" si="19">J13/24</f>
        <v>0</v>
      </c>
      <c r="L13" s="583" t="s">
        <v>301</v>
      </c>
    </row>
    <row r="14" spans="1:12">
      <c r="A14" s="12">
        <f t="shared" si="6"/>
        <v>8</v>
      </c>
      <c r="B14" s="8">
        <f t="shared" si="2"/>
        <v>46061</v>
      </c>
      <c r="C14" s="8">
        <f t="shared" si="7"/>
        <v>46061</v>
      </c>
      <c r="D14" s="9">
        <v>0.29166666666666702</v>
      </c>
      <c r="E14" s="8">
        <f t="shared" si="8"/>
        <v>46062</v>
      </c>
      <c r="F14" s="9">
        <v>0.29166666666666702</v>
      </c>
      <c r="G14" s="10">
        <f t="shared" si="9"/>
        <v>1</v>
      </c>
      <c r="H14" s="38">
        <f t="shared" si="3"/>
        <v>836947.68</v>
      </c>
      <c r="I14" s="38">
        <v>836947.68</v>
      </c>
      <c r="J14" s="11">
        <f t="shared" ref="J14" si="20">I14-H14</f>
        <v>0</v>
      </c>
      <c r="K14" s="27">
        <f t="shared" ref="K14" si="21">J14/24</f>
        <v>0</v>
      </c>
      <c r="L14" s="583" t="s">
        <v>301</v>
      </c>
    </row>
    <row r="15" spans="1:12">
      <c r="A15" s="12">
        <f t="shared" si="6"/>
        <v>9</v>
      </c>
      <c r="B15" s="8">
        <f t="shared" si="2"/>
        <v>46062</v>
      </c>
      <c r="C15" s="8">
        <f t="shared" si="7"/>
        <v>46062</v>
      </c>
      <c r="D15" s="9">
        <v>0.29166666666666702</v>
      </c>
      <c r="E15" s="8">
        <f t="shared" si="8"/>
        <v>46063</v>
      </c>
      <c r="F15" s="9">
        <v>0.29166666666666702</v>
      </c>
      <c r="G15" s="10">
        <f t="shared" si="9"/>
        <v>1</v>
      </c>
      <c r="H15" s="38">
        <f t="shared" si="3"/>
        <v>836947.68</v>
      </c>
      <c r="I15" s="38">
        <v>836947.68</v>
      </c>
      <c r="J15" s="11">
        <f t="shared" ref="J15" si="22">I15-H15</f>
        <v>0</v>
      </c>
      <c r="K15" s="27">
        <f t="shared" ref="K15" si="23">J15/24</f>
        <v>0</v>
      </c>
      <c r="L15" s="583" t="s">
        <v>301</v>
      </c>
    </row>
    <row r="16" spans="1:12">
      <c r="A16" s="12">
        <f t="shared" si="6"/>
        <v>10</v>
      </c>
      <c r="B16" s="8">
        <f t="shared" si="2"/>
        <v>46063</v>
      </c>
      <c r="C16" s="8">
        <f t="shared" si="7"/>
        <v>46063</v>
      </c>
      <c r="D16" s="9">
        <v>0.29166666666666702</v>
      </c>
      <c r="E16" s="8">
        <f t="shared" si="8"/>
        <v>46064</v>
      </c>
      <c r="F16" s="9">
        <v>0.29166666666666702</v>
      </c>
      <c r="G16" s="10">
        <f t="shared" si="9"/>
        <v>1</v>
      </c>
      <c r="H16" s="38">
        <f t="shared" si="3"/>
        <v>836947.68</v>
      </c>
      <c r="I16" s="38">
        <v>838136.63</v>
      </c>
      <c r="J16" s="11">
        <f t="shared" ref="J16" si="24">I16-H16</f>
        <v>1188.9499999999534</v>
      </c>
      <c r="K16" s="27">
        <f t="shared" ref="K16" si="25">J16/24</f>
        <v>49.539583333331393</v>
      </c>
      <c r="L16" s="493"/>
    </row>
    <row r="17" spans="1:14">
      <c r="A17" s="12">
        <f t="shared" si="6"/>
        <v>11</v>
      </c>
      <c r="B17" s="8">
        <f t="shared" si="2"/>
        <v>46064</v>
      </c>
      <c r="C17" s="8">
        <f t="shared" si="7"/>
        <v>46064</v>
      </c>
      <c r="D17" s="9">
        <v>0.29166666666666702</v>
      </c>
      <c r="E17" s="8">
        <f t="shared" si="8"/>
        <v>46065</v>
      </c>
      <c r="F17" s="9">
        <v>0.29166666666666702</v>
      </c>
      <c r="G17" s="10">
        <f t="shared" si="9"/>
        <v>1</v>
      </c>
      <c r="H17" s="38">
        <f t="shared" si="3"/>
        <v>838136.63</v>
      </c>
      <c r="I17" s="38">
        <v>839691.09100000001</v>
      </c>
      <c r="J17" s="11">
        <f t="shared" ref="J17" si="26">I17-H17</f>
        <v>1554.4610000000102</v>
      </c>
      <c r="K17" s="27">
        <f t="shared" ref="K17" si="27">J17/24</f>
        <v>64.769208333333765</v>
      </c>
      <c r="L17" s="493"/>
    </row>
    <row r="18" spans="1:14">
      <c r="A18" s="12">
        <f t="shared" si="6"/>
        <v>12</v>
      </c>
      <c r="B18" s="8">
        <f t="shared" si="2"/>
        <v>46065</v>
      </c>
      <c r="C18" s="8">
        <f t="shared" si="7"/>
        <v>46065</v>
      </c>
      <c r="D18" s="9">
        <v>0.29166666666666702</v>
      </c>
      <c r="E18" s="8">
        <f t="shared" si="8"/>
        <v>46066</v>
      </c>
      <c r="F18" s="9">
        <v>0.29166666666666702</v>
      </c>
      <c r="G18" s="10">
        <f t="shared" si="9"/>
        <v>1</v>
      </c>
      <c r="H18" s="38">
        <f t="shared" si="3"/>
        <v>839691.09100000001</v>
      </c>
      <c r="I18" s="38">
        <v>841565.125</v>
      </c>
      <c r="J18" s="11">
        <f t="shared" ref="J18" si="28">I18-H18</f>
        <v>1874.0339999999851</v>
      </c>
      <c r="K18" s="27">
        <f t="shared" ref="K18" si="29">J18/24</f>
        <v>78.084749999999374</v>
      </c>
      <c r="L18" s="28"/>
      <c r="N18" s="29"/>
    </row>
    <row r="19" spans="1:14">
      <c r="A19" s="12">
        <f t="shared" si="6"/>
        <v>13</v>
      </c>
      <c r="B19" s="8">
        <f t="shared" si="2"/>
        <v>46066</v>
      </c>
      <c r="C19" s="8">
        <f t="shared" si="7"/>
        <v>46066</v>
      </c>
      <c r="D19" s="9">
        <v>0.29166666666666702</v>
      </c>
      <c r="E19" s="8">
        <f t="shared" si="8"/>
        <v>46067</v>
      </c>
      <c r="F19" s="9">
        <v>0.29166666666666702</v>
      </c>
      <c r="G19" s="10">
        <f t="shared" si="9"/>
        <v>1</v>
      </c>
      <c r="H19" s="38">
        <f t="shared" si="3"/>
        <v>841565.125</v>
      </c>
      <c r="I19" s="38">
        <v>842754.473</v>
      </c>
      <c r="J19" s="11">
        <f t="shared" ref="J19:J20" si="30">I19-H19</f>
        <v>1189.3479999999981</v>
      </c>
      <c r="K19" s="27">
        <f t="shared" ref="K19" si="31">J19/24</f>
        <v>49.556166666666591</v>
      </c>
      <c r="L19" s="28"/>
    </row>
    <row r="20" spans="1:14">
      <c r="A20" s="12">
        <f t="shared" si="6"/>
        <v>14</v>
      </c>
      <c r="B20" s="8">
        <f t="shared" si="2"/>
        <v>46067</v>
      </c>
      <c r="C20" s="8">
        <f t="shared" si="7"/>
        <v>46067</v>
      </c>
      <c r="D20" s="9">
        <v>0.29166666666666702</v>
      </c>
      <c r="E20" s="8">
        <f t="shared" si="8"/>
        <v>46068</v>
      </c>
      <c r="F20" s="9">
        <v>0.29166666666666702</v>
      </c>
      <c r="G20" s="10">
        <f t="shared" si="9"/>
        <v>1</v>
      </c>
      <c r="H20" s="38">
        <f t="shared" si="3"/>
        <v>842754.473</v>
      </c>
      <c r="I20" s="38">
        <v>842754.473</v>
      </c>
      <c r="J20" s="11">
        <f t="shared" si="30"/>
        <v>0</v>
      </c>
      <c r="K20" s="27">
        <f t="shared" ref="K20:K21" si="32">J20/24</f>
        <v>0</v>
      </c>
      <c r="L20" s="583" t="s">
        <v>301</v>
      </c>
    </row>
    <row r="21" spans="1:14">
      <c r="A21" s="12">
        <f t="shared" si="6"/>
        <v>15</v>
      </c>
      <c r="B21" s="8">
        <f t="shared" si="2"/>
        <v>46068</v>
      </c>
      <c r="C21" s="8">
        <f t="shared" si="7"/>
        <v>46068</v>
      </c>
      <c r="D21" s="9">
        <v>0.29166666666666702</v>
      </c>
      <c r="E21" s="8">
        <f t="shared" si="8"/>
        <v>46069</v>
      </c>
      <c r="F21" s="9">
        <v>0.29166666666666702</v>
      </c>
      <c r="G21" s="10">
        <f t="shared" si="9"/>
        <v>1</v>
      </c>
      <c r="H21" s="38">
        <f t="shared" si="3"/>
        <v>842754.473</v>
      </c>
      <c r="I21" s="38">
        <v>842754.473</v>
      </c>
      <c r="J21" s="11">
        <f t="shared" ref="J21" si="33">I21-H21</f>
        <v>0</v>
      </c>
      <c r="K21" s="27">
        <f t="shared" si="32"/>
        <v>0</v>
      </c>
      <c r="L21" s="583" t="s">
        <v>301</v>
      </c>
    </row>
    <row r="22" spans="1:14">
      <c r="A22" s="12">
        <f t="shared" si="6"/>
        <v>16</v>
      </c>
      <c r="B22" s="8">
        <f t="shared" si="2"/>
        <v>46069</v>
      </c>
      <c r="C22" s="8">
        <f t="shared" si="7"/>
        <v>46069</v>
      </c>
      <c r="D22" s="9">
        <v>0.29166666666666702</v>
      </c>
      <c r="E22" s="8">
        <f t="shared" si="8"/>
        <v>46070</v>
      </c>
      <c r="F22" s="9">
        <v>0.29166666666666702</v>
      </c>
      <c r="G22" s="10">
        <f t="shared" si="9"/>
        <v>1</v>
      </c>
      <c r="H22" s="38">
        <f t="shared" si="3"/>
        <v>842754.473</v>
      </c>
      <c r="I22" s="38">
        <v>842754.473</v>
      </c>
      <c r="J22" s="11">
        <f t="shared" ref="J22" si="34">I22-H22</f>
        <v>0</v>
      </c>
      <c r="K22" s="27">
        <f t="shared" ref="K22" si="35">J22/24</f>
        <v>0</v>
      </c>
      <c r="L22" s="583" t="s">
        <v>301</v>
      </c>
    </row>
    <row r="23" spans="1:14">
      <c r="A23" s="12">
        <f t="shared" si="6"/>
        <v>17</v>
      </c>
      <c r="B23" s="8">
        <f t="shared" si="2"/>
        <v>46070</v>
      </c>
      <c r="C23" s="8">
        <f t="shared" si="7"/>
        <v>46070</v>
      </c>
      <c r="D23" s="9">
        <v>0.29166666666666702</v>
      </c>
      <c r="E23" s="8">
        <f t="shared" si="8"/>
        <v>46071</v>
      </c>
      <c r="F23" s="9">
        <v>0.29166666666666702</v>
      </c>
      <c r="G23" s="10">
        <f t="shared" si="9"/>
        <v>1</v>
      </c>
      <c r="H23" s="38">
        <f t="shared" si="3"/>
        <v>842754.473</v>
      </c>
      <c r="I23" s="38">
        <v>842754.473</v>
      </c>
      <c r="J23" s="11">
        <f t="shared" ref="J23" si="36">I23-H23</f>
        <v>0</v>
      </c>
      <c r="K23" s="27">
        <f t="shared" ref="K23" si="37">J23/24</f>
        <v>0</v>
      </c>
      <c r="L23" s="583" t="s">
        <v>301</v>
      </c>
    </row>
    <row r="24" spans="1:14">
      <c r="A24" s="12">
        <f t="shared" si="6"/>
        <v>18</v>
      </c>
      <c r="B24" s="8">
        <f t="shared" si="2"/>
        <v>46071</v>
      </c>
      <c r="C24" s="8">
        <f t="shared" si="7"/>
        <v>46071</v>
      </c>
      <c r="D24" s="9">
        <v>0.29166666666666702</v>
      </c>
      <c r="E24" s="8">
        <f t="shared" si="8"/>
        <v>46072</v>
      </c>
      <c r="F24" s="9">
        <v>0.29166666666666702</v>
      </c>
      <c r="G24" s="10">
        <f t="shared" si="9"/>
        <v>1</v>
      </c>
      <c r="H24" s="38">
        <f t="shared" ref="H24" si="38">I23</f>
        <v>842754.473</v>
      </c>
      <c r="I24" s="38">
        <v>842754.473</v>
      </c>
      <c r="J24" s="11">
        <f t="shared" ref="J24" si="39">I24-H24</f>
        <v>0</v>
      </c>
      <c r="K24" s="27">
        <f t="shared" ref="K24" si="40">J24/24</f>
        <v>0</v>
      </c>
      <c r="L24" s="583" t="s">
        <v>301</v>
      </c>
    </row>
    <row r="25" spans="1:14">
      <c r="A25" s="12">
        <f t="shared" ref="A25:A34" si="41">A24+1</f>
        <v>19</v>
      </c>
      <c r="B25" s="8">
        <f t="shared" si="2"/>
        <v>46072</v>
      </c>
      <c r="C25" s="8">
        <f t="shared" si="7"/>
        <v>46072</v>
      </c>
      <c r="D25" s="9">
        <v>0.29166666666666702</v>
      </c>
      <c r="E25" s="8">
        <f t="shared" si="8"/>
        <v>46073</v>
      </c>
      <c r="F25" s="9">
        <v>0.29166666666666702</v>
      </c>
      <c r="G25" s="10">
        <f t="shared" si="9"/>
        <v>1</v>
      </c>
      <c r="H25" s="38">
        <f t="shared" ref="H25" si="42">I24</f>
        <v>842754.473</v>
      </c>
      <c r="I25" s="38">
        <v>842754.473</v>
      </c>
      <c r="J25" s="11">
        <f t="shared" ref="J25" si="43">I25-H25</f>
        <v>0</v>
      </c>
      <c r="K25" s="27">
        <f t="shared" ref="K25" si="44">J25/24</f>
        <v>0</v>
      </c>
      <c r="L25" s="583" t="s">
        <v>301</v>
      </c>
    </row>
    <row r="26" spans="1:14">
      <c r="A26" s="12">
        <f t="shared" si="41"/>
        <v>20</v>
      </c>
      <c r="B26" s="8">
        <f t="shared" si="2"/>
        <v>46073</v>
      </c>
      <c r="C26" s="8">
        <f t="shared" si="7"/>
        <v>46073</v>
      </c>
      <c r="D26" s="9">
        <v>0.70833333333333304</v>
      </c>
      <c r="E26" s="8">
        <f t="shared" si="8"/>
        <v>46074</v>
      </c>
      <c r="F26" s="9">
        <v>0.29166666666666702</v>
      </c>
      <c r="G26" s="10">
        <f t="shared" si="9"/>
        <v>0.58333333333333393</v>
      </c>
      <c r="H26" s="38">
        <f t="shared" ref="H26:H34" si="45">I25</f>
        <v>842754.473</v>
      </c>
      <c r="I26" s="38">
        <v>843789.98400000005</v>
      </c>
      <c r="J26" s="11">
        <f t="shared" ref="J26" si="46">I26-H26</f>
        <v>1035.5110000000568</v>
      </c>
      <c r="K26" s="27">
        <f t="shared" ref="K26" si="47">J26/24</f>
        <v>43.146291666669036</v>
      </c>
      <c r="L26" s="28"/>
    </row>
    <row r="27" spans="1:14">
      <c r="A27" s="12">
        <f t="shared" si="41"/>
        <v>21</v>
      </c>
      <c r="B27" s="8">
        <f t="shared" si="2"/>
        <v>46074</v>
      </c>
      <c r="C27" s="8">
        <f t="shared" si="7"/>
        <v>46074</v>
      </c>
      <c r="D27" s="9">
        <v>0.29166666666666702</v>
      </c>
      <c r="E27" s="8">
        <f t="shared" si="8"/>
        <v>46075</v>
      </c>
      <c r="F27" s="9">
        <v>0.29166666666666702</v>
      </c>
      <c r="G27" s="10">
        <f t="shared" si="9"/>
        <v>1</v>
      </c>
      <c r="H27" s="38">
        <f t="shared" si="45"/>
        <v>843789.98400000005</v>
      </c>
      <c r="I27" s="38">
        <v>845885.20499999996</v>
      </c>
      <c r="J27" s="11">
        <f t="shared" ref="J27" si="48">I27-H27</f>
        <v>2095.2209999999031</v>
      </c>
      <c r="K27" s="27">
        <f t="shared" ref="K27" si="49">J27/24</f>
        <v>87.300874999995969</v>
      </c>
      <c r="L27" s="28"/>
    </row>
    <row r="28" spans="1:14">
      <c r="A28" s="12">
        <f t="shared" si="41"/>
        <v>22</v>
      </c>
      <c r="B28" s="8">
        <f t="shared" si="2"/>
        <v>46075</v>
      </c>
      <c r="C28" s="8">
        <f t="shared" si="7"/>
        <v>46075</v>
      </c>
      <c r="D28" s="9">
        <v>0.29166666666666702</v>
      </c>
      <c r="E28" s="8">
        <f t="shared" si="8"/>
        <v>46076</v>
      </c>
      <c r="F28" s="9">
        <v>0.29166666666666702</v>
      </c>
      <c r="G28" s="10">
        <f t="shared" si="9"/>
        <v>1</v>
      </c>
      <c r="H28" s="38">
        <f t="shared" si="45"/>
        <v>845885.20499999996</v>
      </c>
      <c r="I28" s="38">
        <v>848774.29500000004</v>
      </c>
      <c r="J28" s="11">
        <f t="shared" ref="J28" si="50">I28-H28</f>
        <v>2889.0900000000838</v>
      </c>
      <c r="K28" s="27">
        <f t="shared" ref="K28" si="51">J28/24</f>
        <v>120.37875000000349</v>
      </c>
      <c r="L28" s="28"/>
    </row>
    <row r="29" spans="1:14">
      <c r="A29" s="12">
        <f t="shared" si="41"/>
        <v>23</v>
      </c>
      <c r="B29" s="8">
        <f t="shared" si="2"/>
        <v>46076</v>
      </c>
      <c r="C29" s="8">
        <f t="shared" si="7"/>
        <v>46076</v>
      </c>
      <c r="D29" s="9">
        <v>0.29166666666666702</v>
      </c>
      <c r="E29" s="8">
        <f t="shared" si="8"/>
        <v>46077</v>
      </c>
      <c r="F29" s="9">
        <v>0.29166666666666702</v>
      </c>
      <c r="G29" s="10">
        <f t="shared" si="9"/>
        <v>1</v>
      </c>
      <c r="H29" s="38">
        <f t="shared" si="45"/>
        <v>848774.29500000004</v>
      </c>
      <c r="I29" s="38">
        <v>852236.69700000004</v>
      </c>
      <c r="J29" s="11">
        <f t="shared" ref="J29" si="52">I29-H29</f>
        <v>3462.4020000000019</v>
      </c>
      <c r="K29" s="27">
        <f t="shared" ref="K29" si="53">J29/24</f>
        <v>144.26675000000009</v>
      </c>
      <c r="L29" s="28"/>
    </row>
    <row r="30" spans="1:14">
      <c r="A30" s="12">
        <f t="shared" si="41"/>
        <v>24</v>
      </c>
      <c r="B30" s="8">
        <f t="shared" si="2"/>
        <v>46077</v>
      </c>
      <c r="C30" s="8">
        <f t="shared" si="7"/>
        <v>46077</v>
      </c>
      <c r="D30" s="9">
        <v>0.29166666666666702</v>
      </c>
      <c r="E30" s="8">
        <f t="shared" si="8"/>
        <v>46078</v>
      </c>
      <c r="F30" s="9">
        <v>0.29166666666666702</v>
      </c>
      <c r="G30" s="10">
        <f t="shared" si="9"/>
        <v>1</v>
      </c>
      <c r="H30" s="38">
        <f t="shared" si="45"/>
        <v>852236.69700000004</v>
      </c>
      <c r="I30" s="38">
        <v>855080.40500000003</v>
      </c>
      <c r="J30" s="11">
        <f t="shared" ref="J30" si="54">I30-H30</f>
        <v>2843.7079999999842</v>
      </c>
      <c r="K30" s="27">
        <f t="shared" ref="K30:K31" si="55">J30/24</f>
        <v>118.48783333333267</v>
      </c>
      <c r="L30" s="493"/>
    </row>
    <row r="31" spans="1:14">
      <c r="A31" s="12">
        <f t="shared" si="41"/>
        <v>25</v>
      </c>
      <c r="B31" s="8">
        <f t="shared" si="2"/>
        <v>46078</v>
      </c>
      <c r="C31" s="8">
        <f t="shared" si="7"/>
        <v>46078</v>
      </c>
      <c r="D31" s="9">
        <v>0.29166666666666702</v>
      </c>
      <c r="E31" s="8">
        <f t="shared" si="8"/>
        <v>46079</v>
      </c>
      <c r="F31" s="9">
        <v>0.29166666666666702</v>
      </c>
      <c r="G31" s="10">
        <f t="shared" si="9"/>
        <v>1</v>
      </c>
      <c r="H31" s="38">
        <f t="shared" si="45"/>
        <v>855080.40500000003</v>
      </c>
      <c r="I31" s="38">
        <v>855080.40500000003</v>
      </c>
      <c r="J31" s="11">
        <f t="shared" ref="J31" si="56">I31-H31</f>
        <v>0</v>
      </c>
      <c r="K31" s="27">
        <f t="shared" si="55"/>
        <v>0</v>
      </c>
      <c r="L31" s="583" t="s">
        <v>301</v>
      </c>
    </row>
    <row r="32" spans="1:14">
      <c r="A32" s="12">
        <f t="shared" si="41"/>
        <v>26</v>
      </c>
      <c r="B32" s="8">
        <f t="shared" si="2"/>
        <v>46079</v>
      </c>
      <c r="C32" s="8">
        <f t="shared" si="7"/>
        <v>46079</v>
      </c>
      <c r="D32" s="9">
        <v>0.29166666666666702</v>
      </c>
      <c r="E32" s="8">
        <f t="shared" si="8"/>
        <v>46080</v>
      </c>
      <c r="F32" s="9">
        <v>0.29166666666666702</v>
      </c>
      <c r="G32" s="10">
        <f t="shared" si="9"/>
        <v>1</v>
      </c>
      <c r="H32" s="38">
        <f t="shared" si="45"/>
        <v>855080.40500000003</v>
      </c>
      <c r="I32" s="38">
        <v>855080.40500000003</v>
      </c>
      <c r="J32" s="11">
        <f t="shared" ref="J32:J34" si="57">I32-H32</f>
        <v>0</v>
      </c>
      <c r="K32" s="27">
        <f t="shared" ref="K32:K34" si="58">J32/24</f>
        <v>0</v>
      </c>
      <c r="L32" s="583" t="s">
        <v>301</v>
      </c>
    </row>
    <row r="33" spans="1:12">
      <c r="A33" s="12">
        <f t="shared" si="41"/>
        <v>27</v>
      </c>
      <c r="B33" s="8">
        <f t="shared" si="2"/>
        <v>46080</v>
      </c>
      <c r="C33" s="8">
        <f t="shared" si="7"/>
        <v>46080</v>
      </c>
      <c r="D33" s="9">
        <v>0.29166666666666702</v>
      </c>
      <c r="E33" s="8">
        <f t="shared" si="8"/>
        <v>46081</v>
      </c>
      <c r="F33" s="9">
        <v>0.29166666666666702</v>
      </c>
      <c r="G33" s="10">
        <f t="shared" si="9"/>
        <v>1</v>
      </c>
      <c r="H33" s="38">
        <f t="shared" si="45"/>
        <v>855080.40500000003</v>
      </c>
      <c r="I33" s="38">
        <v>855080.40500000003</v>
      </c>
      <c r="J33" s="11">
        <f t="shared" ref="J33" si="59">I33-H33</f>
        <v>0</v>
      </c>
      <c r="K33" s="27">
        <f t="shared" ref="K33" si="60">J33/24</f>
        <v>0</v>
      </c>
      <c r="L33" s="583" t="s">
        <v>301</v>
      </c>
    </row>
    <row r="34" spans="1:12">
      <c r="A34" s="12">
        <f t="shared" si="41"/>
        <v>28</v>
      </c>
      <c r="B34" s="8">
        <f t="shared" si="2"/>
        <v>46081</v>
      </c>
      <c r="C34" s="8">
        <f t="shared" si="7"/>
        <v>46081</v>
      </c>
      <c r="D34" s="9">
        <v>0.29166666666666702</v>
      </c>
      <c r="E34" s="8">
        <f t="shared" si="8"/>
        <v>46082</v>
      </c>
      <c r="F34" s="9">
        <v>0.29166666666666702</v>
      </c>
      <c r="G34" s="10">
        <f t="shared" si="9"/>
        <v>1</v>
      </c>
      <c r="H34" s="38">
        <f t="shared" si="45"/>
        <v>855080.40500000003</v>
      </c>
      <c r="I34" s="38">
        <v>855080.40500000003</v>
      </c>
      <c r="J34" s="11">
        <f t="shared" si="57"/>
        <v>0</v>
      </c>
      <c r="K34" s="27">
        <f t="shared" si="58"/>
        <v>0</v>
      </c>
      <c r="L34" s="583" t="s">
        <v>301</v>
      </c>
    </row>
    <row r="35" spans="1:12">
      <c r="A35" s="12"/>
      <c r="B35" s="8"/>
      <c r="C35" s="8"/>
      <c r="D35" s="9"/>
      <c r="E35" s="8"/>
      <c r="F35" s="9"/>
      <c r="G35" s="10"/>
      <c r="H35" s="38"/>
      <c r="I35" s="38"/>
      <c r="J35" s="11"/>
      <c r="K35" s="27"/>
      <c r="L35" s="28"/>
    </row>
    <row r="36" spans="1:12">
      <c r="A36" s="12"/>
      <c r="B36" s="8"/>
      <c r="C36" s="8"/>
      <c r="D36" s="9"/>
      <c r="E36" s="8"/>
      <c r="F36" s="9"/>
      <c r="G36" s="10"/>
      <c r="H36" s="38"/>
      <c r="I36" s="38"/>
      <c r="J36" s="11"/>
      <c r="K36" s="27"/>
      <c r="L36" s="28"/>
    </row>
    <row r="37" spans="1:12">
      <c r="A37" s="12"/>
      <c r="B37" s="8"/>
      <c r="C37" s="8"/>
      <c r="D37" s="9"/>
      <c r="E37" s="8"/>
      <c r="F37" s="9"/>
      <c r="G37" s="10"/>
      <c r="H37" s="38"/>
      <c r="I37" s="38"/>
      <c r="J37" s="11"/>
      <c r="K37" s="27"/>
      <c r="L37" s="28"/>
    </row>
    <row r="38" spans="1:12">
      <c r="A38" s="12"/>
      <c r="B38" s="8"/>
      <c r="C38" s="8"/>
      <c r="D38" s="9"/>
      <c r="E38" s="8"/>
      <c r="F38" s="9"/>
      <c r="G38" s="10"/>
      <c r="H38" s="38"/>
      <c r="I38" s="38"/>
      <c r="J38" s="11"/>
      <c r="K38" s="27"/>
      <c r="L38" s="28"/>
    </row>
    <row r="39" spans="1:12">
      <c r="A39" s="17" t="s">
        <v>3</v>
      </c>
      <c r="B39" s="18"/>
      <c r="C39" s="18"/>
      <c r="D39" s="18"/>
      <c r="E39" s="18"/>
      <c r="F39" s="18"/>
      <c r="G39" s="19">
        <f>SUM(G7:G38)</f>
        <v>27.583333333333336</v>
      </c>
      <c r="H39" s="20"/>
      <c r="I39" s="20"/>
      <c r="J39" s="32">
        <f>SUM(J7:J38)</f>
        <v>23775.109000000055</v>
      </c>
      <c r="K39" s="32">
        <f>AVERAGE(K7:K38)</f>
        <v>35.379626488095319</v>
      </c>
      <c r="L39" s="33"/>
    </row>
    <row r="40" spans="1:12">
      <c r="A40" s="21" t="s">
        <v>106</v>
      </c>
      <c r="B40" s="22"/>
      <c r="C40" s="22"/>
      <c r="D40" s="22"/>
      <c r="E40" s="22"/>
      <c r="F40" s="22"/>
      <c r="G40" s="23">
        <f>G39/SUMPRODUCT((G7:G38&gt;0)*1)</f>
        <v>0.98511904761904767</v>
      </c>
      <c r="H40" s="24"/>
      <c r="I40" s="24"/>
      <c r="J40" s="24"/>
      <c r="K40" s="24">
        <f>K39/SUMPRODUCT((K7:K38&gt;0)*1)</f>
        <v>2.7215097298534863</v>
      </c>
      <c r="L40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drawing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workbookViewId="0">
      <pane xSplit="3" ySplit="6" topLeftCell="D7" activePane="bottomRight" state="frozen"/>
      <selection pane="topRight"/>
      <selection pane="bottomLeft"/>
      <selection pane="bottomRight" activeCell="H7" sqref="H7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9" width="13.85546875" style="35" customWidth="1"/>
    <col min="10" max="10" width="13.85546875" style="1" customWidth="1"/>
    <col min="11" max="11" width="9.140625" style="1"/>
    <col min="12" max="12" width="28.42578125" style="1" customWidth="1"/>
    <col min="13" max="16384" width="9.140625" style="1"/>
  </cols>
  <sheetData>
    <row r="1" spans="1:12">
      <c r="B1" s="2"/>
      <c r="C1" s="3" t="s">
        <v>120</v>
      </c>
      <c r="D1" s="2"/>
      <c r="E1" s="2"/>
      <c r="F1" s="2"/>
      <c r="G1" s="2"/>
      <c r="H1" s="36"/>
      <c r="I1" s="36"/>
      <c r="J1" s="2"/>
      <c r="K1" s="2"/>
      <c r="L1" s="2"/>
    </row>
    <row r="2" spans="1:12">
      <c r="B2" s="2"/>
      <c r="C2" s="3" t="s">
        <v>263</v>
      </c>
      <c r="D2" s="2"/>
      <c r="E2" s="2"/>
      <c r="F2" s="2"/>
      <c r="G2" s="2"/>
      <c r="H2" s="36"/>
      <c r="I2" s="36"/>
      <c r="J2" s="2"/>
      <c r="K2" s="2"/>
      <c r="L2" s="25" t="s">
        <v>122</v>
      </c>
    </row>
    <row r="3" spans="1:12">
      <c r="B3" s="2"/>
      <c r="C3" s="3" t="str">
        <f>SCI!C3</f>
        <v>Bulan Februari 2026</v>
      </c>
      <c r="D3" s="2"/>
      <c r="E3" s="2"/>
      <c r="F3" s="2"/>
      <c r="G3" s="2"/>
      <c r="H3" s="36"/>
      <c r="I3" s="36"/>
      <c r="J3" s="2"/>
      <c r="K3" s="2"/>
      <c r="L3" s="2"/>
    </row>
    <row r="4" spans="1:12">
      <c r="B4" s="4"/>
      <c r="C4" s="4">
        <f>SCI!C4</f>
        <v>46054</v>
      </c>
      <c r="D4" s="2"/>
      <c r="E4" s="2"/>
      <c r="F4" s="2"/>
      <c r="G4" s="2"/>
      <c r="H4" s="36"/>
      <c r="I4" s="36"/>
      <c r="J4" s="2" t="s">
        <v>123</v>
      </c>
      <c r="K4" s="26">
        <f>MAX(K7:K36)</f>
        <v>0</v>
      </c>
      <c r="L4" s="2"/>
    </row>
    <row r="5" spans="1:12">
      <c r="A5" s="695" t="s">
        <v>100</v>
      </c>
      <c r="B5" s="694" t="s">
        <v>101</v>
      </c>
      <c r="C5" s="694" t="s">
        <v>124</v>
      </c>
      <c r="D5" s="694"/>
      <c r="E5" s="694" t="s">
        <v>125</v>
      </c>
      <c r="F5" s="694"/>
      <c r="G5" s="698" t="s">
        <v>126</v>
      </c>
      <c r="H5" s="700" t="s">
        <v>127</v>
      </c>
      <c r="I5" s="700"/>
      <c r="J5" s="694" t="s">
        <v>128</v>
      </c>
      <c r="K5" s="698" t="s">
        <v>129</v>
      </c>
      <c r="L5" s="692" t="s">
        <v>130</v>
      </c>
    </row>
    <row r="6" spans="1:12">
      <c r="A6" s="696"/>
      <c r="B6" s="697"/>
      <c r="C6" s="5" t="s">
        <v>101</v>
      </c>
      <c r="D6" s="5" t="s">
        <v>131</v>
      </c>
      <c r="E6" s="5" t="s">
        <v>101</v>
      </c>
      <c r="F6" s="5" t="s">
        <v>131</v>
      </c>
      <c r="G6" s="699"/>
      <c r="H6" s="37" t="s">
        <v>124</v>
      </c>
      <c r="I6" s="37" t="s">
        <v>125</v>
      </c>
      <c r="J6" s="697"/>
      <c r="K6" s="699"/>
      <c r="L6" s="693"/>
    </row>
    <row r="7" spans="1:12">
      <c r="A7" s="6">
        <v>1</v>
      </c>
      <c r="B7" s="7">
        <f>C4</f>
        <v>46054</v>
      </c>
      <c r="C7" s="8">
        <f>B7</f>
        <v>46054</v>
      </c>
      <c r="D7" s="9">
        <v>0.29166666666666702</v>
      </c>
      <c r="E7" s="8">
        <f>C7+1</f>
        <v>46055</v>
      </c>
      <c r="F7" s="9">
        <v>0.29166666666666702</v>
      </c>
      <c r="G7" s="10">
        <f>IFERROR(((E7-C7)+(F7-D7)),"")</f>
        <v>1</v>
      </c>
      <c r="H7" s="38"/>
      <c r="I7" s="38"/>
      <c r="J7" s="11">
        <f t="shared" ref="J7:J37" si="0">I7-H7</f>
        <v>0</v>
      </c>
      <c r="K7" s="27">
        <f t="shared" ref="K7:K37" si="1">J7/24</f>
        <v>0</v>
      </c>
      <c r="L7" s="28"/>
    </row>
    <row r="8" spans="1:12">
      <c r="A8" s="12">
        <f>A7+1</f>
        <v>2</v>
      </c>
      <c r="B8" s="8">
        <f>B7+1</f>
        <v>46055</v>
      </c>
      <c r="C8" s="8">
        <f>B8</f>
        <v>46055</v>
      </c>
      <c r="D8" s="9">
        <v>0.29166666666666702</v>
      </c>
      <c r="E8" s="8">
        <f>C8+1</f>
        <v>46056</v>
      </c>
      <c r="F8" s="9">
        <v>0.29166666666666702</v>
      </c>
      <c r="G8" s="10">
        <f>IFERROR(((E8-C8)+(F8-D8)),"")</f>
        <v>1</v>
      </c>
      <c r="H8" s="38"/>
      <c r="I8" s="38"/>
      <c r="J8" s="11">
        <f t="shared" ref="J8" si="2">I8-H8</f>
        <v>0</v>
      </c>
      <c r="K8" s="27">
        <f t="shared" ref="K8" si="3">J8/24</f>
        <v>0</v>
      </c>
      <c r="L8" s="28"/>
    </row>
    <row r="9" spans="1:12">
      <c r="A9" s="12">
        <f t="shared" ref="A9:B24" si="4">A8+1</f>
        <v>3</v>
      </c>
      <c r="B9" s="8">
        <f t="shared" si="4"/>
        <v>46056</v>
      </c>
      <c r="C9" s="8">
        <f t="shared" ref="C9:C37" si="5">B9</f>
        <v>46056</v>
      </c>
      <c r="D9" s="9">
        <v>0.29166666666666702</v>
      </c>
      <c r="E9" s="8">
        <f t="shared" ref="E9:E37" si="6">C9+1</f>
        <v>46057</v>
      </c>
      <c r="F9" s="9">
        <v>0.29166666666666702</v>
      </c>
      <c r="G9" s="10">
        <f t="shared" ref="G9:G37" si="7">IFERROR(((E9-C9)+(F9-D9)),"")</f>
        <v>1</v>
      </c>
      <c r="H9" s="38"/>
      <c r="I9" s="38"/>
      <c r="J9" s="11">
        <f t="shared" ref="J9" si="8">I9-H9</f>
        <v>0</v>
      </c>
      <c r="K9" s="27">
        <f t="shared" ref="K9" si="9">J9/24</f>
        <v>0</v>
      </c>
      <c r="L9" s="28"/>
    </row>
    <row r="10" spans="1:12">
      <c r="A10" s="12">
        <f t="shared" si="4"/>
        <v>4</v>
      </c>
      <c r="B10" s="8">
        <f t="shared" si="4"/>
        <v>46057</v>
      </c>
      <c r="C10" s="8">
        <f t="shared" si="5"/>
        <v>46057</v>
      </c>
      <c r="D10" s="9">
        <v>0.29166666666666702</v>
      </c>
      <c r="E10" s="8">
        <f t="shared" si="6"/>
        <v>46058</v>
      </c>
      <c r="F10" s="9">
        <v>0.29166666666666702</v>
      </c>
      <c r="G10" s="10">
        <f t="shared" si="7"/>
        <v>1</v>
      </c>
      <c r="H10" s="38"/>
      <c r="I10" s="38"/>
      <c r="J10" s="11">
        <f t="shared" ref="J10" si="10">I10-H10</f>
        <v>0</v>
      </c>
      <c r="K10" s="27">
        <f t="shared" ref="K10" si="11">J10/24</f>
        <v>0</v>
      </c>
      <c r="L10" s="28"/>
    </row>
    <row r="11" spans="1:12">
      <c r="A11" s="12">
        <f t="shared" si="4"/>
        <v>5</v>
      </c>
      <c r="B11" s="8">
        <f t="shared" si="4"/>
        <v>46058</v>
      </c>
      <c r="C11" s="8">
        <f t="shared" si="5"/>
        <v>46058</v>
      </c>
      <c r="D11" s="9">
        <v>0.29166666666666702</v>
      </c>
      <c r="E11" s="8">
        <f t="shared" si="6"/>
        <v>46059</v>
      </c>
      <c r="F11" s="9">
        <v>0.29166666666666702</v>
      </c>
      <c r="G11" s="10">
        <f t="shared" si="7"/>
        <v>1</v>
      </c>
      <c r="H11" s="38"/>
      <c r="I11" s="38"/>
      <c r="J11" s="11">
        <f t="shared" ref="J11" si="12">I11-H11</f>
        <v>0</v>
      </c>
      <c r="K11" s="27">
        <f t="shared" ref="K11" si="13">J11/24</f>
        <v>0</v>
      </c>
      <c r="L11" s="28"/>
    </row>
    <row r="12" spans="1:12">
      <c r="A12" s="12">
        <f t="shared" si="4"/>
        <v>6</v>
      </c>
      <c r="B12" s="8">
        <f t="shared" si="4"/>
        <v>46059</v>
      </c>
      <c r="C12" s="8">
        <f t="shared" si="5"/>
        <v>46059</v>
      </c>
      <c r="D12" s="9">
        <v>0.29166666666666702</v>
      </c>
      <c r="E12" s="8">
        <f t="shared" si="6"/>
        <v>46060</v>
      </c>
      <c r="F12" s="9">
        <v>0.29166666666666702</v>
      </c>
      <c r="G12" s="10">
        <f t="shared" si="7"/>
        <v>1</v>
      </c>
      <c r="H12" s="38"/>
      <c r="I12" s="38"/>
      <c r="J12" s="11">
        <f t="shared" ref="J12" si="14">I12-H12</f>
        <v>0</v>
      </c>
      <c r="K12" s="27">
        <f t="shared" ref="K12" si="15">J12/24</f>
        <v>0</v>
      </c>
      <c r="L12" s="28"/>
    </row>
    <row r="13" spans="1:12">
      <c r="A13" s="12">
        <f t="shared" si="4"/>
        <v>7</v>
      </c>
      <c r="B13" s="8">
        <f t="shared" si="4"/>
        <v>46060</v>
      </c>
      <c r="C13" s="8">
        <f t="shared" si="5"/>
        <v>46060</v>
      </c>
      <c r="D13" s="9">
        <v>0.29166666666666702</v>
      </c>
      <c r="E13" s="8">
        <f t="shared" si="6"/>
        <v>46061</v>
      </c>
      <c r="F13" s="9">
        <v>0.29166666666666702</v>
      </c>
      <c r="G13" s="10">
        <f t="shared" si="7"/>
        <v>1</v>
      </c>
      <c r="H13" s="38"/>
      <c r="I13" s="38"/>
      <c r="J13" s="11">
        <f t="shared" ref="J13" si="16">I13-H13</f>
        <v>0</v>
      </c>
      <c r="K13" s="27">
        <f t="shared" ref="K13" si="17">J13/24</f>
        <v>0</v>
      </c>
      <c r="L13" s="28"/>
    </row>
    <row r="14" spans="1:12">
      <c r="A14" s="12">
        <f t="shared" si="4"/>
        <v>8</v>
      </c>
      <c r="B14" s="8">
        <f t="shared" si="4"/>
        <v>46061</v>
      </c>
      <c r="C14" s="8">
        <f t="shared" si="5"/>
        <v>46061</v>
      </c>
      <c r="D14" s="9">
        <v>0.29166666666666702</v>
      </c>
      <c r="E14" s="8">
        <f t="shared" si="6"/>
        <v>46062</v>
      </c>
      <c r="F14" s="9">
        <v>0.29166666666666702</v>
      </c>
      <c r="G14" s="10">
        <f t="shared" si="7"/>
        <v>1</v>
      </c>
      <c r="H14" s="38"/>
      <c r="I14" s="38"/>
      <c r="J14" s="11">
        <f t="shared" ref="J14" si="18">I14-H14</f>
        <v>0</v>
      </c>
      <c r="K14" s="27">
        <f t="shared" ref="K14" si="19">J14/24</f>
        <v>0</v>
      </c>
      <c r="L14" s="28"/>
    </row>
    <row r="15" spans="1:12">
      <c r="A15" s="12">
        <f t="shared" si="4"/>
        <v>9</v>
      </c>
      <c r="B15" s="8">
        <f t="shared" si="4"/>
        <v>46062</v>
      </c>
      <c r="C15" s="8">
        <f t="shared" si="5"/>
        <v>46062</v>
      </c>
      <c r="D15" s="9">
        <v>0.29166666666666702</v>
      </c>
      <c r="E15" s="8">
        <f t="shared" si="6"/>
        <v>46063</v>
      </c>
      <c r="F15" s="9">
        <v>0.29166666666666702</v>
      </c>
      <c r="G15" s="10">
        <f t="shared" si="7"/>
        <v>1</v>
      </c>
      <c r="H15" s="38"/>
      <c r="I15" s="38"/>
      <c r="J15" s="11">
        <f t="shared" ref="J15" si="20">I15-H15</f>
        <v>0</v>
      </c>
      <c r="K15" s="27">
        <f t="shared" ref="K15" si="21">J15/24</f>
        <v>0</v>
      </c>
      <c r="L15" s="28"/>
    </row>
    <row r="16" spans="1:12">
      <c r="A16" s="12">
        <f t="shared" si="4"/>
        <v>10</v>
      </c>
      <c r="B16" s="8">
        <f t="shared" si="4"/>
        <v>46063</v>
      </c>
      <c r="C16" s="8">
        <f t="shared" si="5"/>
        <v>46063</v>
      </c>
      <c r="D16" s="9">
        <v>0.29166666666666702</v>
      </c>
      <c r="E16" s="8">
        <f t="shared" si="6"/>
        <v>46064</v>
      </c>
      <c r="F16" s="9">
        <v>0.29166666666666702</v>
      </c>
      <c r="G16" s="10">
        <f t="shared" si="7"/>
        <v>1</v>
      </c>
      <c r="H16" s="38"/>
      <c r="I16" s="38"/>
      <c r="J16" s="11">
        <f t="shared" ref="J16" si="22">I16-H16</f>
        <v>0</v>
      </c>
      <c r="K16" s="27">
        <f t="shared" ref="K16" si="23">J16/24</f>
        <v>0</v>
      </c>
      <c r="L16" s="28"/>
    </row>
    <row r="17" spans="1:14">
      <c r="A17" s="12">
        <f t="shared" si="4"/>
        <v>11</v>
      </c>
      <c r="B17" s="8">
        <f t="shared" si="4"/>
        <v>46064</v>
      </c>
      <c r="C17" s="8">
        <f t="shared" si="5"/>
        <v>46064</v>
      </c>
      <c r="D17" s="9">
        <v>0.29166666666666702</v>
      </c>
      <c r="E17" s="8">
        <f t="shared" si="6"/>
        <v>46065</v>
      </c>
      <c r="F17" s="9">
        <v>0.29166666666666702</v>
      </c>
      <c r="G17" s="10">
        <f t="shared" si="7"/>
        <v>1</v>
      </c>
      <c r="H17" s="38"/>
      <c r="I17" s="38"/>
      <c r="J17" s="11">
        <f t="shared" ref="J17" si="24">I17-H17</f>
        <v>0</v>
      </c>
      <c r="K17" s="27">
        <f t="shared" ref="K17" si="25">J17/24</f>
        <v>0</v>
      </c>
      <c r="L17" s="28"/>
    </row>
    <row r="18" spans="1:14">
      <c r="A18" s="12">
        <f t="shared" si="4"/>
        <v>12</v>
      </c>
      <c r="B18" s="8">
        <f t="shared" si="4"/>
        <v>46065</v>
      </c>
      <c r="C18" s="8">
        <f t="shared" si="5"/>
        <v>46065</v>
      </c>
      <c r="D18" s="9">
        <v>0.29166666666666702</v>
      </c>
      <c r="E18" s="8">
        <f t="shared" si="6"/>
        <v>46066</v>
      </c>
      <c r="F18" s="9">
        <v>0.29166666666666702</v>
      </c>
      <c r="G18" s="10">
        <f t="shared" si="7"/>
        <v>1</v>
      </c>
      <c r="H18" s="38"/>
      <c r="I18" s="38"/>
      <c r="J18" s="11">
        <f t="shared" ref="J18" si="26">I18-H18</f>
        <v>0</v>
      </c>
      <c r="K18" s="27">
        <f t="shared" ref="K18" si="27">J18/24</f>
        <v>0</v>
      </c>
      <c r="L18" s="28"/>
      <c r="N18" s="29"/>
    </row>
    <row r="19" spans="1:14">
      <c r="A19" s="12">
        <f t="shared" si="4"/>
        <v>13</v>
      </c>
      <c r="B19" s="8">
        <f t="shared" si="4"/>
        <v>46066</v>
      </c>
      <c r="C19" s="8">
        <f t="shared" si="5"/>
        <v>46066</v>
      </c>
      <c r="D19" s="9">
        <v>0.29166666666666702</v>
      </c>
      <c r="E19" s="8">
        <f t="shared" si="6"/>
        <v>46067</v>
      </c>
      <c r="F19" s="9">
        <v>0.29166666666666702</v>
      </c>
      <c r="G19" s="10">
        <f t="shared" si="7"/>
        <v>1</v>
      </c>
      <c r="H19" s="38"/>
      <c r="I19" s="38"/>
      <c r="J19" s="11">
        <f t="shared" ref="J19" si="28">I19-H19</f>
        <v>0</v>
      </c>
      <c r="K19" s="27">
        <f t="shared" ref="K19" si="29">J19/24</f>
        <v>0</v>
      </c>
      <c r="L19" s="28"/>
    </row>
    <row r="20" spans="1:14">
      <c r="A20" s="12">
        <f t="shared" si="4"/>
        <v>14</v>
      </c>
      <c r="B20" s="8">
        <f t="shared" si="4"/>
        <v>46067</v>
      </c>
      <c r="C20" s="8">
        <f t="shared" si="5"/>
        <v>46067</v>
      </c>
      <c r="D20" s="9">
        <v>0.29166666666666702</v>
      </c>
      <c r="E20" s="8">
        <f t="shared" si="6"/>
        <v>46068</v>
      </c>
      <c r="F20" s="9">
        <v>0.29166666666666702</v>
      </c>
      <c r="G20" s="10">
        <f t="shared" si="7"/>
        <v>1</v>
      </c>
      <c r="H20" s="38"/>
      <c r="I20" s="38"/>
      <c r="J20" s="11">
        <f t="shared" ref="J20" si="30">I20-H20</f>
        <v>0</v>
      </c>
      <c r="K20" s="27">
        <f t="shared" ref="K20" si="31">J20/24</f>
        <v>0</v>
      </c>
      <c r="L20" s="28"/>
    </row>
    <row r="21" spans="1:14">
      <c r="A21" s="12">
        <f t="shared" si="4"/>
        <v>15</v>
      </c>
      <c r="B21" s="8">
        <f t="shared" si="4"/>
        <v>46068</v>
      </c>
      <c r="C21" s="8">
        <f t="shared" si="5"/>
        <v>46068</v>
      </c>
      <c r="D21" s="9">
        <v>0.29166666666666702</v>
      </c>
      <c r="E21" s="8">
        <f t="shared" si="6"/>
        <v>46069</v>
      </c>
      <c r="F21" s="9">
        <v>0.29166666666666702</v>
      </c>
      <c r="G21" s="10">
        <f t="shared" si="7"/>
        <v>1</v>
      </c>
      <c r="H21" s="38"/>
      <c r="I21" s="38"/>
      <c r="J21" s="11">
        <f t="shared" si="0"/>
        <v>0</v>
      </c>
      <c r="K21" s="27">
        <f t="shared" si="1"/>
        <v>0</v>
      </c>
      <c r="L21" s="28"/>
    </row>
    <row r="22" spans="1:14">
      <c r="A22" s="12">
        <f t="shared" si="4"/>
        <v>16</v>
      </c>
      <c r="B22" s="8">
        <f t="shared" si="4"/>
        <v>46069</v>
      </c>
      <c r="C22" s="8">
        <f t="shared" si="5"/>
        <v>46069</v>
      </c>
      <c r="D22" s="9">
        <v>0.29166666666666702</v>
      </c>
      <c r="E22" s="8">
        <f t="shared" si="6"/>
        <v>46070</v>
      </c>
      <c r="F22" s="9">
        <v>0.29166666666666702</v>
      </c>
      <c r="G22" s="10">
        <f t="shared" si="7"/>
        <v>1</v>
      </c>
      <c r="H22" s="38"/>
      <c r="I22" s="38"/>
      <c r="J22" s="11">
        <f t="shared" ref="J22" si="32">I22-H22</f>
        <v>0</v>
      </c>
      <c r="K22" s="27">
        <f t="shared" ref="K22" si="33">J22/24</f>
        <v>0</v>
      </c>
      <c r="L22" s="28"/>
    </row>
    <row r="23" spans="1:14">
      <c r="A23" s="12">
        <f t="shared" si="4"/>
        <v>17</v>
      </c>
      <c r="B23" s="8">
        <f t="shared" si="4"/>
        <v>46070</v>
      </c>
      <c r="C23" s="8">
        <f t="shared" si="5"/>
        <v>46070</v>
      </c>
      <c r="D23" s="9">
        <v>0.29166666666666702</v>
      </c>
      <c r="E23" s="8">
        <f t="shared" si="6"/>
        <v>46071</v>
      </c>
      <c r="F23" s="9">
        <v>0.29166666666666702</v>
      </c>
      <c r="G23" s="10">
        <f t="shared" si="7"/>
        <v>1</v>
      </c>
      <c r="H23" s="38"/>
      <c r="I23" s="38"/>
      <c r="J23" s="11">
        <f t="shared" ref="J23:J25" si="34">I23-H23</f>
        <v>0</v>
      </c>
      <c r="K23" s="27">
        <f t="shared" ref="K23:K25" si="35">J23/24</f>
        <v>0</v>
      </c>
      <c r="L23" s="28"/>
    </row>
    <row r="24" spans="1:14">
      <c r="A24" s="12">
        <f t="shared" si="4"/>
        <v>18</v>
      </c>
      <c r="B24" s="8">
        <f t="shared" si="4"/>
        <v>46071</v>
      </c>
      <c r="C24" s="8">
        <f t="shared" si="5"/>
        <v>46071</v>
      </c>
      <c r="D24" s="9">
        <v>0.29166666666666702</v>
      </c>
      <c r="E24" s="8">
        <f t="shared" si="6"/>
        <v>46072</v>
      </c>
      <c r="F24" s="9">
        <v>0.29166666666666702</v>
      </c>
      <c r="G24" s="10">
        <f t="shared" si="7"/>
        <v>1</v>
      </c>
      <c r="H24" s="38"/>
      <c r="I24" s="38"/>
      <c r="J24" s="11">
        <f t="shared" si="34"/>
        <v>0</v>
      </c>
      <c r="K24" s="27">
        <f t="shared" si="35"/>
        <v>0</v>
      </c>
      <c r="L24" s="28"/>
    </row>
    <row r="25" spans="1:14">
      <c r="A25" s="12">
        <f t="shared" ref="A25:B37" si="36">A24+1</f>
        <v>19</v>
      </c>
      <c r="B25" s="8">
        <f>B24+1</f>
        <v>46072</v>
      </c>
      <c r="C25" s="8">
        <f t="shared" si="5"/>
        <v>46072</v>
      </c>
      <c r="D25" s="9">
        <v>0.29166666666666702</v>
      </c>
      <c r="E25" s="8">
        <f t="shared" si="6"/>
        <v>46073</v>
      </c>
      <c r="F25" s="9">
        <v>0.29166666666666702</v>
      </c>
      <c r="G25" s="10">
        <f t="shared" si="7"/>
        <v>1</v>
      </c>
      <c r="H25" s="38"/>
      <c r="I25" s="38"/>
      <c r="J25" s="11">
        <f t="shared" si="34"/>
        <v>0</v>
      </c>
      <c r="K25" s="27">
        <f t="shared" si="35"/>
        <v>0</v>
      </c>
      <c r="L25" s="28"/>
    </row>
    <row r="26" spans="1:14">
      <c r="A26" s="12">
        <f t="shared" si="36"/>
        <v>20</v>
      </c>
      <c r="B26" s="8">
        <f>B25+1</f>
        <v>46073</v>
      </c>
      <c r="C26" s="8">
        <f t="shared" si="5"/>
        <v>46073</v>
      </c>
      <c r="D26" s="9">
        <v>0.29166666666666702</v>
      </c>
      <c r="E26" s="8">
        <f t="shared" si="6"/>
        <v>46074</v>
      </c>
      <c r="F26" s="9">
        <v>0.29166666666666702</v>
      </c>
      <c r="G26" s="10">
        <f t="shared" si="7"/>
        <v>1</v>
      </c>
      <c r="H26" s="38"/>
      <c r="I26" s="38"/>
      <c r="J26" s="11">
        <f t="shared" ref="J26" si="37">I26-H26</f>
        <v>0</v>
      </c>
      <c r="K26" s="27">
        <f t="shared" ref="K26" si="38">J26/24</f>
        <v>0</v>
      </c>
      <c r="L26" s="28"/>
    </row>
    <row r="27" spans="1:14">
      <c r="A27" s="12">
        <f t="shared" si="36"/>
        <v>21</v>
      </c>
      <c r="B27" s="8">
        <f>B26+1</f>
        <v>46074</v>
      </c>
      <c r="C27" s="8">
        <f t="shared" si="5"/>
        <v>46074</v>
      </c>
      <c r="D27" s="9">
        <v>0.29166666666666702</v>
      </c>
      <c r="E27" s="8">
        <f t="shared" si="6"/>
        <v>46075</v>
      </c>
      <c r="F27" s="9">
        <v>0.29166666666666702</v>
      </c>
      <c r="G27" s="10">
        <f t="shared" si="7"/>
        <v>1</v>
      </c>
      <c r="H27" s="38"/>
      <c r="I27" s="38"/>
      <c r="J27" s="11">
        <f t="shared" ref="J27" si="39">I27-H27</f>
        <v>0</v>
      </c>
      <c r="K27" s="27">
        <f t="shared" ref="K27" si="40">J27/24</f>
        <v>0</v>
      </c>
      <c r="L27" s="28"/>
    </row>
    <row r="28" spans="1:14">
      <c r="A28" s="12">
        <f t="shared" si="36"/>
        <v>22</v>
      </c>
      <c r="B28" s="8">
        <f t="shared" si="36"/>
        <v>46075</v>
      </c>
      <c r="C28" s="8">
        <f t="shared" si="5"/>
        <v>46075</v>
      </c>
      <c r="D28" s="9">
        <v>0.29166666666666702</v>
      </c>
      <c r="E28" s="8">
        <f t="shared" si="6"/>
        <v>46076</v>
      </c>
      <c r="F28" s="9">
        <v>0.29166666666666702</v>
      </c>
      <c r="G28" s="10">
        <f t="shared" si="7"/>
        <v>1</v>
      </c>
      <c r="H28" s="38"/>
      <c r="I28" s="38"/>
      <c r="J28" s="11">
        <f t="shared" ref="J28" si="41">I28-H28</f>
        <v>0</v>
      </c>
      <c r="K28" s="27">
        <f t="shared" ref="K28" si="42">J28/24</f>
        <v>0</v>
      </c>
      <c r="L28" s="28"/>
    </row>
    <row r="29" spans="1:14">
      <c r="A29" s="12">
        <f t="shared" si="36"/>
        <v>23</v>
      </c>
      <c r="B29" s="8">
        <f t="shared" si="36"/>
        <v>46076</v>
      </c>
      <c r="C29" s="8">
        <f t="shared" si="5"/>
        <v>46076</v>
      </c>
      <c r="D29" s="9">
        <v>0.29166666666666702</v>
      </c>
      <c r="E29" s="8">
        <f t="shared" si="6"/>
        <v>46077</v>
      </c>
      <c r="F29" s="9">
        <v>0.29166666666666702</v>
      </c>
      <c r="G29" s="10">
        <f t="shared" si="7"/>
        <v>1</v>
      </c>
      <c r="H29" s="38"/>
      <c r="I29" s="38"/>
      <c r="J29" s="11">
        <f t="shared" ref="J29" si="43">I29-H29</f>
        <v>0</v>
      </c>
      <c r="K29" s="27">
        <f t="shared" ref="K29" si="44">J29/24</f>
        <v>0</v>
      </c>
      <c r="L29" s="28"/>
    </row>
    <row r="30" spans="1:14">
      <c r="A30" s="12">
        <f t="shared" si="36"/>
        <v>24</v>
      </c>
      <c r="B30" s="8">
        <f t="shared" si="36"/>
        <v>46077</v>
      </c>
      <c r="C30" s="8">
        <f t="shared" si="5"/>
        <v>46077</v>
      </c>
      <c r="D30" s="9">
        <v>0.29166666666666702</v>
      </c>
      <c r="E30" s="8">
        <f t="shared" si="6"/>
        <v>46078</v>
      </c>
      <c r="F30" s="9">
        <v>0.29166666666666702</v>
      </c>
      <c r="G30" s="10">
        <f t="shared" si="7"/>
        <v>1</v>
      </c>
      <c r="H30" s="38"/>
      <c r="I30" s="38"/>
      <c r="J30" s="11">
        <f t="shared" ref="J30" si="45">I30-H30</f>
        <v>0</v>
      </c>
      <c r="K30" s="27">
        <f t="shared" ref="K30" si="46">J30/24</f>
        <v>0</v>
      </c>
      <c r="L30" s="28"/>
    </row>
    <row r="31" spans="1:14">
      <c r="A31" s="12">
        <f t="shared" si="36"/>
        <v>25</v>
      </c>
      <c r="B31" s="8">
        <f t="shared" si="36"/>
        <v>46078</v>
      </c>
      <c r="C31" s="8">
        <f t="shared" si="5"/>
        <v>46078</v>
      </c>
      <c r="D31" s="9">
        <v>0.29166666666666702</v>
      </c>
      <c r="E31" s="8">
        <f t="shared" si="6"/>
        <v>46079</v>
      </c>
      <c r="F31" s="9">
        <v>0.29166666666666702</v>
      </c>
      <c r="G31" s="10">
        <f t="shared" si="7"/>
        <v>1</v>
      </c>
      <c r="H31" s="38"/>
      <c r="I31" s="38"/>
      <c r="J31" s="11">
        <f t="shared" ref="J31" si="47">I31-H31</f>
        <v>0</v>
      </c>
      <c r="K31" s="27">
        <f t="shared" ref="K31" si="48">J31/24</f>
        <v>0</v>
      </c>
      <c r="L31" s="28"/>
    </row>
    <row r="32" spans="1:14">
      <c r="A32" s="12">
        <f t="shared" si="36"/>
        <v>26</v>
      </c>
      <c r="B32" s="8">
        <f t="shared" si="36"/>
        <v>46079</v>
      </c>
      <c r="C32" s="8">
        <f t="shared" si="5"/>
        <v>46079</v>
      </c>
      <c r="D32" s="9">
        <v>0.29166666666666702</v>
      </c>
      <c r="E32" s="8">
        <f t="shared" si="6"/>
        <v>46080</v>
      </c>
      <c r="F32" s="9">
        <v>0.29166666666666702</v>
      </c>
      <c r="G32" s="10">
        <f t="shared" si="7"/>
        <v>1</v>
      </c>
      <c r="H32" s="38"/>
      <c r="I32" s="38"/>
      <c r="J32" s="11">
        <f t="shared" ref="J32" si="49">I32-H32</f>
        <v>0</v>
      </c>
      <c r="K32" s="27">
        <f t="shared" ref="K32" si="50">J32/24</f>
        <v>0</v>
      </c>
      <c r="L32" s="28"/>
    </row>
    <row r="33" spans="1:12">
      <c r="A33" s="12">
        <f t="shared" si="36"/>
        <v>27</v>
      </c>
      <c r="B33" s="8">
        <f t="shared" si="36"/>
        <v>46080</v>
      </c>
      <c r="C33" s="8">
        <f t="shared" si="5"/>
        <v>46080</v>
      </c>
      <c r="D33" s="9">
        <v>0.29166666666666702</v>
      </c>
      <c r="E33" s="8">
        <f t="shared" si="6"/>
        <v>46081</v>
      </c>
      <c r="F33" s="9">
        <v>0.29166666666666702</v>
      </c>
      <c r="G33" s="10">
        <f t="shared" si="7"/>
        <v>1</v>
      </c>
      <c r="H33" s="38"/>
      <c r="I33" s="38"/>
      <c r="J33" s="11">
        <f t="shared" ref="J33" si="51">I33-H33</f>
        <v>0</v>
      </c>
      <c r="K33" s="27">
        <f t="shared" ref="K33" si="52">J33/24</f>
        <v>0</v>
      </c>
      <c r="L33" s="28"/>
    </row>
    <row r="34" spans="1:12">
      <c r="A34" s="12">
        <f t="shared" si="36"/>
        <v>28</v>
      </c>
      <c r="B34" s="8">
        <f t="shared" si="36"/>
        <v>46081</v>
      </c>
      <c r="C34" s="8">
        <f t="shared" si="5"/>
        <v>46081</v>
      </c>
      <c r="D34" s="9">
        <v>0.29166666666666702</v>
      </c>
      <c r="E34" s="8">
        <f t="shared" si="6"/>
        <v>46082</v>
      </c>
      <c r="F34" s="9">
        <v>0.29166666666666702</v>
      </c>
      <c r="G34" s="10">
        <f t="shared" si="7"/>
        <v>1</v>
      </c>
      <c r="H34" s="38"/>
      <c r="I34" s="38"/>
      <c r="J34" s="11">
        <f t="shared" ref="J34" si="53">I34-H34</f>
        <v>0</v>
      </c>
      <c r="K34" s="27">
        <f t="shared" ref="K34" si="54">J34/24</f>
        <v>0</v>
      </c>
      <c r="L34" s="28"/>
    </row>
    <row r="35" spans="1:12">
      <c r="A35" s="12">
        <f t="shared" si="36"/>
        <v>29</v>
      </c>
      <c r="B35" s="8">
        <f t="shared" si="36"/>
        <v>46082</v>
      </c>
      <c r="C35" s="8">
        <f t="shared" si="5"/>
        <v>46082</v>
      </c>
      <c r="D35" s="9">
        <v>0.29166666666666702</v>
      </c>
      <c r="E35" s="8">
        <f t="shared" si="6"/>
        <v>46083</v>
      </c>
      <c r="F35" s="9">
        <v>0.29166666666666702</v>
      </c>
      <c r="G35" s="10">
        <f t="shared" si="7"/>
        <v>1</v>
      </c>
      <c r="H35" s="38"/>
      <c r="I35" s="38"/>
      <c r="J35" s="11">
        <f t="shared" ref="J35" si="55">I35-H35</f>
        <v>0</v>
      </c>
      <c r="K35" s="27">
        <f t="shared" ref="K35" si="56">J35/24</f>
        <v>0</v>
      </c>
      <c r="L35" s="28"/>
    </row>
    <row r="36" spans="1:12">
      <c r="A36" s="12">
        <f t="shared" si="36"/>
        <v>30</v>
      </c>
      <c r="B36" s="8">
        <f t="shared" si="36"/>
        <v>46083</v>
      </c>
      <c r="C36" s="8">
        <f t="shared" si="5"/>
        <v>46083</v>
      </c>
      <c r="D36" s="9">
        <v>0.29166666666666702</v>
      </c>
      <c r="E36" s="8">
        <f t="shared" si="6"/>
        <v>46084</v>
      </c>
      <c r="F36" s="9">
        <v>0.29166666666666702</v>
      </c>
      <c r="G36" s="10">
        <f t="shared" si="7"/>
        <v>1</v>
      </c>
      <c r="H36" s="38"/>
      <c r="I36" s="38"/>
      <c r="J36" s="11">
        <f t="shared" si="0"/>
        <v>0</v>
      </c>
      <c r="K36" s="27">
        <f t="shared" si="1"/>
        <v>0</v>
      </c>
      <c r="L36" s="28"/>
    </row>
    <row r="37" spans="1:12">
      <c r="A37" s="12">
        <f t="shared" si="36"/>
        <v>31</v>
      </c>
      <c r="B37" s="8">
        <f t="shared" si="36"/>
        <v>46084</v>
      </c>
      <c r="C37" s="8">
        <f t="shared" si="5"/>
        <v>46084</v>
      </c>
      <c r="D37" s="9">
        <v>0.29166666666666702</v>
      </c>
      <c r="E37" s="8">
        <f t="shared" si="6"/>
        <v>46085</v>
      </c>
      <c r="F37" s="9">
        <v>0.29166666666666702</v>
      </c>
      <c r="G37" s="10">
        <f t="shared" si="7"/>
        <v>1</v>
      </c>
      <c r="H37" s="38"/>
      <c r="I37" s="38"/>
      <c r="J37" s="11">
        <f t="shared" si="0"/>
        <v>0</v>
      </c>
      <c r="K37" s="27">
        <f t="shared" si="1"/>
        <v>0</v>
      </c>
      <c r="L37" s="28"/>
    </row>
    <row r="38" spans="1:12">
      <c r="A38" s="13"/>
      <c r="B38" s="14"/>
      <c r="C38" s="14"/>
      <c r="D38" s="15"/>
      <c r="E38" s="14"/>
      <c r="F38" s="15"/>
      <c r="G38" s="15"/>
      <c r="H38" s="39"/>
      <c r="I38" s="39"/>
      <c r="J38" s="16"/>
      <c r="K38" s="30"/>
      <c r="L38" s="31"/>
    </row>
    <row r="39" spans="1:12">
      <c r="A39" s="17" t="s">
        <v>3</v>
      </c>
      <c r="B39" s="18"/>
      <c r="C39" s="18"/>
      <c r="D39" s="18"/>
      <c r="E39" s="18"/>
      <c r="F39" s="18"/>
      <c r="G39" s="19">
        <f>SUM(G7:G37)</f>
        <v>31</v>
      </c>
      <c r="H39" s="20"/>
      <c r="I39" s="20"/>
      <c r="J39" s="32">
        <f>SUM(J7:J38)</f>
        <v>0</v>
      </c>
      <c r="K39" s="32">
        <f>AVERAGE(K7:K37)</f>
        <v>0</v>
      </c>
      <c r="L39" s="33"/>
    </row>
    <row r="40" spans="1:12">
      <c r="A40" s="21" t="s">
        <v>106</v>
      </c>
      <c r="B40" s="22"/>
      <c r="C40" s="22"/>
      <c r="D40" s="22"/>
      <c r="E40" s="22"/>
      <c r="F40" s="22"/>
      <c r="G40" s="23">
        <f>G39/SUMPRODUCT((G7:G37&gt;0)*1)</f>
        <v>1</v>
      </c>
      <c r="H40" s="24"/>
      <c r="I40" s="24"/>
      <c r="J40" s="24"/>
      <c r="K40" s="24" t="e">
        <f>K39/SUMPRODUCT((K7:K37&gt;0)*1)</f>
        <v>#DIV/0!</v>
      </c>
      <c r="L40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drawing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7"/>
  <sheetViews>
    <sheetView zoomScale="90" zoomScaleNormal="90" workbookViewId="0">
      <pane xSplit="2" ySplit="6" topLeftCell="C7" activePane="bottomRight" state="frozen"/>
      <selection pane="topRight"/>
      <selection pane="bottomLeft"/>
      <selection pane="bottomRight" activeCell="I34" sqref="I34"/>
    </sheetView>
  </sheetViews>
  <sheetFormatPr defaultColWidth="9.140625" defaultRowHeight="15"/>
  <cols>
    <col min="1" max="1" width="8.28515625" style="1" customWidth="1"/>
    <col min="2" max="2" width="13.42578125" style="1" customWidth="1"/>
    <col min="3" max="3" width="10.7109375" style="1" customWidth="1"/>
    <col min="4" max="5" width="9.140625" style="1"/>
    <col min="6" max="6" width="9.140625" style="1" customWidth="1"/>
    <col min="7" max="7" width="12.28515625" style="1" customWidth="1"/>
    <col min="8" max="8" width="14" style="1" customWidth="1"/>
    <col min="9" max="9" width="13.85546875" style="1" customWidth="1"/>
    <col min="10" max="10" width="12.7109375" style="1" customWidth="1"/>
    <col min="11" max="11" width="11.5703125" style="1" customWidth="1"/>
    <col min="12" max="12" width="33.140625" style="1" customWidth="1"/>
    <col min="13" max="16384" width="9.140625" style="1"/>
  </cols>
  <sheetData>
    <row r="1" spans="1:14">
      <c r="B1" s="3"/>
      <c r="C1" s="3" t="s">
        <v>120</v>
      </c>
      <c r="D1" s="2"/>
      <c r="E1" s="2"/>
      <c r="F1" s="2"/>
      <c r="G1" s="2"/>
      <c r="H1" s="2"/>
      <c r="I1" s="2"/>
      <c r="J1" s="2"/>
      <c r="K1" s="2"/>
      <c r="L1" s="2"/>
    </row>
    <row r="2" spans="1:14">
      <c r="B2" s="3"/>
      <c r="C2" s="3" t="s">
        <v>264</v>
      </c>
      <c r="D2" s="2"/>
      <c r="E2" s="2"/>
      <c r="F2" s="2"/>
      <c r="G2" s="2"/>
      <c r="H2" s="2"/>
      <c r="I2" s="2"/>
      <c r="J2" s="2"/>
      <c r="K2" s="2"/>
      <c r="L2" s="25" t="s">
        <v>122</v>
      </c>
    </row>
    <row r="3" spans="1:14">
      <c r="B3" s="3"/>
      <c r="C3" s="3" t="str">
        <f>'Summary sales'!A3</f>
        <v>Bulan Februari 2026</v>
      </c>
      <c r="D3" s="3"/>
      <c r="E3" s="2"/>
      <c r="F3" s="2"/>
      <c r="G3" s="2"/>
      <c r="H3" s="2"/>
      <c r="I3" s="2"/>
      <c r="J3" s="2"/>
      <c r="K3" s="2"/>
      <c r="L3" s="2"/>
    </row>
    <row r="4" spans="1:14">
      <c r="B4" s="76"/>
      <c r="C4" s="76">
        <f>'Summary sales'!A4</f>
        <v>46054</v>
      </c>
      <c r="D4" s="2"/>
      <c r="E4" s="2"/>
      <c r="F4" s="2"/>
      <c r="G4" s="2"/>
      <c r="H4" s="2"/>
      <c r="I4" s="2"/>
      <c r="J4" s="2"/>
      <c r="K4" s="2" t="s">
        <v>123</v>
      </c>
      <c r="L4" s="26">
        <f>MAX(L7:L34)</f>
        <v>0</v>
      </c>
    </row>
    <row r="5" spans="1:14" ht="15" customHeight="1">
      <c r="A5" s="695" t="s">
        <v>100</v>
      </c>
      <c r="B5" s="694" t="s">
        <v>101</v>
      </c>
      <c r="C5" s="694" t="s">
        <v>124</v>
      </c>
      <c r="D5" s="694"/>
      <c r="E5" s="694" t="s">
        <v>125</v>
      </c>
      <c r="F5" s="694"/>
      <c r="G5" s="698" t="s">
        <v>126</v>
      </c>
      <c r="H5" s="767" t="s">
        <v>265</v>
      </c>
      <c r="I5" s="767"/>
      <c r="J5" s="767" t="s">
        <v>128</v>
      </c>
      <c r="K5" s="698" t="s">
        <v>129</v>
      </c>
      <c r="L5" s="692" t="s">
        <v>130</v>
      </c>
    </row>
    <row r="6" spans="1:14" ht="33.75" customHeight="1">
      <c r="A6" s="696"/>
      <c r="B6" s="697"/>
      <c r="C6" s="5" t="s">
        <v>101</v>
      </c>
      <c r="D6" s="5" t="s">
        <v>131</v>
      </c>
      <c r="E6" s="5" t="s">
        <v>101</v>
      </c>
      <c r="F6" s="5" t="s">
        <v>131</v>
      </c>
      <c r="G6" s="699"/>
      <c r="H6" s="102" t="s">
        <v>124</v>
      </c>
      <c r="I6" s="102" t="s">
        <v>125</v>
      </c>
      <c r="J6" s="768"/>
      <c r="K6" s="699"/>
      <c r="L6" s="693"/>
    </row>
    <row r="7" spans="1:14">
      <c r="A7" s="6">
        <v>1</v>
      </c>
      <c r="B7" s="7">
        <f>C4</f>
        <v>46054</v>
      </c>
      <c r="C7" s="8">
        <f>B7</f>
        <v>46054</v>
      </c>
      <c r="D7" s="9">
        <v>0.25</v>
      </c>
      <c r="E7" s="8">
        <f>C7+1</f>
        <v>46055</v>
      </c>
      <c r="F7" s="9">
        <v>0.25</v>
      </c>
      <c r="G7" s="10">
        <f>IFERROR(((E7-C7)+(F7-D7)),"")</f>
        <v>1</v>
      </c>
      <c r="H7" s="103">
        <v>3422535.48</v>
      </c>
      <c r="I7" s="103">
        <v>3427396.9</v>
      </c>
      <c r="J7" s="103">
        <f>I7-H7+M7</f>
        <v>4861.4199999999255</v>
      </c>
      <c r="K7" s="27">
        <f>J7/24</f>
        <v>202.55916666666357</v>
      </c>
      <c r="L7" s="101"/>
      <c r="N7" s="104"/>
    </row>
    <row r="8" spans="1:14">
      <c r="A8" s="12">
        <f>A7+1</f>
        <v>2</v>
      </c>
      <c r="B8" s="8">
        <f>B7+1</f>
        <v>46055</v>
      </c>
      <c r="C8" s="8">
        <f>B8</f>
        <v>46055</v>
      </c>
      <c r="D8" s="9">
        <f>F7</f>
        <v>0.25</v>
      </c>
      <c r="E8" s="8">
        <f>C8+1</f>
        <v>46056</v>
      </c>
      <c r="F8" s="9">
        <f>F7</f>
        <v>0.25</v>
      </c>
      <c r="G8" s="10">
        <f>IFERROR(((E8-C8)+(F8-D8)),"")</f>
        <v>1</v>
      </c>
      <c r="H8" s="103">
        <f t="shared" ref="H8:H34" si="0">I7</f>
        <v>3427396.9</v>
      </c>
      <c r="I8" s="103">
        <v>3433964.63</v>
      </c>
      <c r="J8" s="103">
        <f t="shared" ref="J8:J34" si="1">I8-H8</f>
        <v>6567.7299999999814</v>
      </c>
      <c r="K8" s="27">
        <f t="shared" ref="K8:K34" si="2">J8/24</f>
        <v>273.65541666666587</v>
      </c>
      <c r="L8" s="105"/>
    </row>
    <row r="9" spans="1:14">
      <c r="A9" s="12">
        <f t="shared" ref="A9:B24" si="3">A8+1</f>
        <v>3</v>
      </c>
      <c r="B9" s="8">
        <f t="shared" si="3"/>
        <v>46056</v>
      </c>
      <c r="C9" s="8">
        <f t="shared" ref="C9:C34" si="4">B9</f>
        <v>46056</v>
      </c>
      <c r="D9" s="9">
        <f t="shared" ref="D9:D34" si="5">F8</f>
        <v>0.25</v>
      </c>
      <c r="E9" s="8">
        <f t="shared" ref="E9:E34" si="6">C9+1</f>
        <v>46057</v>
      </c>
      <c r="F9" s="9">
        <f t="shared" ref="F9:F34" si="7">F8</f>
        <v>0.25</v>
      </c>
      <c r="G9" s="10">
        <f>IFERROR(((E9-C9)+(F9-D9)),"")</f>
        <v>1</v>
      </c>
      <c r="H9" s="103">
        <f t="shared" si="0"/>
        <v>3433964.63</v>
      </c>
      <c r="I9" s="103">
        <v>3440737.1</v>
      </c>
      <c r="J9" s="103">
        <f t="shared" ref="J9" si="8">I9-H9</f>
        <v>6772.4700000002049</v>
      </c>
      <c r="K9" s="27">
        <f t="shared" ref="K9" si="9">J9/24</f>
        <v>282.18625000000856</v>
      </c>
      <c r="L9" s="105"/>
    </row>
    <row r="10" spans="1:14">
      <c r="A10" s="12">
        <f t="shared" si="3"/>
        <v>4</v>
      </c>
      <c r="B10" s="8">
        <f t="shared" si="3"/>
        <v>46057</v>
      </c>
      <c r="C10" s="8">
        <f t="shared" si="4"/>
        <v>46057</v>
      </c>
      <c r="D10" s="9">
        <f t="shared" si="5"/>
        <v>0.25</v>
      </c>
      <c r="E10" s="8">
        <f t="shared" si="6"/>
        <v>46058</v>
      </c>
      <c r="F10" s="9">
        <f t="shared" si="7"/>
        <v>0.25</v>
      </c>
      <c r="G10" s="10">
        <f t="shared" ref="G10:G34" si="10">IFERROR(((E10-C10)+(F10-D10)),"")</f>
        <v>1</v>
      </c>
      <c r="H10" s="103">
        <f t="shared" si="0"/>
        <v>3440737.1</v>
      </c>
      <c r="I10" s="103">
        <v>3447400.08</v>
      </c>
      <c r="J10" s="103">
        <f t="shared" ref="J10" si="11">I10-H10</f>
        <v>6662.9799999999814</v>
      </c>
      <c r="K10" s="27">
        <f t="shared" ref="K10" si="12">J10/24</f>
        <v>277.62416666666587</v>
      </c>
      <c r="L10" s="105"/>
    </row>
    <row r="11" spans="1:14">
      <c r="A11" s="12">
        <f t="shared" si="3"/>
        <v>5</v>
      </c>
      <c r="B11" s="8">
        <f t="shared" si="3"/>
        <v>46058</v>
      </c>
      <c r="C11" s="8">
        <f t="shared" si="4"/>
        <v>46058</v>
      </c>
      <c r="D11" s="9">
        <f t="shared" si="5"/>
        <v>0.25</v>
      </c>
      <c r="E11" s="8">
        <f t="shared" si="6"/>
        <v>46059</v>
      </c>
      <c r="F11" s="9">
        <f t="shared" si="7"/>
        <v>0.25</v>
      </c>
      <c r="G11" s="10">
        <f t="shared" si="10"/>
        <v>1</v>
      </c>
      <c r="H11" s="103">
        <f t="shared" si="0"/>
        <v>3447400.08</v>
      </c>
      <c r="I11" s="103">
        <v>3453789.78</v>
      </c>
      <c r="J11" s="103">
        <f t="shared" ref="J11" si="13">I11-H11</f>
        <v>6389.6999999997206</v>
      </c>
      <c r="K11" s="27">
        <f t="shared" ref="K11" si="14">J11/24</f>
        <v>266.23749999998836</v>
      </c>
      <c r="L11" s="105"/>
    </row>
    <row r="12" spans="1:14">
      <c r="A12" s="12">
        <f t="shared" si="3"/>
        <v>6</v>
      </c>
      <c r="B12" s="8">
        <f t="shared" si="3"/>
        <v>46059</v>
      </c>
      <c r="C12" s="8">
        <f t="shared" si="4"/>
        <v>46059</v>
      </c>
      <c r="D12" s="9">
        <f t="shared" si="5"/>
        <v>0.25</v>
      </c>
      <c r="E12" s="8">
        <f t="shared" si="6"/>
        <v>46060</v>
      </c>
      <c r="F12" s="9">
        <f t="shared" si="7"/>
        <v>0.25</v>
      </c>
      <c r="G12" s="10">
        <f t="shared" si="10"/>
        <v>1</v>
      </c>
      <c r="H12" s="103">
        <f t="shared" si="0"/>
        <v>3453789.78</v>
      </c>
      <c r="I12" s="103">
        <v>3459574</v>
      </c>
      <c r="J12" s="103">
        <f t="shared" ref="J12" si="15">I12-H12</f>
        <v>5784.2200000002049</v>
      </c>
      <c r="K12" s="27">
        <f t="shared" ref="K12" si="16">J12/24</f>
        <v>241.00916666667521</v>
      </c>
      <c r="L12" s="105"/>
    </row>
    <row r="13" spans="1:14">
      <c r="A13" s="12">
        <f t="shared" si="3"/>
        <v>7</v>
      </c>
      <c r="B13" s="8">
        <f t="shared" si="3"/>
        <v>46060</v>
      </c>
      <c r="C13" s="8">
        <f t="shared" si="4"/>
        <v>46060</v>
      </c>
      <c r="D13" s="9">
        <f t="shared" si="5"/>
        <v>0.25</v>
      </c>
      <c r="E13" s="8">
        <f t="shared" si="6"/>
        <v>46061</v>
      </c>
      <c r="F13" s="9">
        <f t="shared" si="7"/>
        <v>0.25</v>
      </c>
      <c r="G13" s="10">
        <f t="shared" si="10"/>
        <v>1</v>
      </c>
      <c r="H13" s="103">
        <f t="shared" si="0"/>
        <v>3459574</v>
      </c>
      <c r="I13" s="103">
        <v>3464946.61</v>
      </c>
      <c r="J13" s="103">
        <f t="shared" ref="J13" si="17">I13-H13</f>
        <v>5372.6099999998696</v>
      </c>
      <c r="K13" s="27">
        <f t="shared" ref="K13" si="18">J13/24</f>
        <v>223.85874999999456</v>
      </c>
      <c r="L13" s="105"/>
    </row>
    <row r="14" spans="1:14">
      <c r="A14" s="12">
        <f t="shared" si="3"/>
        <v>8</v>
      </c>
      <c r="B14" s="8">
        <f t="shared" si="3"/>
        <v>46061</v>
      </c>
      <c r="C14" s="8">
        <f t="shared" si="4"/>
        <v>46061</v>
      </c>
      <c r="D14" s="9">
        <f t="shared" si="5"/>
        <v>0.25</v>
      </c>
      <c r="E14" s="8">
        <f t="shared" si="6"/>
        <v>46062</v>
      </c>
      <c r="F14" s="9">
        <f t="shared" si="7"/>
        <v>0.25</v>
      </c>
      <c r="G14" s="10">
        <f t="shared" si="10"/>
        <v>1</v>
      </c>
      <c r="H14" s="103">
        <f t="shared" si="0"/>
        <v>3464946.61</v>
      </c>
      <c r="I14" s="103">
        <v>3470232.83</v>
      </c>
      <c r="J14" s="103">
        <f t="shared" ref="J14" si="19">I14-H14</f>
        <v>5286.2200000002049</v>
      </c>
      <c r="K14" s="27">
        <f t="shared" ref="K14" si="20">J14/24</f>
        <v>220.25916666667521</v>
      </c>
      <c r="L14" s="105"/>
    </row>
    <row r="15" spans="1:14">
      <c r="A15" s="12">
        <f t="shared" si="3"/>
        <v>9</v>
      </c>
      <c r="B15" s="8">
        <f t="shared" si="3"/>
        <v>46062</v>
      </c>
      <c r="C15" s="8">
        <f t="shared" si="4"/>
        <v>46062</v>
      </c>
      <c r="D15" s="9">
        <f t="shared" si="5"/>
        <v>0.25</v>
      </c>
      <c r="E15" s="8">
        <f t="shared" si="6"/>
        <v>46063</v>
      </c>
      <c r="F15" s="9">
        <f t="shared" si="7"/>
        <v>0.25</v>
      </c>
      <c r="G15" s="10">
        <f t="shared" si="10"/>
        <v>1</v>
      </c>
      <c r="H15" s="103">
        <f t="shared" si="0"/>
        <v>3470232.83</v>
      </c>
      <c r="I15" s="103">
        <v>3477335.48</v>
      </c>
      <c r="J15" s="103">
        <f t="shared" ref="J15" si="21">I15-H15</f>
        <v>7102.6499999999069</v>
      </c>
      <c r="K15" s="27">
        <f t="shared" ref="K15" si="22">J15/24</f>
        <v>295.9437499999961</v>
      </c>
      <c r="L15" s="105"/>
    </row>
    <row r="16" spans="1:14">
      <c r="A16" s="12">
        <f t="shared" si="3"/>
        <v>10</v>
      </c>
      <c r="B16" s="8">
        <f t="shared" si="3"/>
        <v>46063</v>
      </c>
      <c r="C16" s="8">
        <f t="shared" si="4"/>
        <v>46063</v>
      </c>
      <c r="D16" s="9">
        <f t="shared" si="5"/>
        <v>0.25</v>
      </c>
      <c r="E16" s="8">
        <f t="shared" si="6"/>
        <v>46064</v>
      </c>
      <c r="F16" s="9">
        <f t="shared" si="7"/>
        <v>0.25</v>
      </c>
      <c r="G16" s="10">
        <f t="shared" si="10"/>
        <v>1</v>
      </c>
      <c r="H16" s="103">
        <f t="shared" si="0"/>
        <v>3477335.48</v>
      </c>
      <c r="I16" s="106">
        <v>3483924.12</v>
      </c>
      <c r="J16" s="103">
        <f t="shared" ref="J16" si="23">I16-H16</f>
        <v>6588.6400000001304</v>
      </c>
      <c r="K16" s="27">
        <f t="shared" ref="K16" si="24">J16/24</f>
        <v>274.5266666666721</v>
      </c>
      <c r="L16" s="105"/>
    </row>
    <row r="17" spans="1:16">
      <c r="A17" s="12">
        <f t="shared" si="3"/>
        <v>11</v>
      </c>
      <c r="B17" s="8">
        <f t="shared" si="3"/>
        <v>46064</v>
      </c>
      <c r="C17" s="8">
        <f t="shared" si="4"/>
        <v>46064</v>
      </c>
      <c r="D17" s="9">
        <f t="shared" si="5"/>
        <v>0.25</v>
      </c>
      <c r="E17" s="8">
        <f t="shared" si="6"/>
        <v>46065</v>
      </c>
      <c r="F17" s="9">
        <f t="shared" si="7"/>
        <v>0.25</v>
      </c>
      <c r="G17" s="10">
        <f t="shared" si="10"/>
        <v>1</v>
      </c>
      <c r="H17" s="103">
        <f t="shared" si="0"/>
        <v>3483924.12</v>
      </c>
      <c r="I17" s="103">
        <v>3490281.59</v>
      </c>
      <c r="J17" s="103">
        <f t="shared" ref="J17" si="25">I17-H17</f>
        <v>6357.4699999997392</v>
      </c>
      <c r="K17" s="27">
        <f t="shared" ref="K17" si="26">J17/24</f>
        <v>264.89458333332249</v>
      </c>
      <c r="L17" s="28"/>
    </row>
    <row r="18" spans="1:16">
      <c r="A18" s="12">
        <f t="shared" si="3"/>
        <v>12</v>
      </c>
      <c r="B18" s="8">
        <f t="shared" si="3"/>
        <v>46065</v>
      </c>
      <c r="C18" s="8">
        <f t="shared" si="4"/>
        <v>46065</v>
      </c>
      <c r="D18" s="9">
        <f t="shared" si="5"/>
        <v>0.25</v>
      </c>
      <c r="E18" s="8">
        <f t="shared" si="6"/>
        <v>46066</v>
      </c>
      <c r="F18" s="9">
        <f t="shared" si="7"/>
        <v>0.25</v>
      </c>
      <c r="G18" s="10">
        <f t="shared" si="10"/>
        <v>1</v>
      </c>
      <c r="H18" s="103">
        <f t="shared" si="0"/>
        <v>3490281.59</v>
      </c>
      <c r="I18" s="103">
        <v>3496971.81</v>
      </c>
      <c r="J18" s="103">
        <f t="shared" ref="J18" si="27">I18-H18</f>
        <v>6690.2200000002049</v>
      </c>
      <c r="K18" s="27">
        <f t="shared" ref="K18" si="28">J18/24</f>
        <v>278.75916666667518</v>
      </c>
      <c r="L18" s="28"/>
    </row>
    <row r="19" spans="1:16">
      <c r="A19" s="12">
        <f t="shared" si="3"/>
        <v>13</v>
      </c>
      <c r="B19" s="8">
        <f t="shared" si="3"/>
        <v>46066</v>
      </c>
      <c r="C19" s="8">
        <f t="shared" si="4"/>
        <v>46066</v>
      </c>
      <c r="D19" s="9">
        <f t="shared" si="5"/>
        <v>0.25</v>
      </c>
      <c r="E19" s="8">
        <f t="shared" si="6"/>
        <v>46067</v>
      </c>
      <c r="F19" s="9">
        <f t="shared" si="7"/>
        <v>0.25</v>
      </c>
      <c r="G19" s="10">
        <f t="shared" si="10"/>
        <v>1</v>
      </c>
      <c r="H19" s="103">
        <f t="shared" si="0"/>
        <v>3496971.81</v>
      </c>
      <c r="I19" s="103">
        <v>3502514.96</v>
      </c>
      <c r="J19" s="103">
        <f t="shared" si="1"/>
        <v>5543.1499999999069</v>
      </c>
      <c r="K19" s="27">
        <f t="shared" si="2"/>
        <v>230.96458333332944</v>
      </c>
      <c r="L19" s="105"/>
    </row>
    <row r="20" spans="1:16">
      <c r="A20" s="12">
        <f t="shared" si="3"/>
        <v>14</v>
      </c>
      <c r="B20" s="8">
        <f t="shared" si="3"/>
        <v>46067</v>
      </c>
      <c r="C20" s="8">
        <f t="shared" si="4"/>
        <v>46067</v>
      </c>
      <c r="D20" s="9">
        <f t="shared" si="5"/>
        <v>0.25</v>
      </c>
      <c r="E20" s="8">
        <f t="shared" si="6"/>
        <v>46068</v>
      </c>
      <c r="F20" s="9">
        <f t="shared" si="7"/>
        <v>0.25</v>
      </c>
      <c r="G20" s="10">
        <f t="shared" si="10"/>
        <v>1</v>
      </c>
      <c r="H20" s="103">
        <f t="shared" si="0"/>
        <v>3502514.96</v>
      </c>
      <c r="I20" s="103">
        <v>3508471.44</v>
      </c>
      <c r="J20" s="103">
        <f t="shared" ref="J20" si="29">I20-H20</f>
        <v>5956.4799999999814</v>
      </c>
      <c r="K20" s="27">
        <f t="shared" ref="K20" si="30">J20/24</f>
        <v>248.1866666666659</v>
      </c>
      <c r="L20" s="105"/>
    </row>
    <row r="21" spans="1:16">
      <c r="A21" s="12">
        <f t="shared" si="3"/>
        <v>15</v>
      </c>
      <c r="B21" s="8">
        <f t="shared" si="3"/>
        <v>46068</v>
      </c>
      <c r="C21" s="8">
        <f t="shared" si="4"/>
        <v>46068</v>
      </c>
      <c r="D21" s="9">
        <f t="shared" si="5"/>
        <v>0.25</v>
      </c>
      <c r="E21" s="8">
        <f t="shared" si="6"/>
        <v>46069</v>
      </c>
      <c r="F21" s="9">
        <f t="shared" si="7"/>
        <v>0.25</v>
      </c>
      <c r="G21" s="10">
        <f t="shared" si="10"/>
        <v>1</v>
      </c>
      <c r="H21" s="103">
        <f t="shared" si="0"/>
        <v>3508471.44</v>
      </c>
      <c r="I21" s="103">
        <v>3510149.17</v>
      </c>
      <c r="J21" s="103">
        <f t="shared" ref="J21" si="31">I21-H21</f>
        <v>1677.7299999999814</v>
      </c>
      <c r="K21" s="27">
        <f t="shared" ref="K21" si="32">J21/24</f>
        <v>69.905416666665886</v>
      </c>
      <c r="L21" s="105"/>
    </row>
    <row r="22" spans="1:16">
      <c r="A22" s="12">
        <f t="shared" si="3"/>
        <v>16</v>
      </c>
      <c r="B22" s="8">
        <f t="shared" si="3"/>
        <v>46069</v>
      </c>
      <c r="C22" s="8">
        <f t="shared" si="4"/>
        <v>46069</v>
      </c>
      <c r="D22" s="9">
        <f t="shared" si="5"/>
        <v>0.25</v>
      </c>
      <c r="E22" s="8">
        <f t="shared" si="6"/>
        <v>46070</v>
      </c>
      <c r="F22" s="9">
        <f t="shared" si="7"/>
        <v>0.25</v>
      </c>
      <c r="G22" s="10">
        <f t="shared" si="10"/>
        <v>1</v>
      </c>
      <c r="H22" s="103">
        <f t="shared" si="0"/>
        <v>3510149.17</v>
      </c>
      <c r="I22" s="103">
        <v>3514713.79</v>
      </c>
      <c r="J22" s="103">
        <f t="shared" si="1"/>
        <v>4564.6200000001118</v>
      </c>
      <c r="K22" s="27">
        <f t="shared" si="2"/>
        <v>190.19250000000466</v>
      </c>
      <c r="L22" s="105"/>
    </row>
    <row r="23" spans="1:16">
      <c r="A23" s="12">
        <f t="shared" si="3"/>
        <v>17</v>
      </c>
      <c r="B23" s="8">
        <f t="shared" si="3"/>
        <v>46070</v>
      </c>
      <c r="C23" s="8">
        <f t="shared" si="4"/>
        <v>46070</v>
      </c>
      <c r="D23" s="9">
        <f t="shared" si="5"/>
        <v>0.25</v>
      </c>
      <c r="E23" s="8">
        <f t="shared" si="6"/>
        <v>46071</v>
      </c>
      <c r="F23" s="9">
        <f t="shared" si="7"/>
        <v>0.25</v>
      </c>
      <c r="G23" s="10">
        <f t="shared" si="10"/>
        <v>1</v>
      </c>
      <c r="H23" s="103">
        <f t="shared" si="0"/>
        <v>3514713.79</v>
      </c>
      <c r="I23" s="103">
        <v>3519417.98</v>
      </c>
      <c r="J23" s="103">
        <f t="shared" si="1"/>
        <v>4704.1899999999441</v>
      </c>
      <c r="K23" s="27">
        <f t="shared" ref="K23" si="33">J23/24</f>
        <v>196.00791666666433</v>
      </c>
      <c r="L23" s="105"/>
    </row>
    <row r="24" spans="1:16">
      <c r="A24" s="12">
        <f t="shared" si="3"/>
        <v>18</v>
      </c>
      <c r="B24" s="8">
        <f t="shared" si="3"/>
        <v>46071</v>
      </c>
      <c r="C24" s="8">
        <f t="shared" si="4"/>
        <v>46071</v>
      </c>
      <c r="D24" s="9">
        <f t="shared" si="5"/>
        <v>0.25</v>
      </c>
      <c r="E24" s="8">
        <f t="shared" si="6"/>
        <v>46072</v>
      </c>
      <c r="F24" s="9">
        <f t="shared" si="7"/>
        <v>0.25</v>
      </c>
      <c r="G24" s="10">
        <f t="shared" si="10"/>
        <v>1</v>
      </c>
      <c r="H24" s="103">
        <f t="shared" si="0"/>
        <v>3519417.98</v>
      </c>
      <c r="I24" s="103">
        <v>3524821.95</v>
      </c>
      <c r="J24" s="103">
        <f t="shared" ref="J24" si="34">I24-H24</f>
        <v>5403.9700000002049</v>
      </c>
      <c r="K24" s="27">
        <f t="shared" ref="K24" si="35">J24/24</f>
        <v>225.16541666667521</v>
      </c>
      <c r="L24" s="28"/>
    </row>
    <row r="25" spans="1:16">
      <c r="A25" s="12">
        <f t="shared" ref="A25:B34" si="36">A24+1</f>
        <v>19</v>
      </c>
      <c r="B25" s="8">
        <f>B24+1</f>
        <v>46072</v>
      </c>
      <c r="C25" s="8">
        <f t="shared" si="4"/>
        <v>46072</v>
      </c>
      <c r="D25" s="9">
        <f t="shared" si="5"/>
        <v>0.25</v>
      </c>
      <c r="E25" s="8">
        <f t="shared" si="6"/>
        <v>46073</v>
      </c>
      <c r="F25" s="9">
        <f t="shared" si="7"/>
        <v>0.25</v>
      </c>
      <c r="G25" s="10">
        <f t="shared" si="10"/>
        <v>1</v>
      </c>
      <c r="H25" s="103">
        <f t="shared" si="0"/>
        <v>3524821.95</v>
      </c>
      <c r="I25" s="103">
        <v>3530506.26</v>
      </c>
      <c r="J25" s="103">
        <f t="shared" ref="J25" si="37">I25-H25</f>
        <v>5684.3099999995902</v>
      </c>
      <c r="K25" s="27">
        <f t="shared" ref="K25" si="38">J25/24</f>
        <v>236.84624999998292</v>
      </c>
      <c r="L25" s="28"/>
    </row>
    <row r="26" spans="1:16">
      <c r="A26" s="12">
        <f t="shared" si="36"/>
        <v>20</v>
      </c>
      <c r="B26" s="8">
        <f>B25+1</f>
        <v>46073</v>
      </c>
      <c r="C26" s="8">
        <f t="shared" si="4"/>
        <v>46073</v>
      </c>
      <c r="D26" s="9">
        <f t="shared" si="5"/>
        <v>0.25</v>
      </c>
      <c r="E26" s="8">
        <f t="shared" si="6"/>
        <v>46074</v>
      </c>
      <c r="F26" s="9">
        <f t="shared" si="7"/>
        <v>0.25</v>
      </c>
      <c r="G26" s="10">
        <f t="shared" si="10"/>
        <v>1</v>
      </c>
      <c r="H26" s="103">
        <f t="shared" si="0"/>
        <v>3530506.26</v>
      </c>
      <c r="I26" s="103">
        <v>3536404.27</v>
      </c>
      <c r="J26" s="103">
        <f t="shared" si="1"/>
        <v>5898.0100000002421</v>
      </c>
      <c r="K26" s="27">
        <f t="shared" si="2"/>
        <v>245.75041666667676</v>
      </c>
      <c r="L26" s="105"/>
    </row>
    <row r="27" spans="1:16">
      <c r="A27" s="12">
        <f t="shared" si="36"/>
        <v>21</v>
      </c>
      <c r="B27" s="8">
        <f>B26+1</f>
        <v>46074</v>
      </c>
      <c r="C27" s="8">
        <f t="shared" si="4"/>
        <v>46074</v>
      </c>
      <c r="D27" s="9">
        <f t="shared" si="5"/>
        <v>0.25</v>
      </c>
      <c r="E27" s="8">
        <f t="shared" si="6"/>
        <v>46075</v>
      </c>
      <c r="F27" s="9">
        <f t="shared" si="7"/>
        <v>0.25</v>
      </c>
      <c r="G27" s="10">
        <f t="shared" si="10"/>
        <v>1</v>
      </c>
      <c r="H27" s="103">
        <f t="shared" si="0"/>
        <v>3536404.27</v>
      </c>
      <c r="I27" s="106">
        <v>3541068.12</v>
      </c>
      <c r="J27" s="103">
        <f t="shared" ref="J27" si="39">I27-H27</f>
        <v>4663.8500000000931</v>
      </c>
      <c r="K27" s="27">
        <f t="shared" ref="K27:K32" si="40">J27/24</f>
        <v>194.32708333333721</v>
      </c>
      <c r="L27" s="105"/>
    </row>
    <row r="28" spans="1:16">
      <c r="A28" s="12">
        <f t="shared" si="36"/>
        <v>22</v>
      </c>
      <c r="B28" s="8">
        <f t="shared" si="36"/>
        <v>46075</v>
      </c>
      <c r="C28" s="8">
        <f t="shared" si="4"/>
        <v>46075</v>
      </c>
      <c r="D28" s="9">
        <f t="shared" si="5"/>
        <v>0.25</v>
      </c>
      <c r="E28" s="8">
        <f t="shared" si="6"/>
        <v>46076</v>
      </c>
      <c r="F28" s="9">
        <f t="shared" si="7"/>
        <v>0.25</v>
      </c>
      <c r="G28" s="10">
        <f t="shared" si="10"/>
        <v>1</v>
      </c>
      <c r="H28" s="103">
        <f t="shared" si="0"/>
        <v>3541068.12</v>
      </c>
      <c r="I28" s="103">
        <v>3543750.16</v>
      </c>
      <c r="J28" s="103">
        <f>I28-H28+M28</f>
        <v>2682.0400000000373</v>
      </c>
      <c r="K28" s="27">
        <f t="shared" si="40"/>
        <v>111.75166666666821</v>
      </c>
      <c r="L28" s="105"/>
      <c r="M28" s="75"/>
      <c r="N28" s="104"/>
    </row>
    <row r="29" spans="1:16">
      <c r="A29" s="12">
        <f t="shared" si="36"/>
        <v>23</v>
      </c>
      <c r="B29" s="8">
        <f t="shared" si="36"/>
        <v>46076</v>
      </c>
      <c r="C29" s="8">
        <f t="shared" si="4"/>
        <v>46076</v>
      </c>
      <c r="D29" s="9">
        <f t="shared" si="5"/>
        <v>0.25</v>
      </c>
      <c r="E29" s="8">
        <f t="shared" si="6"/>
        <v>46077</v>
      </c>
      <c r="F29" s="9">
        <f t="shared" si="7"/>
        <v>0.25</v>
      </c>
      <c r="G29" s="10">
        <f t="shared" si="10"/>
        <v>1</v>
      </c>
      <c r="H29" s="103">
        <f t="shared" si="0"/>
        <v>3543750.16</v>
      </c>
      <c r="I29" s="103">
        <v>3549703.19</v>
      </c>
      <c r="J29" s="103">
        <f>I29-H29+M29</f>
        <v>5953.0299999997951</v>
      </c>
      <c r="K29" s="27">
        <f t="shared" si="40"/>
        <v>248.04291666665813</v>
      </c>
      <c r="L29" s="105"/>
      <c r="M29" s="75"/>
      <c r="N29" s="104"/>
    </row>
    <row r="30" spans="1:16">
      <c r="A30" s="12">
        <f t="shared" si="36"/>
        <v>24</v>
      </c>
      <c r="B30" s="8">
        <f t="shared" si="36"/>
        <v>46077</v>
      </c>
      <c r="C30" s="8">
        <f t="shared" si="4"/>
        <v>46077</v>
      </c>
      <c r="D30" s="9">
        <f t="shared" si="5"/>
        <v>0.25</v>
      </c>
      <c r="E30" s="8">
        <f t="shared" si="6"/>
        <v>46078</v>
      </c>
      <c r="F30" s="9">
        <f t="shared" si="7"/>
        <v>0.25</v>
      </c>
      <c r="G30" s="10">
        <f t="shared" si="10"/>
        <v>1</v>
      </c>
      <c r="H30" s="103">
        <f t="shared" si="0"/>
        <v>3549703.19</v>
      </c>
      <c r="I30" s="103">
        <v>3555348.55</v>
      </c>
      <c r="J30" s="103">
        <f>I30-H30+M30</f>
        <v>5645.3599999998696</v>
      </c>
      <c r="K30" s="27">
        <f t="shared" si="40"/>
        <v>235.2233333333279</v>
      </c>
      <c r="L30" s="105"/>
      <c r="M30" s="75"/>
      <c r="N30" s="104"/>
    </row>
    <row r="31" spans="1:16">
      <c r="A31" s="12">
        <f t="shared" si="36"/>
        <v>25</v>
      </c>
      <c r="B31" s="8">
        <f t="shared" si="36"/>
        <v>46078</v>
      </c>
      <c r="C31" s="8">
        <f t="shared" si="4"/>
        <v>46078</v>
      </c>
      <c r="D31" s="9">
        <f t="shared" si="5"/>
        <v>0.25</v>
      </c>
      <c r="E31" s="8">
        <f t="shared" si="6"/>
        <v>46079</v>
      </c>
      <c r="F31" s="9">
        <f t="shared" si="7"/>
        <v>0.25</v>
      </c>
      <c r="G31" s="10">
        <f t="shared" si="10"/>
        <v>1</v>
      </c>
      <c r="H31" s="103">
        <f t="shared" si="0"/>
        <v>3555348.55</v>
      </c>
      <c r="I31" s="103">
        <v>3560503.65</v>
      </c>
      <c r="J31" s="103">
        <f>I31-H31+M31</f>
        <v>5155.1000000000931</v>
      </c>
      <c r="K31" s="27">
        <f t="shared" si="40"/>
        <v>214.79583333333721</v>
      </c>
      <c r="L31" s="28"/>
      <c r="M31" s="75"/>
      <c r="N31" s="104"/>
      <c r="P31" s="75"/>
    </row>
    <row r="32" spans="1:16">
      <c r="A32" s="12">
        <f t="shared" si="36"/>
        <v>26</v>
      </c>
      <c r="B32" s="8">
        <f t="shared" si="36"/>
        <v>46079</v>
      </c>
      <c r="C32" s="8">
        <f t="shared" si="4"/>
        <v>46079</v>
      </c>
      <c r="D32" s="9">
        <f t="shared" si="5"/>
        <v>0.25</v>
      </c>
      <c r="E32" s="8">
        <f t="shared" si="6"/>
        <v>46080</v>
      </c>
      <c r="F32" s="9">
        <f t="shared" si="7"/>
        <v>0.25</v>
      </c>
      <c r="G32" s="10">
        <f t="shared" si="10"/>
        <v>1</v>
      </c>
      <c r="H32" s="103">
        <f t="shared" si="0"/>
        <v>3560503.65</v>
      </c>
      <c r="I32" s="103">
        <v>3566734.16</v>
      </c>
      <c r="J32" s="103">
        <f>I32-H32+M32</f>
        <v>6230.5100000002421</v>
      </c>
      <c r="K32" s="27">
        <f t="shared" si="40"/>
        <v>259.60458333334344</v>
      </c>
      <c r="L32" s="28"/>
      <c r="N32" s="104"/>
    </row>
    <row r="33" spans="1:14">
      <c r="A33" s="12">
        <f t="shared" si="36"/>
        <v>27</v>
      </c>
      <c r="B33" s="8">
        <f t="shared" si="36"/>
        <v>46080</v>
      </c>
      <c r="C33" s="8">
        <f t="shared" si="4"/>
        <v>46080</v>
      </c>
      <c r="D33" s="9">
        <f t="shared" si="5"/>
        <v>0.25</v>
      </c>
      <c r="E33" s="8">
        <f t="shared" si="6"/>
        <v>46081</v>
      </c>
      <c r="F33" s="9">
        <f t="shared" si="7"/>
        <v>0.25</v>
      </c>
      <c r="G33" s="10">
        <f t="shared" si="10"/>
        <v>1</v>
      </c>
      <c r="H33" s="103">
        <f t="shared" si="0"/>
        <v>3566734.16</v>
      </c>
      <c r="I33" s="103">
        <v>3572134.21</v>
      </c>
      <c r="J33" s="103">
        <f t="shared" si="1"/>
        <v>5400.0499999998137</v>
      </c>
      <c r="K33" s="27">
        <f t="shared" si="2"/>
        <v>225.00208333332557</v>
      </c>
      <c r="L33" s="28"/>
      <c r="N33" s="104"/>
    </row>
    <row r="34" spans="1:14">
      <c r="A34" s="12">
        <f t="shared" si="36"/>
        <v>28</v>
      </c>
      <c r="B34" s="8">
        <f t="shared" si="36"/>
        <v>46081</v>
      </c>
      <c r="C34" s="8">
        <f t="shared" si="4"/>
        <v>46081</v>
      </c>
      <c r="D34" s="9">
        <f t="shared" si="5"/>
        <v>0.25</v>
      </c>
      <c r="E34" s="8">
        <f t="shared" si="6"/>
        <v>46082</v>
      </c>
      <c r="F34" s="9">
        <f t="shared" si="7"/>
        <v>0.25</v>
      </c>
      <c r="G34" s="10">
        <f t="shared" si="10"/>
        <v>1</v>
      </c>
      <c r="H34" s="103">
        <f t="shared" si="0"/>
        <v>3572134.21</v>
      </c>
      <c r="I34" s="103">
        <v>3576743.18</v>
      </c>
      <c r="J34" s="103">
        <f t="shared" si="1"/>
        <v>4608.9700000002049</v>
      </c>
      <c r="K34" s="27">
        <f t="shared" si="2"/>
        <v>192.04041666667521</v>
      </c>
      <c r="L34" s="28"/>
    </row>
    <row r="35" spans="1:14">
      <c r="A35" s="12"/>
      <c r="B35" s="8"/>
      <c r="C35" s="8"/>
      <c r="D35" s="9"/>
      <c r="E35" s="8"/>
      <c r="F35" s="9"/>
      <c r="G35" s="10"/>
      <c r="H35" s="11"/>
      <c r="I35" s="11"/>
      <c r="J35" s="11"/>
      <c r="K35" s="27"/>
      <c r="L35" s="105"/>
    </row>
    <row r="36" spans="1:14">
      <c r="A36" s="17" t="s">
        <v>3</v>
      </c>
      <c r="B36" s="18"/>
      <c r="C36" s="18"/>
      <c r="D36" s="18"/>
      <c r="E36" s="18"/>
      <c r="F36" s="18"/>
      <c r="G36" s="19">
        <f>SUM(G7:G34)</f>
        <v>28</v>
      </c>
      <c r="H36" s="20"/>
      <c r="I36" s="20"/>
      <c r="J36" s="32">
        <f>SUM(J7:J35)</f>
        <v>154207.70000000019</v>
      </c>
      <c r="K36" s="32">
        <f>AVERAGE(K7:K34)</f>
        <v>229.47574404761932</v>
      </c>
      <c r="L36" s="33"/>
    </row>
    <row r="37" spans="1:14">
      <c r="A37" s="21" t="s">
        <v>106</v>
      </c>
      <c r="B37" s="22"/>
      <c r="C37" s="22"/>
      <c r="D37" s="22"/>
      <c r="E37" s="22"/>
      <c r="F37" s="22"/>
      <c r="G37" s="23">
        <f>G36/SUMPRODUCT((G7:G34&gt;0)*1)</f>
        <v>1</v>
      </c>
      <c r="H37" s="24"/>
      <c r="I37" s="24"/>
      <c r="J37" s="24"/>
      <c r="K37" s="24">
        <f>K36/SUMPRODUCT((K7:K34&gt;0)*1)</f>
        <v>8.1955622874149761</v>
      </c>
      <c r="L37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pageSetup paperSize="9" orientation="portrait" horizontalDpi="360" verticalDpi="360"/>
  <drawing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0"/>
  <sheetViews>
    <sheetView workbookViewId="0">
      <pane xSplit="2" ySplit="6" topLeftCell="C7" activePane="bottomRight" state="frozen"/>
      <selection pane="topRight"/>
      <selection pane="bottomLeft"/>
      <selection pane="bottomRight" activeCell="A7" sqref="A7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9" width="13.85546875" style="35" customWidth="1"/>
    <col min="10" max="10" width="13.85546875" style="1" customWidth="1"/>
    <col min="11" max="11" width="9.140625" style="1"/>
    <col min="12" max="12" width="28.42578125" style="1" customWidth="1"/>
    <col min="13" max="16384" width="9.140625" style="1"/>
  </cols>
  <sheetData>
    <row r="1" spans="1:12">
      <c r="B1" s="2"/>
      <c r="C1" s="3" t="s">
        <v>120</v>
      </c>
      <c r="D1" s="2"/>
      <c r="E1" s="2"/>
      <c r="F1" s="2"/>
      <c r="G1" s="2"/>
      <c r="H1" s="36"/>
      <c r="I1" s="36"/>
      <c r="J1" s="2"/>
      <c r="K1" s="2"/>
      <c r="L1" s="2"/>
    </row>
    <row r="2" spans="1:12">
      <c r="B2" s="2"/>
      <c r="C2" s="3" t="s">
        <v>266</v>
      </c>
      <c r="D2" s="2"/>
      <c r="E2" s="2"/>
      <c r="F2" s="2" t="s">
        <v>267</v>
      </c>
      <c r="G2" s="2"/>
      <c r="H2" s="36"/>
      <c r="I2" s="36"/>
      <c r="J2" s="2"/>
      <c r="K2" s="2"/>
      <c r="L2" s="25" t="s">
        <v>122</v>
      </c>
    </row>
    <row r="3" spans="1:12">
      <c r="B3" s="2"/>
      <c r="C3" s="3" t="str">
        <f>SCI!C3</f>
        <v>Bulan Februari 2026</v>
      </c>
      <c r="D3" s="2"/>
      <c r="E3" s="2"/>
      <c r="F3" s="2"/>
      <c r="G3" s="2"/>
      <c r="H3" s="36"/>
      <c r="I3" s="36"/>
      <c r="J3" s="2"/>
      <c r="K3" s="2"/>
      <c r="L3" s="2"/>
    </row>
    <row r="4" spans="1:12">
      <c r="B4" s="4"/>
      <c r="C4" s="4">
        <f>SCI!C4</f>
        <v>46054</v>
      </c>
      <c r="D4" s="2"/>
      <c r="E4" s="2"/>
      <c r="F4" s="2"/>
      <c r="G4" s="2"/>
      <c r="H4" s="36"/>
      <c r="I4" s="36"/>
      <c r="J4" s="2" t="s">
        <v>123</v>
      </c>
      <c r="K4" s="26">
        <f>MAX(K7:K36)</f>
        <v>0</v>
      </c>
      <c r="L4" s="2"/>
    </row>
    <row r="5" spans="1:12">
      <c r="A5" s="695" t="s">
        <v>100</v>
      </c>
      <c r="B5" s="694" t="s">
        <v>101</v>
      </c>
      <c r="C5" s="694" t="s">
        <v>124</v>
      </c>
      <c r="D5" s="694"/>
      <c r="E5" s="694" t="s">
        <v>125</v>
      </c>
      <c r="F5" s="694"/>
      <c r="G5" s="698" t="s">
        <v>126</v>
      </c>
      <c r="H5" s="700" t="s">
        <v>127</v>
      </c>
      <c r="I5" s="700"/>
      <c r="J5" s="694" t="s">
        <v>128</v>
      </c>
      <c r="K5" s="698" t="s">
        <v>129</v>
      </c>
      <c r="L5" s="692" t="s">
        <v>130</v>
      </c>
    </row>
    <row r="6" spans="1:12">
      <c r="A6" s="696"/>
      <c r="B6" s="697"/>
      <c r="C6" s="5" t="s">
        <v>101</v>
      </c>
      <c r="D6" s="5" t="s">
        <v>131</v>
      </c>
      <c r="E6" s="5" t="s">
        <v>101</v>
      </c>
      <c r="F6" s="5" t="s">
        <v>131</v>
      </c>
      <c r="G6" s="699"/>
      <c r="H6" s="37" t="s">
        <v>124</v>
      </c>
      <c r="I6" s="37" t="s">
        <v>125</v>
      </c>
      <c r="J6" s="697"/>
      <c r="K6" s="699"/>
      <c r="L6" s="693"/>
    </row>
    <row r="7" spans="1:12">
      <c r="A7" s="6">
        <v>1</v>
      </c>
      <c r="B7" s="7">
        <f>C4</f>
        <v>46054</v>
      </c>
      <c r="C7" s="8">
        <f>B7</f>
        <v>46054</v>
      </c>
      <c r="D7" s="9">
        <v>0.68055555555555503</v>
      </c>
      <c r="E7" s="8">
        <f>C7</f>
        <v>46054</v>
      </c>
      <c r="F7" s="9">
        <v>0.69444444444444497</v>
      </c>
      <c r="G7" s="10">
        <f>IFERROR(((E7-C7)+(F7-D7)),"")</f>
        <v>1.388888888888995E-2</v>
      </c>
      <c r="H7" s="11"/>
      <c r="I7" s="11"/>
      <c r="J7" s="11">
        <f t="shared" ref="J7:J8" si="0">I7-H7</f>
        <v>0</v>
      </c>
      <c r="K7" s="27">
        <f t="shared" ref="K7:K8" si="1">J7/24</f>
        <v>0</v>
      </c>
      <c r="L7" s="101" t="s">
        <v>133</v>
      </c>
    </row>
    <row r="8" spans="1:12">
      <c r="A8" s="12">
        <f>A7+1</f>
        <v>2</v>
      </c>
      <c r="B8" s="8">
        <f>B7+1</f>
        <v>46055</v>
      </c>
      <c r="C8" s="8">
        <f t="shared" ref="C8" si="2">B8</f>
        <v>46055</v>
      </c>
      <c r="D8" s="9">
        <v>0.68055555555555503</v>
      </c>
      <c r="E8" s="8">
        <f t="shared" ref="E8" si="3">C8</f>
        <v>46055</v>
      </c>
      <c r="F8" s="9">
        <v>0.69444444444444497</v>
      </c>
      <c r="G8" s="10">
        <f>IFERROR(((E8-C8)+(F8-D8)),"")</f>
        <v>1.388888888888995E-2</v>
      </c>
      <c r="H8" s="11"/>
      <c r="I8" s="11"/>
      <c r="J8" s="11">
        <f t="shared" si="0"/>
        <v>0</v>
      </c>
      <c r="K8" s="27">
        <f t="shared" si="1"/>
        <v>0</v>
      </c>
      <c r="L8" s="28" t="s">
        <v>133</v>
      </c>
    </row>
    <row r="9" spans="1:12">
      <c r="A9" s="12">
        <f t="shared" ref="A9:A35" si="4">A8+1</f>
        <v>3</v>
      </c>
      <c r="B9" s="8">
        <f t="shared" ref="B9:B35" si="5">B8+1</f>
        <v>46056</v>
      </c>
      <c r="C9" s="8">
        <f t="shared" ref="C9:C35" si="6">B9</f>
        <v>46056</v>
      </c>
      <c r="D9" s="9">
        <v>0.68055555555555503</v>
      </c>
      <c r="E9" s="8">
        <f t="shared" ref="E9:E35" si="7">C9</f>
        <v>46056</v>
      </c>
      <c r="F9" s="9">
        <v>0.69444444444444497</v>
      </c>
      <c r="G9" s="10">
        <f t="shared" ref="G9:G35" si="8">IFERROR(((E9-C9)+(F9-D9)),"")</f>
        <v>1.388888888888995E-2</v>
      </c>
      <c r="H9" s="11"/>
      <c r="I9" s="11"/>
      <c r="J9" s="11">
        <f t="shared" ref="J9" si="9">I9-H9</f>
        <v>0</v>
      </c>
      <c r="K9" s="27">
        <f t="shared" ref="K9" si="10">J9/24</f>
        <v>0</v>
      </c>
      <c r="L9" s="28" t="s">
        <v>133</v>
      </c>
    </row>
    <row r="10" spans="1:12">
      <c r="A10" s="12">
        <f t="shared" si="4"/>
        <v>4</v>
      </c>
      <c r="B10" s="8">
        <f t="shared" si="5"/>
        <v>46057</v>
      </c>
      <c r="C10" s="8">
        <f t="shared" si="6"/>
        <v>46057</v>
      </c>
      <c r="D10" s="9">
        <v>0.68055555555555503</v>
      </c>
      <c r="E10" s="8">
        <f t="shared" si="7"/>
        <v>46057</v>
      </c>
      <c r="F10" s="9">
        <v>0.69444444444444497</v>
      </c>
      <c r="G10" s="10">
        <f t="shared" si="8"/>
        <v>1.388888888888995E-2</v>
      </c>
      <c r="H10" s="11"/>
      <c r="I10" s="11"/>
      <c r="J10" s="11">
        <f t="shared" ref="J10" si="11">I10-H10</f>
        <v>0</v>
      </c>
      <c r="K10" s="27">
        <f t="shared" ref="K10" si="12">J10/24</f>
        <v>0</v>
      </c>
      <c r="L10" s="28" t="s">
        <v>133</v>
      </c>
    </row>
    <row r="11" spans="1:12">
      <c r="A11" s="12">
        <f t="shared" si="4"/>
        <v>5</v>
      </c>
      <c r="B11" s="8">
        <f t="shared" si="5"/>
        <v>46058</v>
      </c>
      <c r="C11" s="8">
        <f t="shared" si="6"/>
        <v>46058</v>
      </c>
      <c r="D11" s="9">
        <v>0.68055555555555503</v>
      </c>
      <c r="E11" s="8">
        <f t="shared" si="7"/>
        <v>46058</v>
      </c>
      <c r="F11" s="9">
        <v>0.69444444444444497</v>
      </c>
      <c r="G11" s="10">
        <f t="shared" si="8"/>
        <v>1.388888888888995E-2</v>
      </c>
      <c r="H11" s="11"/>
      <c r="I11" s="11"/>
      <c r="J11" s="11">
        <f t="shared" ref="J11" si="13">I11-H11</f>
        <v>0</v>
      </c>
      <c r="K11" s="27">
        <f t="shared" ref="K11" si="14">J11/24</f>
        <v>0</v>
      </c>
      <c r="L11" s="28" t="s">
        <v>133</v>
      </c>
    </row>
    <row r="12" spans="1:12">
      <c r="A12" s="12">
        <f t="shared" si="4"/>
        <v>6</v>
      </c>
      <c r="B12" s="8">
        <f t="shared" si="5"/>
        <v>46059</v>
      </c>
      <c r="C12" s="8">
        <f t="shared" si="6"/>
        <v>46059</v>
      </c>
      <c r="D12" s="9">
        <v>0.68055555555555503</v>
      </c>
      <c r="E12" s="8">
        <f t="shared" si="7"/>
        <v>46059</v>
      </c>
      <c r="F12" s="9">
        <v>0.69444444444444497</v>
      </c>
      <c r="G12" s="10">
        <f t="shared" si="8"/>
        <v>1.388888888888995E-2</v>
      </c>
      <c r="H12" s="11"/>
      <c r="I12" s="11"/>
      <c r="J12" s="11">
        <f t="shared" ref="J12" si="15">I12-H12</f>
        <v>0</v>
      </c>
      <c r="K12" s="27">
        <f t="shared" ref="K12" si="16">J12/24</f>
        <v>0</v>
      </c>
      <c r="L12" s="28" t="s">
        <v>133</v>
      </c>
    </row>
    <row r="13" spans="1:12">
      <c r="A13" s="12">
        <f t="shared" si="4"/>
        <v>7</v>
      </c>
      <c r="B13" s="8">
        <f t="shared" si="5"/>
        <v>46060</v>
      </c>
      <c r="C13" s="8">
        <f t="shared" si="6"/>
        <v>46060</v>
      </c>
      <c r="D13" s="9">
        <v>0.68055555555555503</v>
      </c>
      <c r="E13" s="8">
        <f t="shared" si="7"/>
        <v>46060</v>
      </c>
      <c r="F13" s="9">
        <v>0.69444444444444497</v>
      </c>
      <c r="G13" s="10">
        <f t="shared" si="8"/>
        <v>1.388888888888995E-2</v>
      </c>
      <c r="H13" s="11"/>
      <c r="I13" s="11"/>
      <c r="J13" s="11">
        <f t="shared" ref="J13" si="17">I13-H13</f>
        <v>0</v>
      </c>
      <c r="K13" s="27">
        <f t="shared" ref="K13" si="18">J13/24</f>
        <v>0</v>
      </c>
      <c r="L13" s="28" t="s">
        <v>133</v>
      </c>
    </row>
    <row r="14" spans="1:12">
      <c r="A14" s="12">
        <f t="shared" si="4"/>
        <v>8</v>
      </c>
      <c r="B14" s="8">
        <f t="shared" si="5"/>
        <v>46061</v>
      </c>
      <c r="C14" s="8">
        <f t="shared" si="6"/>
        <v>46061</v>
      </c>
      <c r="D14" s="9">
        <v>0.68055555555555503</v>
      </c>
      <c r="E14" s="8">
        <f t="shared" si="7"/>
        <v>46061</v>
      </c>
      <c r="F14" s="9">
        <v>0.69444444444444497</v>
      </c>
      <c r="G14" s="10">
        <f t="shared" si="8"/>
        <v>1.388888888888995E-2</v>
      </c>
      <c r="H14" s="11"/>
      <c r="I14" s="11"/>
      <c r="J14" s="11">
        <f t="shared" ref="J14" si="19">I14-H14</f>
        <v>0</v>
      </c>
      <c r="K14" s="27">
        <f t="shared" ref="K14" si="20">J14/24</f>
        <v>0</v>
      </c>
      <c r="L14" s="28" t="s">
        <v>133</v>
      </c>
    </row>
    <row r="15" spans="1:12">
      <c r="A15" s="12">
        <f t="shared" si="4"/>
        <v>9</v>
      </c>
      <c r="B15" s="8">
        <f t="shared" si="5"/>
        <v>46062</v>
      </c>
      <c r="C15" s="8">
        <f t="shared" si="6"/>
        <v>46062</v>
      </c>
      <c r="D15" s="9">
        <v>0.79166666666666696</v>
      </c>
      <c r="E15" s="8">
        <f t="shared" si="7"/>
        <v>46062</v>
      </c>
      <c r="F15" s="9">
        <v>0.82638888888888895</v>
      </c>
      <c r="G15" s="10">
        <f t="shared" si="8"/>
        <v>3.4722222222221988E-2</v>
      </c>
      <c r="H15" s="11"/>
      <c r="I15" s="11"/>
      <c r="J15" s="11">
        <f t="shared" ref="J15" si="21">I15-H15</f>
        <v>0</v>
      </c>
      <c r="K15" s="27">
        <f t="shared" ref="K15" si="22">J15/24</f>
        <v>0</v>
      </c>
      <c r="L15" s="28" t="s">
        <v>133</v>
      </c>
    </row>
    <row r="16" spans="1:12">
      <c r="A16" s="12">
        <f t="shared" si="4"/>
        <v>10</v>
      </c>
      <c r="B16" s="8">
        <f t="shared" si="5"/>
        <v>46063</v>
      </c>
      <c r="C16" s="8">
        <f t="shared" si="6"/>
        <v>46063</v>
      </c>
      <c r="D16" s="9">
        <v>0.44791666666666702</v>
      </c>
      <c r="E16" s="8">
        <f t="shared" si="7"/>
        <v>46063</v>
      </c>
      <c r="F16" s="9">
        <v>0.85069444444444497</v>
      </c>
      <c r="G16" s="10">
        <f t="shared" si="8"/>
        <v>0.40277777777777796</v>
      </c>
      <c r="H16" s="11"/>
      <c r="I16" s="11"/>
      <c r="J16" s="11">
        <f t="shared" ref="J16" si="23">I16-H16</f>
        <v>0</v>
      </c>
      <c r="K16" s="27">
        <f t="shared" ref="K16" si="24">J16/24</f>
        <v>0</v>
      </c>
      <c r="L16" s="28" t="s">
        <v>133</v>
      </c>
    </row>
    <row r="17" spans="1:12">
      <c r="A17" s="12">
        <f t="shared" si="4"/>
        <v>11</v>
      </c>
      <c r="B17" s="8">
        <f t="shared" si="5"/>
        <v>46064</v>
      </c>
      <c r="C17" s="8">
        <f t="shared" si="6"/>
        <v>46064</v>
      </c>
      <c r="D17" s="9">
        <v>0.80208333333333304</v>
      </c>
      <c r="E17" s="8">
        <f t="shared" si="7"/>
        <v>46064</v>
      </c>
      <c r="F17" s="9">
        <v>0.83680555555555503</v>
      </c>
      <c r="G17" s="10">
        <f t="shared" si="8"/>
        <v>3.4722222222221988E-2</v>
      </c>
      <c r="H17" s="11"/>
      <c r="I17" s="11"/>
      <c r="J17" s="11">
        <f t="shared" ref="J17" si="25">I17-H17</f>
        <v>0</v>
      </c>
      <c r="K17" s="27">
        <f t="shared" ref="K17" si="26">J17/24</f>
        <v>0</v>
      </c>
      <c r="L17" s="28" t="s">
        <v>133</v>
      </c>
    </row>
    <row r="18" spans="1:12">
      <c r="A18" s="12">
        <f t="shared" si="4"/>
        <v>12</v>
      </c>
      <c r="B18" s="8">
        <f t="shared" si="5"/>
        <v>46065</v>
      </c>
      <c r="C18" s="8">
        <f t="shared" si="6"/>
        <v>46065</v>
      </c>
      <c r="D18" s="9">
        <v>0.68055555555555503</v>
      </c>
      <c r="E18" s="8">
        <f t="shared" si="7"/>
        <v>46065</v>
      </c>
      <c r="F18" s="9">
        <v>0.83680555555555503</v>
      </c>
      <c r="G18" s="10">
        <f t="shared" si="8"/>
        <v>0.15625</v>
      </c>
      <c r="H18" s="11"/>
      <c r="I18" s="11"/>
      <c r="J18" s="11">
        <f t="shared" ref="J18" si="27">I18-H18</f>
        <v>0</v>
      </c>
      <c r="K18" s="27">
        <f t="shared" ref="K18" si="28">J18/24</f>
        <v>0</v>
      </c>
      <c r="L18" s="28" t="s">
        <v>133</v>
      </c>
    </row>
    <row r="19" spans="1:12">
      <c r="A19" s="12">
        <f t="shared" si="4"/>
        <v>13</v>
      </c>
      <c r="B19" s="8">
        <f t="shared" si="5"/>
        <v>46066</v>
      </c>
      <c r="C19" s="8">
        <f t="shared" si="6"/>
        <v>46066</v>
      </c>
      <c r="D19" s="9">
        <v>0.68055555555555503</v>
      </c>
      <c r="E19" s="8">
        <f t="shared" si="7"/>
        <v>46066</v>
      </c>
      <c r="F19" s="9">
        <v>0.69444444444444497</v>
      </c>
      <c r="G19" s="10">
        <f t="shared" si="8"/>
        <v>1.388888888888995E-2</v>
      </c>
      <c r="H19" s="11"/>
      <c r="I19" s="11"/>
      <c r="J19" s="11">
        <f t="shared" ref="J19" si="29">I19-H19</f>
        <v>0</v>
      </c>
      <c r="K19" s="27">
        <f t="shared" ref="K19" si="30">J19/24</f>
        <v>0</v>
      </c>
      <c r="L19" s="28" t="s">
        <v>133</v>
      </c>
    </row>
    <row r="20" spans="1:12">
      <c r="A20" s="12">
        <f t="shared" si="4"/>
        <v>14</v>
      </c>
      <c r="B20" s="8">
        <f t="shared" si="5"/>
        <v>46067</v>
      </c>
      <c r="C20" s="8">
        <f t="shared" si="6"/>
        <v>46067</v>
      </c>
      <c r="D20" s="9">
        <v>0.68055555555555503</v>
      </c>
      <c r="E20" s="8">
        <f t="shared" si="7"/>
        <v>46067</v>
      </c>
      <c r="F20" s="9">
        <v>0.69444444444444497</v>
      </c>
      <c r="G20" s="10">
        <f t="shared" si="8"/>
        <v>1.388888888888995E-2</v>
      </c>
      <c r="H20" s="11"/>
      <c r="I20" s="11"/>
      <c r="J20" s="11">
        <f t="shared" ref="J20" si="31">I20-H20</f>
        <v>0</v>
      </c>
      <c r="K20" s="27">
        <f t="shared" ref="K20" si="32">J20/24</f>
        <v>0</v>
      </c>
      <c r="L20" s="28" t="s">
        <v>133</v>
      </c>
    </row>
    <row r="21" spans="1:12">
      <c r="A21" s="12">
        <f t="shared" si="4"/>
        <v>15</v>
      </c>
      <c r="B21" s="8">
        <f t="shared" si="5"/>
        <v>46068</v>
      </c>
      <c r="C21" s="8">
        <f t="shared" si="6"/>
        <v>46068</v>
      </c>
      <c r="D21" s="9">
        <v>0.68055555555555503</v>
      </c>
      <c r="E21" s="8">
        <f t="shared" si="7"/>
        <v>46068</v>
      </c>
      <c r="F21" s="9">
        <v>0.69444444444444497</v>
      </c>
      <c r="G21" s="10">
        <f t="shared" si="8"/>
        <v>1.388888888888995E-2</v>
      </c>
      <c r="H21" s="11"/>
      <c r="I21" s="11"/>
      <c r="J21" s="11">
        <f t="shared" ref="J21" si="33">I21-H21</f>
        <v>0</v>
      </c>
      <c r="K21" s="27">
        <f t="shared" ref="K21" si="34">J21/24</f>
        <v>0</v>
      </c>
      <c r="L21" s="28" t="s">
        <v>133</v>
      </c>
    </row>
    <row r="22" spans="1:12">
      <c r="A22" s="12">
        <f t="shared" si="4"/>
        <v>16</v>
      </c>
      <c r="B22" s="8">
        <f t="shared" si="5"/>
        <v>46069</v>
      </c>
      <c r="C22" s="8">
        <f t="shared" si="6"/>
        <v>46069</v>
      </c>
      <c r="D22" s="9">
        <v>0.68055555555555503</v>
      </c>
      <c r="E22" s="8">
        <f t="shared" si="7"/>
        <v>46069</v>
      </c>
      <c r="F22" s="9">
        <v>0.69444444444444497</v>
      </c>
      <c r="G22" s="10">
        <f t="shared" si="8"/>
        <v>1.388888888888995E-2</v>
      </c>
      <c r="H22" s="11"/>
      <c r="I22" s="11"/>
      <c r="J22" s="11">
        <f t="shared" ref="J22" si="35">I22-H22</f>
        <v>0</v>
      </c>
      <c r="K22" s="27">
        <f t="shared" ref="K22" si="36">J22/24</f>
        <v>0</v>
      </c>
      <c r="L22" s="28" t="s">
        <v>133</v>
      </c>
    </row>
    <row r="23" spans="1:12">
      <c r="A23" s="12">
        <f t="shared" si="4"/>
        <v>17</v>
      </c>
      <c r="B23" s="8">
        <f t="shared" si="5"/>
        <v>46070</v>
      </c>
      <c r="C23" s="8">
        <f t="shared" si="6"/>
        <v>46070</v>
      </c>
      <c r="D23" s="9">
        <v>0.68055555555555503</v>
      </c>
      <c r="E23" s="8">
        <f t="shared" si="7"/>
        <v>46070</v>
      </c>
      <c r="F23" s="9">
        <v>0.98611111111111105</v>
      </c>
      <c r="G23" s="10">
        <f t="shared" si="8"/>
        <v>0.30555555555555602</v>
      </c>
      <c r="H23" s="11"/>
      <c r="I23" s="11"/>
      <c r="J23" s="11">
        <f t="shared" ref="J23" si="37">I23-H23</f>
        <v>0</v>
      </c>
      <c r="K23" s="27">
        <f t="shared" ref="K23" si="38">J23/24</f>
        <v>0</v>
      </c>
      <c r="L23" s="28" t="s">
        <v>133</v>
      </c>
    </row>
    <row r="24" spans="1:12">
      <c r="A24" s="12">
        <f t="shared" si="4"/>
        <v>18</v>
      </c>
      <c r="B24" s="8">
        <f t="shared" si="5"/>
        <v>46071</v>
      </c>
      <c r="C24" s="8">
        <f t="shared" si="6"/>
        <v>46071</v>
      </c>
      <c r="D24" s="9">
        <v>0.68055555555555503</v>
      </c>
      <c r="E24" s="8">
        <f t="shared" si="7"/>
        <v>46071</v>
      </c>
      <c r="F24" s="9">
        <v>0.69444444444444497</v>
      </c>
      <c r="G24" s="10">
        <f t="shared" si="8"/>
        <v>1.388888888888995E-2</v>
      </c>
      <c r="H24" s="11"/>
      <c r="I24" s="11"/>
      <c r="J24" s="11">
        <f t="shared" ref="J24" si="39">I24-H24</f>
        <v>0</v>
      </c>
      <c r="K24" s="27">
        <f t="shared" ref="K24" si="40">J24/24</f>
        <v>0</v>
      </c>
      <c r="L24" s="28" t="s">
        <v>133</v>
      </c>
    </row>
    <row r="25" spans="1:12">
      <c r="A25" s="12">
        <f t="shared" si="4"/>
        <v>19</v>
      </c>
      <c r="B25" s="8">
        <f t="shared" si="5"/>
        <v>46072</v>
      </c>
      <c r="C25" s="8">
        <f t="shared" si="6"/>
        <v>46072</v>
      </c>
      <c r="D25" s="9">
        <v>0.68055555555555503</v>
      </c>
      <c r="E25" s="8">
        <f t="shared" si="7"/>
        <v>46072</v>
      </c>
      <c r="F25" s="9">
        <v>0.69444444444444497</v>
      </c>
      <c r="G25" s="10">
        <f t="shared" si="8"/>
        <v>1.388888888888995E-2</v>
      </c>
      <c r="H25" s="11"/>
      <c r="I25" s="11"/>
      <c r="J25" s="11">
        <f t="shared" ref="J25" si="41">I25-H25</f>
        <v>0</v>
      </c>
      <c r="K25" s="27">
        <f t="shared" ref="K25" si="42">J25/24</f>
        <v>0</v>
      </c>
      <c r="L25" s="28" t="s">
        <v>133</v>
      </c>
    </row>
    <row r="26" spans="1:12">
      <c r="A26" s="12">
        <f t="shared" si="4"/>
        <v>20</v>
      </c>
      <c r="B26" s="8">
        <f t="shared" si="5"/>
        <v>46073</v>
      </c>
      <c r="C26" s="8">
        <f t="shared" si="6"/>
        <v>46073</v>
      </c>
      <c r="D26" s="9">
        <v>0.68055555555555503</v>
      </c>
      <c r="E26" s="8">
        <f t="shared" si="7"/>
        <v>46073</v>
      </c>
      <c r="F26" s="9">
        <v>0.69444444444444497</v>
      </c>
      <c r="G26" s="10">
        <f t="shared" si="8"/>
        <v>1.388888888888995E-2</v>
      </c>
      <c r="H26" s="11"/>
      <c r="I26" s="11"/>
      <c r="J26" s="11">
        <f t="shared" ref="J26" si="43">I26-H26</f>
        <v>0</v>
      </c>
      <c r="K26" s="27">
        <f t="shared" ref="K26" si="44">J26/24</f>
        <v>0</v>
      </c>
      <c r="L26" s="28" t="s">
        <v>133</v>
      </c>
    </row>
    <row r="27" spans="1:12">
      <c r="A27" s="12">
        <f t="shared" si="4"/>
        <v>21</v>
      </c>
      <c r="B27" s="8">
        <f t="shared" si="5"/>
        <v>46074</v>
      </c>
      <c r="C27" s="8">
        <f t="shared" si="6"/>
        <v>46074</v>
      </c>
      <c r="D27" s="9">
        <v>0.68055555555555503</v>
      </c>
      <c r="E27" s="8">
        <f t="shared" si="7"/>
        <v>46074</v>
      </c>
      <c r="F27" s="9">
        <v>0.69444444444444497</v>
      </c>
      <c r="G27" s="10">
        <f t="shared" si="8"/>
        <v>1.388888888888995E-2</v>
      </c>
      <c r="H27" s="11"/>
      <c r="I27" s="11"/>
      <c r="J27" s="11">
        <f t="shared" ref="J27" si="45">I27-H27</f>
        <v>0</v>
      </c>
      <c r="K27" s="27">
        <f t="shared" ref="K27" si="46">J27/24</f>
        <v>0</v>
      </c>
      <c r="L27" s="28" t="s">
        <v>133</v>
      </c>
    </row>
    <row r="28" spans="1:12">
      <c r="A28" s="12">
        <f t="shared" si="4"/>
        <v>22</v>
      </c>
      <c r="B28" s="8">
        <f t="shared" si="5"/>
        <v>46075</v>
      </c>
      <c r="C28" s="8">
        <f t="shared" si="6"/>
        <v>46075</v>
      </c>
      <c r="D28" s="9">
        <v>0.68055555555555503</v>
      </c>
      <c r="E28" s="8">
        <f t="shared" si="7"/>
        <v>46075</v>
      </c>
      <c r="F28" s="9">
        <v>0.69444444444444497</v>
      </c>
      <c r="G28" s="10">
        <f t="shared" si="8"/>
        <v>1.388888888888995E-2</v>
      </c>
      <c r="H28" s="11"/>
      <c r="I28" s="11"/>
      <c r="J28" s="11">
        <f t="shared" ref="J28" si="47">I28-H28</f>
        <v>0</v>
      </c>
      <c r="K28" s="27">
        <f t="shared" ref="K28" si="48">J28/24</f>
        <v>0</v>
      </c>
      <c r="L28" s="28" t="s">
        <v>133</v>
      </c>
    </row>
    <row r="29" spans="1:12">
      <c r="A29" s="12">
        <f t="shared" si="4"/>
        <v>23</v>
      </c>
      <c r="B29" s="8">
        <f t="shared" si="5"/>
        <v>46076</v>
      </c>
      <c r="C29" s="8">
        <f t="shared" si="6"/>
        <v>46076</v>
      </c>
      <c r="D29" s="9">
        <v>0.68055555555555503</v>
      </c>
      <c r="E29" s="8">
        <f t="shared" si="7"/>
        <v>46076</v>
      </c>
      <c r="F29" s="9">
        <v>0.69444444444444497</v>
      </c>
      <c r="G29" s="10">
        <f t="shared" si="8"/>
        <v>1.388888888888995E-2</v>
      </c>
      <c r="H29" s="11"/>
      <c r="I29" s="11"/>
      <c r="J29" s="11">
        <f t="shared" ref="J29" si="49">I29-H29</f>
        <v>0</v>
      </c>
      <c r="K29" s="27">
        <f t="shared" ref="K29" si="50">J29/24</f>
        <v>0</v>
      </c>
      <c r="L29" s="28" t="s">
        <v>133</v>
      </c>
    </row>
    <row r="30" spans="1:12">
      <c r="A30" s="12">
        <f t="shared" si="4"/>
        <v>24</v>
      </c>
      <c r="B30" s="8">
        <f t="shared" si="5"/>
        <v>46077</v>
      </c>
      <c r="C30" s="8">
        <f t="shared" si="6"/>
        <v>46077</v>
      </c>
      <c r="D30" s="9">
        <v>0.68055555555555503</v>
      </c>
      <c r="E30" s="8">
        <f t="shared" si="7"/>
        <v>46077</v>
      </c>
      <c r="F30" s="9">
        <v>0.69444444444444497</v>
      </c>
      <c r="G30" s="10">
        <f t="shared" si="8"/>
        <v>1.388888888888995E-2</v>
      </c>
      <c r="H30" s="11"/>
      <c r="I30" s="11"/>
      <c r="J30" s="11">
        <f t="shared" ref="J30" si="51">I30-H30</f>
        <v>0</v>
      </c>
      <c r="K30" s="27">
        <f t="shared" ref="K30" si="52">J30/24</f>
        <v>0</v>
      </c>
      <c r="L30" s="28" t="s">
        <v>133</v>
      </c>
    </row>
    <row r="31" spans="1:12">
      <c r="A31" s="12">
        <f t="shared" si="4"/>
        <v>25</v>
      </c>
      <c r="B31" s="8">
        <f t="shared" si="5"/>
        <v>46078</v>
      </c>
      <c r="C31" s="8">
        <f t="shared" si="6"/>
        <v>46078</v>
      </c>
      <c r="D31" s="9">
        <v>0.68055555555555503</v>
      </c>
      <c r="E31" s="8">
        <f t="shared" si="7"/>
        <v>46078</v>
      </c>
      <c r="F31" s="9">
        <v>0.69444444444444497</v>
      </c>
      <c r="G31" s="10">
        <f t="shared" si="8"/>
        <v>1.388888888888995E-2</v>
      </c>
      <c r="H31" s="11"/>
      <c r="I31" s="11"/>
      <c r="J31" s="11">
        <f t="shared" ref="J31" si="53">I31-H31</f>
        <v>0</v>
      </c>
      <c r="K31" s="27">
        <f t="shared" ref="K31" si="54">J31/24</f>
        <v>0</v>
      </c>
      <c r="L31" s="28" t="s">
        <v>133</v>
      </c>
    </row>
    <row r="32" spans="1:12">
      <c r="A32" s="12">
        <f t="shared" si="4"/>
        <v>26</v>
      </c>
      <c r="B32" s="8">
        <f t="shared" si="5"/>
        <v>46079</v>
      </c>
      <c r="C32" s="8">
        <f t="shared" si="6"/>
        <v>46079</v>
      </c>
      <c r="D32" s="9">
        <v>0.68055555555555503</v>
      </c>
      <c r="E32" s="8">
        <f t="shared" si="7"/>
        <v>46079</v>
      </c>
      <c r="F32" s="9">
        <v>0.69444444444444497</v>
      </c>
      <c r="G32" s="10">
        <f t="shared" si="8"/>
        <v>1.388888888888995E-2</v>
      </c>
      <c r="H32" s="11"/>
      <c r="I32" s="11"/>
      <c r="J32" s="11">
        <f t="shared" ref="J32" si="55">I32-H32</f>
        <v>0</v>
      </c>
      <c r="K32" s="27">
        <f t="shared" ref="K32" si="56">J32/24</f>
        <v>0</v>
      </c>
      <c r="L32" s="28" t="s">
        <v>133</v>
      </c>
    </row>
    <row r="33" spans="1:12">
      <c r="A33" s="12">
        <f t="shared" si="4"/>
        <v>27</v>
      </c>
      <c r="B33" s="8">
        <f t="shared" si="5"/>
        <v>46080</v>
      </c>
      <c r="C33" s="8">
        <f t="shared" si="6"/>
        <v>46080</v>
      </c>
      <c r="D33" s="9">
        <v>0.68055555555555503</v>
      </c>
      <c r="E33" s="8">
        <f t="shared" si="7"/>
        <v>46080</v>
      </c>
      <c r="F33" s="9">
        <v>0.69444444444444497</v>
      </c>
      <c r="G33" s="10">
        <f t="shared" si="8"/>
        <v>1.388888888888995E-2</v>
      </c>
      <c r="H33" s="11"/>
      <c r="I33" s="11"/>
      <c r="J33" s="11">
        <f t="shared" ref="J33" si="57">I33-H33</f>
        <v>0</v>
      </c>
      <c r="K33" s="27">
        <f t="shared" ref="K33" si="58">J33/24</f>
        <v>0</v>
      </c>
      <c r="L33" s="28"/>
    </row>
    <row r="34" spans="1:12">
      <c r="A34" s="12">
        <f t="shared" si="4"/>
        <v>28</v>
      </c>
      <c r="B34" s="8">
        <f t="shared" si="5"/>
        <v>46081</v>
      </c>
      <c r="C34" s="8">
        <f t="shared" si="6"/>
        <v>46081</v>
      </c>
      <c r="D34" s="9">
        <v>0.68055555555555503</v>
      </c>
      <c r="E34" s="8">
        <f t="shared" si="7"/>
        <v>46081</v>
      </c>
      <c r="F34" s="9">
        <v>0.69444444444444497</v>
      </c>
      <c r="G34" s="10">
        <f t="shared" si="8"/>
        <v>1.388888888888995E-2</v>
      </c>
      <c r="H34" s="11"/>
      <c r="I34" s="11"/>
      <c r="J34" s="11">
        <f t="shared" ref="J34" si="59">I34-H34</f>
        <v>0</v>
      </c>
      <c r="K34" s="27">
        <f t="shared" ref="K34" si="60">J34/24</f>
        <v>0</v>
      </c>
      <c r="L34" s="28"/>
    </row>
    <row r="35" spans="1:12">
      <c r="A35" s="12">
        <f t="shared" si="4"/>
        <v>29</v>
      </c>
      <c r="B35" s="8">
        <f t="shared" si="5"/>
        <v>46082</v>
      </c>
      <c r="C35" s="8">
        <f t="shared" si="6"/>
        <v>46082</v>
      </c>
      <c r="D35" s="9">
        <v>0.68055555555555503</v>
      </c>
      <c r="E35" s="8">
        <f t="shared" si="7"/>
        <v>46082</v>
      </c>
      <c r="F35" s="9">
        <v>0.69444444444444497</v>
      </c>
      <c r="G35" s="10">
        <f t="shared" si="8"/>
        <v>1.388888888888995E-2</v>
      </c>
      <c r="H35" s="11"/>
      <c r="I35" s="11"/>
      <c r="J35" s="11">
        <f t="shared" ref="J35:J36" si="61">I35-H35</f>
        <v>0</v>
      </c>
      <c r="K35" s="27">
        <f t="shared" ref="K35:K36" si="62">J35/24</f>
        <v>0</v>
      </c>
      <c r="L35" s="28"/>
    </row>
    <row r="36" spans="1:12">
      <c r="A36" s="12">
        <f t="shared" ref="A36:A37" si="63">A35+1</f>
        <v>30</v>
      </c>
      <c r="B36" s="8">
        <f t="shared" ref="B36:B37" si="64">B35+1</f>
        <v>46083</v>
      </c>
      <c r="C36" s="8">
        <f t="shared" ref="C36" si="65">B36</f>
        <v>46083</v>
      </c>
      <c r="D36" s="9">
        <v>0.68055555555555503</v>
      </c>
      <c r="E36" s="8">
        <f t="shared" ref="E36" si="66">C36</f>
        <v>46083</v>
      </c>
      <c r="F36" s="9">
        <v>0.69444444444444497</v>
      </c>
      <c r="G36" s="10">
        <f t="shared" ref="G36" si="67">IFERROR(((E36-C36)+(F36-D36)),"")</f>
        <v>1.388888888888995E-2</v>
      </c>
      <c r="H36" s="11"/>
      <c r="I36" s="11"/>
      <c r="J36" s="11">
        <f t="shared" si="61"/>
        <v>0</v>
      </c>
      <c r="K36" s="27">
        <f t="shared" si="62"/>
        <v>0</v>
      </c>
      <c r="L36" s="28"/>
    </row>
    <row r="37" spans="1:12">
      <c r="A37" s="12">
        <f t="shared" si="63"/>
        <v>31</v>
      </c>
      <c r="B37" s="8">
        <f t="shared" si="64"/>
        <v>46084</v>
      </c>
      <c r="C37" s="8">
        <f t="shared" ref="C37" si="68">B37</f>
        <v>46084</v>
      </c>
      <c r="D37" s="9">
        <v>0.68055555555555503</v>
      </c>
      <c r="E37" s="8">
        <f t="shared" ref="E37" si="69">C37</f>
        <v>46084</v>
      </c>
      <c r="F37" s="9">
        <v>0.69444444444444497</v>
      </c>
      <c r="G37" s="10">
        <f t="shared" ref="G37" si="70">IFERROR(((E37-C37)+(F37-D37)),"")</f>
        <v>1.388888888888995E-2</v>
      </c>
      <c r="H37" s="11"/>
      <c r="I37" s="11"/>
      <c r="J37" s="11">
        <f t="shared" ref="J37" si="71">I37-H37</f>
        <v>0</v>
      </c>
      <c r="K37" s="27">
        <f t="shared" ref="K37" si="72">J37/24</f>
        <v>0</v>
      </c>
      <c r="L37" s="28"/>
    </row>
    <row r="38" spans="1:12">
      <c r="A38" s="12"/>
      <c r="B38" s="8"/>
      <c r="C38" s="8"/>
      <c r="D38" s="9"/>
      <c r="E38" s="8"/>
      <c r="F38" s="9"/>
      <c r="G38" s="10"/>
      <c r="H38" s="11"/>
      <c r="I38" s="11"/>
      <c r="J38" s="11"/>
      <c r="K38" s="27"/>
      <c r="L38" s="28"/>
    </row>
    <row r="39" spans="1:12">
      <c r="A39" s="17" t="s">
        <v>3</v>
      </c>
      <c r="B39" s="18"/>
      <c r="C39" s="18"/>
      <c r="D39" s="18"/>
      <c r="E39" s="18"/>
      <c r="F39" s="18"/>
      <c r="G39" s="19">
        <f>SUM(G7:G38)</f>
        <v>1.2951388888889168</v>
      </c>
      <c r="H39" s="20"/>
      <c r="I39" s="20"/>
      <c r="J39" s="32">
        <f>SUM(J7:J38)</f>
        <v>0</v>
      </c>
      <c r="K39" s="32">
        <f>AVERAGE(K7:K38)</f>
        <v>0</v>
      </c>
      <c r="L39" s="33"/>
    </row>
    <row r="40" spans="1:12">
      <c r="A40" s="21" t="s">
        <v>106</v>
      </c>
      <c r="B40" s="22"/>
      <c r="C40" s="22"/>
      <c r="D40" s="22"/>
      <c r="E40" s="22"/>
      <c r="F40" s="22"/>
      <c r="G40" s="23">
        <f>G39/SUMPRODUCT((G7:G38&gt;0)*1)</f>
        <v>4.1778673835126352E-2</v>
      </c>
      <c r="H40" s="24"/>
      <c r="I40" s="24"/>
      <c r="J40" s="24"/>
      <c r="K40" s="24" t="e">
        <f>K39/SUMPRODUCT((K7:K38&gt;0)*1)</f>
        <v>#DIV/0!</v>
      </c>
      <c r="L40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pageSetup paperSize="9" orientation="portrait" horizontalDpi="360" verticalDpi="360"/>
  <drawing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workbookViewId="0">
      <pane xSplit="3" ySplit="6" topLeftCell="D7" activePane="bottomRight" state="frozen"/>
      <selection pane="topRight"/>
      <selection pane="bottomLeft"/>
      <selection pane="bottomRight" activeCell="K7" sqref="K7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9" width="13.85546875" style="35" customWidth="1"/>
    <col min="10" max="10" width="13.85546875" style="1" customWidth="1"/>
    <col min="11" max="11" width="9.140625" style="1"/>
    <col min="12" max="12" width="45.7109375" style="1" customWidth="1"/>
    <col min="13" max="16384" width="9.140625" style="1"/>
  </cols>
  <sheetData>
    <row r="1" spans="1:12">
      <c r="B1" s="2"/>
      <c r="C1" s="3" t="s">
        <v>120</v>
      </c>
      <c r="D1" s="2"/>
      <c r="E1" s="2"/>
      <c r="F1" s="2"/>
      <c r="G1" s="2"/>
      <c r="H1" s="36"/>
      <c r="I1" s="36"/>
      <c r="J1" s="2"/>
      <c r="K1" s="2"/>
      <c r="L1" s="2"/>
    </row>
    <row r="2" spans="1:12">
      <c r="B2" s="2"/>
      <c r="C2" s="3" t="s">
        <v>268</v>
      </c>
      <c r="D2" s="2"/>
      <c r="E2" s="2"/>
      <c r="F2" s="2"/>
      <c r="G2" s="2"/>
      <c r="H2" s="36"/>
      <c r="I2" s="36"/>
      <c r="J2" s="2"/>
      <c r="K2" s="2"/>
      <c r="L2" s="25" t="s">
        <v>122</v>
      </c>
    </row>
    <row r="3" spans="1:12">
      <c r="B3" s="2"/>
      <c r="C3" s="3" t="str">
        <f>SCI!C3</f>
        <v>Bulan Februari 2026</v>
      </c>
      <c r="D3" s="2"/>
      <c r="E3" s="2"/>
      <c r="F3" s="2"/>
      <c r="G3" s="2"/>
      <c r="H3" s="36"/>
      <c r="I3" s="36"/>
      <c r="J3" s="2"/>
      <c r="K3" s="2"/>
      <c r="L3" s="2"/>
    </row>
    <row r="4" spans="1:12">
      <c r="B4" s="4"/>
      <c r="C4" s="4">
        <f>SCI!C4</f>
        <v>46054</v>
      </c>
      <c r="D4" s="2"/>
      <c r="E4" s="2"/>
      <c r="F4" s="2"/>
      <c r="G4" s="2"/>
      <c r="H4" s="36"/>
      <c r="I4" s="36"/>
      <c r="J4" s="2" t="s">
        <v>123</v>
      </c>
      <c r="K4" s="26">
        <f>MAX(K7:K36)</f>
        <v>0</v>
      </c>
      <c r="L4" s="2"/>
    </row>
    <row r="5" spans="1:12">
      <c r="A5" s="695" t="s">
        <v>100</v>
      </c>
      <c r="B5" s="694" t="s">
        <v>101</v>
      </c>
      <c r="C5" s="694" t="s">
        <v>124</v>
      </c>
      <c r="D5" s="694"/>
      <c r="E5" s="694" t="s">
        <v>125</v>
      </c>
      <c r="F5" s="694"/>
      <c r="G5" s="698" t="s">
        <v>126</v>
      </c>
      <c r="H5" s="700" t="s">
        <v>127</v>
      </c>
      <c r="I5" s="700"/>
      <c r="J5" s="694" t="s">
        <v>128</v>
      </c>
      <c r="K5" s="698" t="s">
        <v>129</v>
      </c>
      <c r="L5" s="692" t="s">
        <v>130</v>
      </c>
    </row>
    <row r="6" spans="1:12">
      <c r="A6" s="696"/>
      <c r="B6" s="697"/>
      <c r="C6" s="5" t="s">
        <v>101</v>
      </c>
      <c r="D6" s="5" t="s">
        <v>131</v>
      </c>
      <c r="E6" s="5" t="s">
        <v>101</v>
      </c>
      <c r="F6" s="5" t="s">
        <v>131</v>
      </c>
      <c r="G6" s="699"/>
      <c r="H6" s="37" t="s">
        <v>124</v>
      </c>
      <c r="I6" s="37" t="s">
        <v>125</v>
      </c>
      <c r="J6" s="697"/>
      <c r="K6" s="699"/>
      <c r="L6" s="693"/>
    </row>
    <row r="7" spans="1:12">
      <c r="A7" s="6">
        <v>1</v>
      </c>
      <c r="B7" s="7">
        <f>C4</f>
        <v>46054</v>
      </c>
      <c r="C7" s="8">
        <f>B7</f>
        <v>46054</v>
      </c>
      <c r="D7" s="9">
        <v>0.29166666666666702</v>
      </c>
      <c r="E7" s="8">
        <f>C7+1</f>
        <v>46055</v>
      </c>
      <c r="F7" s="9">
        <v>0.29166666666666702</v>
      </c>
      <c r="G7" s="10">
        <f>IFERROR(((E7-C7)+(F7-D7)),"")</f>
        <v>1</v>
      </c>
      <c r="H7" s="11"/>
      <c r="I7" s="11"/>
      <c r="J7" s="11">
        <f t="shared" ref="J7:J19" si="0">I7-H7</f>
        <v>0</v>
      </c>
      <c r="K7" s="27">
        <f t="shared" ref="K7" si="1">J7/24</f>
        <v>0</v>
      </c>
      <c r="L7" s="99" t="s">
        <v>133</v>
      </c>
    </row>
    <row r="8" spans="1:12">
      <c r="A8" s="12">
        <f>A7+1</f>
        <v>2</v>
      </c>
      <c r="B8" s="8">
        <f>B7+1</f>
        <v>46055</v>
      </c>
      <c r="C8" s="8">
        <f>B8</f>
        <v>46055</v>
      </c>
      <c r="D8" s="9">
        <v>0.29166666666666702</v>
      </c>
      <c r="E8" s="8">
        <f>C8+1</f>
        <v>46056</v>
      </c>
      <c r="F8" s="9">
        <v>0.29166666666666702</v>
      </c>
      <c r="G8" s="10">
        <f>IFERROR(((E8-C8)+(F8-D8)),"")</f>
        <v>1</v>
      </c>
      <c r="H8" s="11"/>
      <c r="I8" s="11"/>
      <c r="J8" s="11">
        <f t="shared" si="0"/>
        <v>0</v>
      </c>
      <c r="K8" s="27">
        <f t="shared" ref="K8:K11" si="2">J8/24</f>
        <v>0</v>
      </c>
      <c r="L8" s="100" t="s">
        <v>133</v>
      </c>
    </row>
    <row r="9" spans="1:12">
      <c r="A9" s="12">
        <f t="shared" ref="A9:B24" si="3">A8+1</f>
        <v>3</v>
      </c>
      <c r="B9" s="8">
        <f t="shared" si="3"/>
        <v>46056</v>
      </c>
      <c r="C9" s="8">
        <f t="shared" ref="C9:C34" si="4">B9</f>
        <v>46056</v>
      </c>
      <c r="D9" s="9">
        <v>0.29166666666666702</v>
      </c>
      <c r="E9" s="8">
        <f t="shared" ref="E9:E34" si="5">C9+1</f>
        <v>46057</v>
      </c>
      <c r="F9" s="9">
        <v>0.29166666666666702</v>
      </c>
      <c r="G9" s="10">
        <f t="shared" ref="G9:G34" si="6">IFERROR(((E9-C9)+(F9-D9)),"")</f>
        <v>1</v>
      </c>
      <c r="H9" s="11"/>
      <c r="I9" s="11"/>
      <c r="J9" s="11">
        <f t="shared" si="0"/>
        <v>0</v>
      </c>
      <c r="K9" s="27">
        <f t="shared" si="2"/>
        <v>0</v>
      </c>
      <c r="L9" s="100" t="s">
        <v>133</v>
      </c>
    </row>
    <row r="10" spans="1:12">
      <c r="A10" s="12">
        <f t="shared" si="3"/>
        <v>4</v>
      </c>
      <c r="B10" s="8">
        <f t="shared" si="3"/>
        <v>46057</v>
      </c>
      <c r="C10" s="8">
        <f t="shared" si="4"/>
        <v>46057</v>
      </c>
      <c r="D10" s="9">
        <v>0.29166666666666702</v>
      </c>
      <c r="E10" s="8">
        <f t="shared" si="5"/>
        <v>46058</v>
      </c>
      <c r="F10" s="9">
        <v>0.29166666666666702</v>
      </c>
      <c r="G10" s="10">
        <f t="shared" si="6"/>
        <v>1</v>
      </c>
      <c r="H10" s="11"/>
      <c r="I10" s="11"/>
      <c r="J10" s="11">
        <f t="shared" si="0"/>
        <v>0</v>
      </c>
      <c r="K10" s="27">
        <f t="shared" si="2"/>
        <v>0</v>
      </c>
      <c r="L10" s="100"/>
    </row>
    <row r="11" spans="1:12">
      <c r="A11" s="12">
        <f t="shared" si="3"/>
        <v>5</v>
      </c>
      <c r="B11" s="8">
        <f t="shared" si="3"/>
        <v>46058</v>
      </c>
      <c r="C11" s="8">
        <f t="shared" si="4"/>
        <v>46058</v>
      </c>
      <c r="D11" s="9">
        <v>0.29166666666666702</v>
      </c>
      <c r="E11" s="8">
        <f t="shared" si="5"/>
        <v>46059</v>
      </c>
      <c r="F11" s="9">
        <v>0.29166666666666702</v>
      </c>
      <c r="G11" s="10">
        <f t="shared" si="6"/>
        <v>1</v>
      </c>
      <c r="H11" s="11"/>
      <c r="I11" s="11"/>
      <c r="J11" s="11">
        <f t="shared" si="0"/>
        <v>0</v>
      </c>
      <c r="K11" s="27">
        <f t="shared" si="2"/>
        <v>0</v>
      </c>
      <c r="L11" s="100"/>
    </row>
    <row r="12" spans="1:12">
      <c r="A12" s="12">
        <f t="shared" si="3"/>
        <v>6</v>
      </c>
      <c r="B12" s="8">
        <f t="shared" si="3"/>
        <v>46059</v>
      </c>
      <c r="C12" s="8">
        <f t="shared" si="4"/>
        <v>46059</v>
      </c>
      <c r="D12" s="9">
        <v>0.29166666666666702</v>
      </c>
      <c r="E12" s="8">
        <f t="shared" si="5"/>
        <v>46060</v>
      </c>
      <c r="F12" s="9">
        <v>0.29166666666666702</v>
      </c>
      <c r="G12" s="10">
        <f t="shared" si="6"/>
        <v>1</v>
      </c>
      <c r="H12" s="11"/>
      <c r="I12" s="11"/>
      <c r="J12" s="11">
        <f t="shared" ref="J12" si="7">I12-H12</f>
        <v>0</v>
      </c>
      <c r="K12" s="27">
        <f t="shared" ref="K12" si="8">J12/24</f>
        <v>0</v>
      </c>
      <c r="L12" s="100"/>
    </row>
    <row r="13" spans="1:12">
      <c r="A13" s="12">
        <f t="shared" si="3"/>
        <v>7</v>
      </c>
      <c r="B13" s="8">
        <f t="shared" si="3"/>
        <v>46060</v>
      </c>
      <c r="C13" s="8">
        <f t="shared" si="4"/>
        <v>46060</v>
      </c>
      <c r="D13" s="9">
        <v>0.29166666666666702</v>
      </c>
      <c r="E13" s="8">
        <f t="shared" si="5"/>
        <v>46061</v>
      </c>
      <c r="F13" s="9">
        <v>0.29166666666666702</v>
      </c>
      <c r="G13" s="10">
        <f t="shared" si="6"/>
        <v>1</v>
      </c>
      <c r="H13" s="11"/>
      <c r="I13" s="11"/>
      <c r="J13" s="11">
        <f t="shared" ref="J13" si="9">I13-H13</f>
        <v>0</v>
      </c>
      <c r="K13" s="27">
        <f t="shared" ref="K13" si="10">J13/24</f>
        <v>0</v>
      </c>
      <c r="L13" s="100"/>
    </row>
    <row r="14" spans="1:12">
      <c r="A14" s="12">
        <f t="shared" si="3"/>
        <v>8</v>
      </c>
      <c r="B14" s="8">
        <f t="shared" si="3"/>
        <v>46061</v>
      </c>
      <c r="C14" s="8">
        <f t="shared" si="4"/>
        <v>46061</v>
      </c>
      <c r="D14" s="9">
        <v>0.29166666666666702</v>
      </c>
      <c r="E14" s="8">
        <f t="shared" si="5"/>
        <v>46062</v>
      </c>
      <c r="F14" s="9">
        <v>0.29166666666666702</v>
      </c>
      <c r="G14" s="10">
        <f t="shared" si="6"/>
        <v>1</v>
      </c>
      <c r="H14" s="11"/>
      <c r="I14" s="11"/>
      <c r="J14" s="11">
        <f t="shared" ref="J14" si="11">I14-H14</f>
        <v>0</v>
      </c>
      <c r="K14" s="27">
        <f t="shared" ref="K14" si="12">J14/24</f>
        <v>0</v>
      </c>
      <c r="L14" s="100"/>
    </row>
    <row r="15" spans="1:12">
      <c r="A15" s="12">
        <f t="shared" si="3"/>
        <v>9</v>
      </c>
      <c r="B15" s="8">
        <f t="shared" si="3"/>
        <v>46062</v>
      </c>
      <c r="C15" s="8">
        <f t="shared" si="4"/>
        <v>46062</v>
      </c>
      <c r="D15" s="9">
        <v>0.29166666666666702</v>
      </c>
      <c r="E15" s="8">
        <f t="shared" si="5"/>
        <v>46063</v>
      </c>
      <c r="F15" s="9">
        <v>0.29166666666666702</v>
      </c>
      <c r="G15" s="10">
        <f t="shared" si="6"/>
        <v>1</v>
      </c>
      <c r="H15" s="11"/>
      <c r="I15" s="11"/>
      <c r="J15" s="11">
        <f t="shared" ref="J15" si="13">I15-H15</f>
        <v>0</v>
      </c>
      <c r="K15" s="27">
        <f t="shared" ref="K15" si="14">J15/24</f>
        <v>0</v>
      </c>
      <c r="L15" s="100"/>
    </row>
    <row r="16" spans="1:12">
      <c r="A16" s="12">
        <f t="shared" si="3"/>
        <v>10</v>
      </c>
      <c r="B16" s="8">
        <f t="shared" si="3"/>
        <v>46063</v>
      </c>
      <c r="C16" s="8">
        <f t="shared" si="4"/>
        <v>46063</v>
      </c>
      <c r="D16" s="9">
        <v>0.29166666666666702</v>
      </c>
      <c r="E16" s="8">
        <f t="shared" si="5"/>
        <v>46064</v>
      </c>
      <c r="F16" s="9">
        <v>0.29166666666666702</v>
      </c>
      <c r="G16" s="10">
        <f t="shared" si="6"/>
        <v>1</v>
      </c>
      <c r="H16" s="11"/>
      <c r="I16" s="11"/>
      <c r="J16" s="11">
        <f t="shared" ref="J16" si="15">I16-H16</f>
        <v>0</v>
      </c>
      <c r="K16" s="27">
        <f t="shared" ref="K16" si="16">J16/24</f>
        <v>0</v>
      </c>
      <c r="L16" s="100"/>
    </row>
    <row r="17" spans="1:14">
      <c r="A17" s="12">
        <f t="shared" si="3"/>
        <v>11</v>
      </c>
      <c r="B17" s="8">
        <f t="shared" si="3"/>
        <v>46064</v>
      </c>
      <c r="C17" s="8">
        <f t="shared" si="4"/>
        <v>46064</v>
      </c>
      <c r="D17" s="9">
        <v>0.29166666666666702</v>
      </c>
      <c r="E17" s="8">
        <f t="shared" si="5"/>
        <v>46065</v>
      </c>
      <c r="F17" s="9">
        <v>0.29166666666666702</v>
      </c>
      <c r="G17" s="10">
        <f t="shared" si="6"/>
        <v>1</v>
      </c>
      <c r="H17" s="11"/>
      <c r="I17" s="11"/>
      <c r="J17" s="11">
        <f t="shared" ref="J17" si="17">I17-H17</f>
        <v>0</v>
      </c>
      <c r="K17" s="27">
        <f t="shared" ref="K17" si="18">J17/24</f>
        <v>0</v>
      </c>
      <c r="L17" s="100"/>
    </row>
    <row r="18" spans="1:14">
      <c r="A18" s="12">
        <f t="shared" si="3"/>
        <v>12</v>
      </c>
      <c r="B18" s="8">
        <f t="shared" si="3"/>
        <v>46065</v>
      </c>
      <c r="C18" s="8">
        <f t="shared" si="4"/>
        <v>46065</v>
      </c>
      <c r="D18" s="9">
        <v>0.29166666666666702</v>
      </c>
      <c r="E18" s="8">
        <f t="shared" si="5"/>
        <v>46066</v>
      </c>
      <c r="F18" s="9">
        <v>0.29166666666666702</v>
      </c>
      <c r="G18" s="10">
        <f t="shared" si="6"/>
        <v>1</v>
      </c>
      <c r="H18" s="11"/>
      <c r="I18" s="11"/>
      <c r="J18" s="11">
        <f t="shared" ref="J18" si="19">I18-H18</f>
        <v>0</v>
      </c>
      <c r="K18" s="27">
        <f t="shared" ref="K18:K19" si="20">J18/24</f>
        <v>0</v>
      </c>
      <c r="L18" s="100"/>
      <c r="N18" s="29"/>
    </row>
    <row r="19" spans="1:14">
      <c r="A19" s="12">
        <f t="shared" si="3"/>
        <v>13</v>
      </c>
      <c r="B19" s="8">
        <f t="shared" si="3"/>
        <v>46066</v>
      </c>
      <c r="C19" s="8">
        <f t="shared" si="4"/>
        <v>46066</v>
      </c>
      <c r="D19" s="9">
        <v>0.29166666666666702</v>
      </c>
      <c r="E19" s="8">
        <f t="shared" si="5"/>
        <v>46067</v>
      </c>
      <c r="F19" s="9">
        <v>0.29166666666666702</v>
      </c>
      <c r="G19" s="10">
        <f t="shared" si="6"/>
        <v>1</v>
      </c>
      <c r="H19" s="11"/>
      <c r="I19" s="11"/>
      <c r="J19" s="11">
        <f t="shared" si="0"/>
        <v>0</v>
      </c>
      <c r="K19" s="27">
        <f t="shared" si="20"/>
        <v>0</v>
      </c>
      <c r="L19" s="100"/>
    </row>
    <row r="20" spans="1:14">
      <c r="A20" s="12">
        <f t="shared" si="3"/>
        <v>14</v>
      </c>
      <c r="B20" s="8">
        <f t="shared" si="3"/>
        <v>46067</v>
      </c>
      <c r="C20" s="8">
        <f t="shared" si="4"/>
        <v>46067</v>
      </c>
      <c r="D20" s="9">
        <v>0.29166666666666702</v>
      </c>
      <c r="E20" s="8">
        <f t="shared" si="5"/>
        <v>46068</v>
      </c>
      <c r="F20" s="9">
        <v>0.29166666666666702</v>
      </c>
      <c r="G20" s="10">
        <f t="shared" si="6"/>
        <v>1</v>
      </c>
      <c r="H20" s="11"/>
      <c r="I20" s="11"/>
      <c r="J20" s="11">
        <f t="shared" ref="J20" si="21">I20-H20</f>
        <v>0</v>
      </c>
      <c r="K20" s="27">
        <f t="shared" ref="K20" si="22">J20/24</f>
        <v>0</v>
      </c>
      <c r="L20" s="100"/>
    </row>
    <row r="21" spans="1:14">
      <c r="A21" s="12">
        <f t="shared" si="3"/>
        <v>15</v>
      </c>
      <c r="B21" s="8">
        <f t="shared" si="3"/>
        <v>46068</v>
      </c>
      <c r="C21" s="8">
        <f t="shared" si="4"/>
        <v>46068</v>
      </c>
      <c r="D21" s="9">
        <v>0.29166666666666702</v>
      </c>
      <c r="E21" s="8">
        <f t="shared" si="5"/>
        <v>46069</v>
      </c>
      <c r="F21" s="9">
        <v>0.29166666666666702</v>
      </c>
      <c r="G21" s="10">
        <f t="shared" si="6"/>
        <v>1</v>
      </c>
      <c r="H21" s="11"/>
      <c r="I21" s="11"/>
      <c r="J21" s="11">
        <f t="shared" ref="J21" si="23">I21-H21</f>
        <v>0</v>
      </c>
      <c r="K21" s="27">
        <f t="shared" ref="K21" si="24">J21/24</f>
        <v>0</v>
      </c>
      <c r="L21" s="100"/>
    </row>
    <row r="22" spans="1:14">
      <c r="A22" s="12">
        <f t="shared" si="3"/>
        <v>16</v>
      </c>
      <c r="B22" s="8">
        <f t="shared" si="3"/>
        <v>46069</v>
      </c>
      <c r="C22" s="8">
        <f t="shared" si="4"/>
        <v>46069</v>
      </c>
      <c r="D22" s="9">
        <v>0.29166666666666702</v>
      </c>
      <c r="E22" s="8">
        <f t="shared" si="5"/>
        <v>46070</v>
      </c>
      <c r="F22" s="9">
        <v>0.29166666666666702</v>
      </c>
      <c r="G22" s="10">
        <f t="shared" si="6"/>
        <v>1</v>
      </c>
      <c r="H22" s="11"/>
      <c r="I22" s="11"/>
      <c r="J22" s="11">
        <f t="shared" ref="J22:J23" si="25">I22-H22</f>
        <v>0</v>
      </c>
      <c r="K22" s="27">
        <f t="shared" ref="K22:K23" si="26">J22/24</f>
        <v>0</v>
      </c>
      <c r="L22" s="100"/>
    </row>
    <row r="23" spans="1:14">
      <c r="A23" s="12">
        <f t="shared" si="3"/>
        <v>17</v>
      </c>
      <c r="B23" s="8">
        <f t="shared" si="3"/>
        <v>46070</v>
      </c>
      <c r="C23" s="8">
        <f t="shared" si="4"/>
        <v>46070</v>
      </c>
      <c r="D23" s="9">
        <v>0.29166666666666702</v>
      </c>
      <c r="E23" s="8">
        <f t="shared" si="5"/>
        <v>46071</v>
      </c>
      <c r="F23" s="9">
        <v>0.29166666666666702</v>
      </c>
      <c r="G23" s="10">
        <f t="shared" si="6"/>
        <v>1</v>
      </c>
      <c r="H23" s="11"/>
      <c r="I23" s="11"/>
      <c r="J23" s="11">
        <f t="shared" si="25"/>
        <v>0</v>
      </c>
      <c r="K23" s="27">
        <f t="shared" si="26"/>
        <v>0</v>
      </c>
      <c r="L23" s="100"/>
    </row>
    <row r="24" spans="1:14">
      <c r="A24" s="12">
        <f t="shared" si="3"/>
        <v>18</v>
      </c>
      <c r="B24" s="8">
        <f t="shared" si="3"/>
        <v>46071</v>
      </c>
      <c r="C24" s="8">
        <f t="shared" si="4"/>
        <v>46071</v>
      </c>
      <c r="D24" s="9">
        <v>0.29166666666666702</v>
      </c>
      <c r="E24" s="8">
        <f t="shared" si="5"/>
        <v>46072</v>
      </c>
      <c r="F24" s="9">
        <v>0.29166666666666702</v>
      </c>
      <c r="G24" s="10">
        <f t="shared" si="6"/>
        <v>1</v>
      </c>
      <c r="H24" s="11"/>
      <c r="I24" s="11"/>
      <c r="J24" s="11">
        <f t="shared" ref="J24" si="27">I24-H24</f>
        <v>0</v>
      </c>
      <c r="K24" s="27">
        <f t="shared" ref="K24" si="28">J24/24</f>
        <v>0</v>
      </c>
      <c r="L24" s="100"/>
    </row>
    <row r="25" spans="1:14">
      <c r="A25" s="12">
        <f t="shared" ref="A25:B34" si="29">A24+1</f>
        <v>19</v>
      </c>
      <c r="B25" s="8">
        <f>B24+1</f>
        <v>46072</v>
      </c>
      <c r="C25" s="8">
        <f t="shared" si="4"/>
        <v>46072</v>
      </c>
      <c r="D25" s="9">
        <v>0.29166666666666702</v>
      </c>
      <c r="E25" s="8">
        <f t="shared" si="5"/>
        <v>46073</v>
      </c>
      <c r="F25" s="9">
        <v>0.29166666666666702</v>
      </c>
      <c r="G25" s="10">
        <f t="shared" si="6"/>
        <v>1</v>
      </c>
      <c r="H25" s="11"/>
      <c r="I25" s="11"/>
      <c r="J25" s="11">
        <f t="shared" ref="J25" si="30">I25-H25</f>
        <v>0</v>
      </c>
      <c r="K25" s="27">
        <f t="shared" ref="K25" si="31">J25/24</f>
        <v>0</v>
      </c>
      <c r="L25" s="100"/>
    </row>
    <row r="26" spans="1:14">
      <c r="A26" s="12">
        <f t="shared" si="29"/>
        <v>20</v>
      </c>
      <c r="B26" s="8">
        <f>B25+1</f>
        <v>46073</v>
      </c>
      <c r="C26" s="8">
        <f t="shared" si="4"/>
        <v>46073</v>
      </c>
      <c r="D26" s="9">
        <v>0.29166666666666702</v>
      </c>
      <c r="E26" s="8">
        <f t="shared" si="5"/>
        <v>46074</v>
      </c>
      <c r="F26" s="9">
        <v>0.29166666666666702</v>
      </c>
      <c r="G26" s="10">
        <f t="shared" si="6"/>
        <v>1</v>
      </c>
      <c r="H26" s="11"/>
      <c r="I26" s="11"/>
      <c r="J26" s="11">
        <f t="shared" ref="J26" si="32">I26-H26</f>
        <v>0</v>
      </c>
      <c r="K26" s="27">
        <f t="shared" ref="K26" si="33">J26/24</f>
        <v>0</v>
      </c>
      <c r="L26" s="100"/>
    </row>
    <row r="27" spans="1:14">
      <c r="A27" s="12">
        <f t="shared" si="29"/>
        <v>21</v>
      </c>
      <c r="B27" s="8">
        <f>B26+1</f>
        <v>46074</v>
      </c>
      <c r="C27" s="8">
        <f t="shared" si="4"/>
        <v>46074</v>
      </c>
      <c r="D27" s="9">
        <v>0.29166666666666702</v>
      </c>
      <c r="E27" s="8">
        <f t="shared" si="5"/>
        <v>46075</v>
      </c>
      <c r="F27" s="9">
        <v>0.29166666666666702</v>
      </c>
      <c r="G27" s="10">
        <f t="shared" si="6"/>
        <v>1</v>
      </c>
      <c r="H27" s="11"/>
      <c r="I27" s="11"/>
      <c r="J27" s="11">
        <f t="shared" ref="J27" si="34">I27-H27</f>
        <v>0</v>
      </c>
      <c r="K27" s="27">
        <f t="shared" ref="K27" si="35">J27/24</f>
        <v>0</v>
      </c>
      <c r="L27" s="100"/>
    </row>
    <row r="28" spans="1:14">
      <c r="A28" s="12">
        <f t="shared" si="29"/>
        <v>22</v>
      </c>
      <c r="B28" s="8">
        <f t="shared" si="29"/>
        <v>46075</v>
      </c>
      <c r="C28" s="8">
        <f t="shared" si="4"/>
        <v>46075</v>
      </c>
      <c r="D28" s="9">
        <v>0.29166666666666702</v>
      </c>
      <c r="E28" s="8">
        <f t="shared" si="5"/>
        <v>46076</v>
      </c>
      <c r="F28" s="9">
        <v>0.29166666666666702</v>
      </c>
      <c r="G28" s="10">
        <f t="shared" si="6"/>
        <v>1</v>
      </c>
      <c r="H28" s="11"/>
      <c r="I28" s="11"/>
      <c r="J28" s="11">
        <f t="shared" ref="J28" si="36">I28-H28</f>
        <v>0</v>
      </c>
      <c r="K28" s="27">
        <f t="shared" ref="K28" si="37">J28/24</f>
        <v>0</v>
      </c>
      <c r="L28" s="100"/>
    </row>
    <row r="29" spans="1:14">
      <c r="A29" s="12">
        <f t="shared" si="29"/>
        <v>23</v>
      </c>
      <c r="B29" s="8">
        <f t="shared" si="29"/>
        <v>46076</v>
      </c>
      <c r="C29" s="8">
        <f t="shared" si="4"/>
        <v>46076</v>
      </c>
      <c r="D29" s="9">
        <v>0.29166666666666702</v>
      </c>
      <c r="E29" s="8">
        <f t="shared" si="5"/>
        <v>46077</v>
      </c>
      <c r="F29" s="9">
        <v>0.29166666666666702</v>
      </c>
      <c r="G29" s="10">
        <f t="shared" si="6"/>
        <v>1</v>
      </c>
      <c r="H29" s="11"/>
      <c r="I29" s="11"/>
      <c r="J29" s="11">
        <f t="shared" ref="J29" si="38">I29-H29</f>
        <v>0</v>
      </c>
      <c r="K29" s="27">
        <f t="shared" ref="K29" si="39">J29/24</f>
        <v>0</v>
      </c>
      <c r="L29" s="100"/>
    </row>
    <row r="30" spans="1:14">
      <c r="A30" s="12">
        <f t="shared" si="29"/>
        <v>24</v>
      </c>
      <c r="B30" s="8">
        <f t="shared" si="29"/>
        <v>46077</v>
      </c>
      <c r="C30" s="8">
        <f t="shared" si="4"/>
        <v>46077</v>
      </c>
      <c r="D30" s="9">
        <v>0.29166666666666702</v>
      </c>
      <c r="E30" s="8">
        <f t="shared" si="5"/>
        <v>46078</v>
      </c>
      <c r="F30" s="9">
        <v>0.29166666666666702</v>
      </c>
      <c r="G30" s="10">
        <f t="shared" si="6"/>
        <v>1</v>
      </c>
      <c r="H30" s="11"/>
      <c r="I30" s="11"/>
      <c r="J30" s="11">
        <f t="shared" ref="J30" si="40">I30-H30</f>
        <v>0</v>
      </c>
      <c r="K30" s="27">
        <f t="shared" ref="K30" si="41">J30/24</f>
        <v>0</v>
      </c>
      <c r="L30" s="100"/>
    </row>
    <row r="31" spans="1:14">
      <c r="A31" s="12">
        <f t="shared" si="29"/>
        <v>25</v>
      </c>
      <c r="B31" s="8">
        <f t="shared" si="29"/>
        <v>46078</v>
      </c>
      <c r="C31" s="8">
        <f t="shared" si="4"/>
        <v>46078</v>
      </c>
      <c r="D31" s="9">
        <v>0.29166666666666702</v>
      </c>
      <c r="E31" s="8">
        <f t="shared" si="5"/>
        <v>46079</v>
      </c>
      <c r="F31" s="9">
        <v>0.29166666666666702</v>
      </c>
      <c r="G31" s="10">
        <f t="shared" si="6"/>
        <v>1</v>
      </c>
      <c r="H31" s="11"/>
      <c r="I31" s="11"/>
      <c r="J31" s="11">
        <f t="shared" ref="J31" si="42">I31-H31</f>
        <v>0</v>
      </c>
      <c r="K31" s="27">
        <f t="shared" ref="K31" si="43">J31/24</f>
        <v>0</v>
      </c>
      <c r="L31" s="100"/>
    </row>
    <row r="32" spans="1:14">
      <c r="A32" s="12">
        <f t="shared" si="29"/>
        <v>26</v>
      </c>
      <c r="B32" s="8">
        <f t="shared" si="29"/>
        <v>46079</v>
      </c>
      <c r="C32" s="8">
        <f t="shared" si="4"/>
        <v>46079</v>
      </c>
      <c r="D32" s="9">
        <v>0.29166666666666702</v>
      </c>
      <c r="E32" s="8">
        <f t="shared" si="5"/>
        <v>46080</v>
      </c>
      <c r="F32" s="9">
        <v>0.29166666666666702</v>
      </c>
      <c r="G32" s="10">
        <f t="shared" si="6"/>
        <v>1</v>
      </c>
      <c r="H32" s="11"/>
      <c r="I32" s="11"/>
      <c r="J32" s="11">
        <f t="shared" ref="J32" si="44">I32-H32</f>
        <v>0</v>
      </c>
      <c r="K32" s="27">
        <f t="shared" ref="K32" si="45">J32/24</f>
        <v>0</v>
      </c>
      <c r="L32" s="100"/>
    </row>
    <row r="33" spans="1:12">
      <c r="A33" s="12">
        <f t="shared" si="29"/>
        <v>27</v>
      </c>
      <c r="B33" s="8">
        <f t="shared" si="29"/>
        <v>46080</v>
      </c>
      <c r="C33" s="8">
        <f t="shared" si="4"/>
        <v>46080</v>
      </c>
      <c r="D33" s="9">
        <v>0.29166666666666702</v>
      </c>
      <c r="E33" s="8">
        <f t="shared" si="5"/>
        <v>46081</v>
      </c>
      <c r="F33" s="9">
        <v>0.29166666666666702</v>
      </c>
      <c r="G33" s="10">
        <f t="shared" si="6"/>
        <v>1</v>
      </c>
      <c r="H33" s="11"/>
      <c r="I33" s="11"/>
      <c r="J33" s="11">
        <f t="shared" ref="J33" si="46">I33-H33</f>
        <v>0</v>
      </c>
      <c r="K33" s="27">
        <f t="shared" ref="K33" si="47">J33/24</f>
        <v>0</v>
      </c>
      <c r="L33" s="100"/>
    </row>
    <row r="34" spans="1:12">
      <c r="A34" s="12">
        <f t="shared" si="29"/>
        <v>28</v>
      </c>
      <c r="B34" s="8">
        <f t="shared" si="29"/>
        <v>46081</v>
      </c>
      <c r="C34" s="8">
        <f t="shared" si="4"/>
        <v>46081</v>
      </c>
      <c r="D34" s="9">
        <v>0.29166666666666702</v>
      </c>
      <c r="E34" s="8">
        <f t="shared" si="5"/>
        <v>46082</v>
      </c>
      <c r="F34" s="9">
        <v>0.29166666666666702</v>
      </c>
      <c r="G34" s="10">
        <f t="shared" si="6"/>
        <v>1</v>
      </c>
      <c r="H34" s="11"/>
      <c r="I34" s="11"/>
      <c r="J34" s="11">
        <f t="shared" ref="J34" si="48">I34-H34</f>
        <v>0</v>
      </c>
      <c r="K34" s="27">
        <f t="shared" ref="K34" si="49">J34/24</f>
        <v>0</v>
      </c>
      <c r="L34" s="100"/>
    </row>
    <row r="35" spans="1:12">
      <c r="A35" s="12">
        <f t="shared" ref="A35:B35" si="50">A34+1</f>
        <v>29</v>
      </c>
      <c r="B35" s="8">
        <f t="shared" si="50"/>
        <v>46082</v>
      </c>
      <c r="C35" s="8">
        <f t="shared" ref="C35:C36" si="51">B35</f>
        <v>46082</v>
      </c>
      <c r="D35" s="9">
        <v>0.29166666666666702</v>
      </c>
      <c r="E35" s="8">
        <f t="shared" ref="E35:E36" si="52">C35+1</f>
        <v>46083</v>
      </c>
      <c r="F35" s="9">
        <v>0.29166666666666702</v>
      </c>
      <c r="G35" s="10">
        <f t="shared" ref="G35:G36" si="53">IFERROR(((E35-C35)+(F35-D35)),"")</f>
        <v>1</v>
      </c>
      <c r="H35" s="11"/>
      <c r="I35" s="11"/>
      <c r="J35" s="11">
        <f t="shared" ref="J35" si="54">I35-H35</f>
        <v>0</v>
      </c>
      <c r="K35" s="27">
        <f t="shared" ref="K35" si="55">J35/24</f>
        <v>0</v>
      </c>
      <c r="L35" s="100"/>
    </row>
    <row r="36" spans="1:12">
      <c r="A36" s="12">
        <f t="shared" ref="A36:B37" si="56">A35+1</f>
        <v>30</v>
      </c>
      <c r="B36" s="8">
        <f t="shared" si="56"/>
        <v>46083</v>
      </c>
      <c r="C36" s="8">
        <f t="shared" si="51"/>
        <v>46083</v>
      </c>
      <c r="D36" s="9">
        <v>0.29166666666666702</v>
      </c>
      <c r="E36" s="8">
        <f t="shared" si="52"/>
        <v>46084</v>
      </c>
      <c r="F36" s="9">
        <v>0.29166666666666702</v>
      </c>
      <c r="G36" s="10">
        <f t="shared" si="53"/>
        <v>1</v>
      </c>
      <c r="H36" s="11"/>
      <c r="I36" s="11"/>
      <c r="J36" s="11">
        <f t="shared" ref="J36" si="57">I36-H36</f>
        <v>0</v>
      </c>
      <c r="K36" s="27">
        <f t="shared" ref="K36" si="58">J36/24</f>
        <v>0</v>
      </c>
      <c r="L36" s="28"/>
    </row>
    <row r="37" spans="1:12">
      <c r="A37" s="12">
        <f t="shared" si="56"/>
        <v>31</v>
      </c>
      <c r="B37" s="8">
        <f t="shared" si="56"/>
        <v>46084</v>
      </c>
      <c r="C37" s="8">
        <f t="shared" ref="C37" si="59">B37</f>
        <v>46084</v>
      </c>
      <c r="D37" s="9">
        <v>0.29166666666666702</v>
      </c>
      <c r="E37" s="8">
        <f t="shared" ref="E37" si="60">C37+1</f>
        <v>46085</v>
      </c>
      <c r="F37" s="9">
        <v>0.29166666666666702</v>
      </c>
      <c r="G37" s="10">
        <f t="shared" ref="G37" si="61">IFERROR(((E37-C37)+(F37-D37)),"")</f>
        <v>1</v>
      </c>
      <c r="H37" s="11"/>
      <c r="I37" s="11"/>
      <c r="J37" s="11">
        <f t="shared" ref="J37" si="62">I37-H37</f>
        <v>0</v>
      </c>
      <c r="K37" s="27">
        <f t="shared" ref="K37" si="63">J37/24</f>
        <v>0</v>
      </c>
      <c r="L37" s="28"/>
    </row>
    <row r="38" spans="1:12">
      <c r="A38" s="12"/>
      <c r="B38" s="8"/>
      <c r="C38" s="8"/>
      <c r="D38" s="9"/>
      <c r="E38" s="8"/>
      <c r="F38" s="9"/>
      <c r="G38" s="10"/>
      <c r="H38" s="11"/>
      <c r="I38" s="11"/>
      <c r="J38" s="11"/>
      <c r="K38" s="27"/>
      <c r="L38" s="28"/>
    </row>
    <row r="39" spans="1:12">
      <c r="A39" s="17" t="s">
        <v>3</v>
      </c>
      <c r="B39" s="18"/>
      <c r="C39" s="18"/>
      <c r="D39" s="18"/>
      <c r="E39" s="18"/>
      <c r="F39" s="18"/>
      <c r="G39" s="19">
        <f>SUM(G7:G38)</f>
        <v>31</v>
      </c>
      <c r="H39" s="20"/>
      <c r="I39" s="20"/>
      <c r="J39" s="32">
        <f>SUM(J7:J38)</f>
        <v>0</v>
      </c>
      <c r="K39" s="32">
        <f>AVERAGE(K7:K38)</f>
        <v>0</v>
      </c>
      <c r="L39" s="33"/>
    </row>
    <row r="40" spans="1:12">
      <c r="A40" s="21" t="s">
        <v>106</v>
      </c>
      <c r="B40" s="22"/>
      <c r="C40" s="22"/>
      <c r="D40" s="22"/>
      <c r="E40" s="22"/>
      <c r="F40" s="22"/>
      <c r="G40" s="23">
        <f>G39/SUMPRODUCT((G7:G38&gt;0)*1)</f>
        <v>1</v>
      </c>
      <c r="H40" s="24"/>
      <c r="I40" s="24"/>
      <c r="J40" s="24"/>
      <c r="K40" s="24" t="e">
        <f>K39/SUMPRODUCT((K7:K38&gt;0)*1)</f>
        <v>#DIV/0!</v>
      </c>
      <c r="L40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drawing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workbookViewId="0">
      <pane xSplit="2" ySplit="6" topLeftCell="C7" activePane="bottomRight" state="frozen"/>
      <selection pane="topRight"/>
      <selection pane="bottomLeft"/>
      <selection pane="bottomRight" activeCell="L2" sqref="L2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3.7109375" style="1" customWidth="1"/>
    <col min="8" max="9" width="13.85546875" style="35" customWidth="1"/>
    <col min="10" max="10" width="13.85546875" style="1" customWidth="1"/>
    <col min="11" max="11" width="9.140625" style="1"/>
    <col min="12" max="12" width="28.42578125" style="1" customWidth="1"/>
    <col min="13" max="16384" width="9.140625" style="1"/>
  </cols>
  <sheetData>
    <row r="1" spans="1:12">
      <c r="B1" s="2"/>
      <c r="C1" s="3" t="s">
        <v>120</v>
      </c>
      <c r="D1" s="2"/>
      <c r="E1" s="2"/>
      <c r="F1" s="2"/>
      <c r="G1" s="2"/>
      <c r="H1" s="36"/>
      <c r="I1" s="36"/>
      <c r="J1" s="2"/>
      <c r="K1" s="2"/>
      <c r="L1" s="2"/>
    </row>
    <row r="2" spans="1:12">
      <c r="B2" s="2"/>
      <c r="C2" s="3" t="s">
        <v>269</v>
      </c>
      <c r="D2" s="2"/>
      <c r="E2" s="2"/>
      <c r="F2" s="2"/>
      <c r="G2" s="2"/>
      <c r="H2" s="36"/>
      <c r="I2" s="36"/>
      <c r="J2" s="2"/>
      <c r="K2" s="2"/>
      <c r="L2" s="98" t="s">
        <v>122</v>
      </c>
    </row>
    <row r="3" spans="1:12">
      <c r="B3" s="2"/>
      <c r="C3" s="3" t="str">
        <f>SCI!C3</f>
        <v>Bulan Februari 2026</v>
      </c>
      <c r="D3" s="2"/>
      <c r="E3" s="2"/>
      <c r="F3" s="2"/>
      <c r="G3" s="2"/>
      <c r="H3" s="36"/>
      <c r="I3" s="36"/>
      <c r="J3" s="2"/>
      <c r="K3" s="2"/>
      <c r="L3" s="2"/>
    </row>
    <row r="4" spans="1:12">
      <c r="B4" s="4"/>
      <c r="C4" s="4">
        <f>SCI!C4</f>
        <v>46054</v>
      </c>
      <c r="D4" s="2"/>
      <c r="E4" s="2"/>
      <c r="F4" s="2"/>
      <c r="G4" s="2"/>
      <c r="H4" s="36"/>
      <c r="I4" s="36"/>
      <c r="J4" s="2" t="s">
        <v>123</v>
      </c>
      <c r="K4" s="26">
        <f>MAX(K7:K36)</f>
        <v>193.13041666666666</v>
      </c>
      <c r="L4" s="2"/>
    </row>
    <row r="5" spans="1:12">
      <c r="A5" s="695" t="s">
        <v>100</v>
      </c>
      <c r="B5" s="694" t="s">
        <v>101</v>
      </c>
      <c r="C5" s="694" t="s">
        <v>124</v>
      </c>
      <c r="D5" s="694"/>
      <c r="E5" s="694" t="s">
        <v>125</v>
      </c>
      <c r="F5" s="694"/>
      <c r="G5" s="698" t="s">
        <v>126</v>
      </c>
      <c r="H5" s="700" t="s">
        <v>127</v>
      </c>
      <c r="I5" s="700"/>
      <c r="J5" s="694" t="s">
        <v>128</v>
      </c>
      <c r="K5" s="698" t="s">
        <v>129</v>
      </c>
      <c r="L5" s="692" t="s">
        <v>130</v>
      </c>
    </row>
    <row r="6" spans="1:12" ht="15.75" thickBot="1">
      <c r="A6" s="696"/>
      <c r="B6" s="697"/>
      <c r="C6" s="5" t="s">
        <v>101</v>
      </c>
      <c r="D6" s="5" t="s">
        <v>131</v>
      </c>
      <c r="E6" s="5" t="s">
        <v>101</v>
      </c>
      <c r="F6" s="5" t="s">
        <v>131</v>
      </c>
      <c r="G6" s="699"/>
      <c r="H6" s="37" t="s">
        <v>124</v>
      </c>
      <c r="I6" s="37" t="s">
        <v>125</v>
      </c>
      <c r="J6" s="697"/>
      <c r="K6" s="699"/>
      <c r="L6" s="693"/>
    </row>
    <row r="7" spans="1:12" ht="15.75" thickTop="1">
      <c r="A7" s="6">
        <v>1</v>
      </c>
      <c r="B7" s="7">
        <f>C7</f>
        <v>46058</v>
      </c>
      <c r="C7" s="8">
        <v>46058</v>
      </c>
      <c r="D7" s="9">
        <v>0.91666666666666663</v>
      </c>
      <c r="E7" s="8">
        <v>46059</v>
      </c>
      <c r="F7" s="9">
        <v>0.91666666666666663</v>
      </c>
      <c r="G7" s="10">
        <f>IFERROR(((E7-C7)+(F7-D7)),"")</f>
        <v>1</v>
      </c>
      <c r="H7" s="11">
        <v>185</v>
      </c>
      <c r="I7" s="11">
        <v>30</v>
      </c>
      <c r="J7" s="11">
        <v>4412.3599999999997</v>
      </c>
      <c r="K7" s="27">
        <f t="shared" ref="K7:K16" si="0">J7/24</f>
        <v>183.84833333333333</v>
      </c>
      <c r="L7" s="28"/>
    </row>
    <row r="8" spans="1:12">
      <c r="A8" s="12">
        <f>A7+1</f>
        <v>2</v>
      </c>
      <c r="B8" s="8">
        <f>C8</f>
        <v>46066</v>
      </c>
      <c r="C8" s="8">
        <v>46066</v>
      </c>
      <c r="D8" s="9">
        <v>0.125</v>
      </c>
      <c r="E8" s="8">
        <v>46066</v>
      </c>
      <c r="F8" s="9">
        <v>0.86249999999999993</v>
      </c>
      <c r="G8" s="10">
        <f>IFERROR(((E8-C8)+(F8-D8)),"")</f>
        <v>0.73749999999999993</v>
      </c>
      <c r="H8" s="11">
        <v>130</v>
      </c>
      <c r="I8" s="11">
        <v>30</v>
      </c>
      <c r="J8" s="11">
        <v>4635.13</v>
      </c>
      <c r="K8" s="27">
        <f t="shared" si="0"/>
        <v>193.13041666666666</v>
      </c>
      <c r="L8" s="28"/>
    </row>
    <row r="9" spans="1:12">
      <c r="A9" s="12">
        <f t="shared" ref="A9:A24" si="1">A8+1</f>
        <v>3</v>
      </c>
      <c r="B9" s="8"/>
      <c r="C9" s="8"/>
      <c r="D9" s="9"/>
      <c r="E9" s="8"/>
      <c r="F9" s="9"/>
      <c r="G9" s="10"/>
      <c r="H9" s="11"/>
      <c r="I9" s="11"/>
      <c r="J9" s="11">
        <f t="shared" ref="J9:J16" si="2">I9-H9</f>
        <v>0</v>
      </c>
      <c r="K9" s="27">
        <f t="shared" si="0"/>
        <v>0</v>
      </c>
      <c r="L9" s="28"/>
    </row>
    <row r="10" spans="1:12">
      <c r="A10" s="12">
        <f t="shared" si="1"/>
        <v>4</v>
      </c>
      <c r="B10" s="8"/>
      <c r="C10" s="8"/>
      <c r="D10" s="9"/>
      <c r="E10" s="8"/>
      <c r="F10" s="9"/>
      <c r="G10" s="10"/>
      <c r="H10" s="11"/>
      <c r="I10" s="11"/>
      <c r="J10" s="11">
        <f t="shared" si="2"/>
        <v>0</v>
      </c>
      <c r="K10" s="27">
        <f t="shared" si="0"/>
        <v>0</v>
      </c>
      <c r="L10" s="28"/>
    </row>
    <row r="11" spans="1:12">
      <c r="A11" s="12">
        <f t="shared" si="1"/>
        <v>5</v>
      </c>
      <c r="B11" s="8"/>
      <c r="C11" s="8"/>
      <c r="D11" s="9"/>
      <c r="E11" s="8"/>
      <c r="F11" s="9"/>
      <c r="G11" s="10"/>
      <c r="H11" s="11"/>
      <c r="I11" s="11"/>
      <c r="J11" s="11">
        <f t="shared" si="2"/>
        <v>0</v>
      </c>
      <c r="K11" s="27">
        <f t="shared" si="0"/>
        <v>0</v>
      </c>
      <c r="L11" s="28"/>
    </row>
    <row r="12" spans="1:12">
      <c r="A12" s="12">
        <f t="shared" si="1"/>
        <v>6</v>
      </c>
      <c r="B12" s="8"/>
      <c r="C12" s="8"/>
      <c r="D12" s="9"/>
      <c r="E12" s="8"/>
      <c r="F12" s="9"/>
      <c r="G12" s="10"/>
      <c r="H12" s="11"/>
      <c r="I12" s="11"/>
      <c r="J12" s="11">
        <f t="shared" si="2"/>
        <v>0</v>
      </c>
      <c r="K12" s="27">
        <f t="shared" si="0"/>
        <v>0</v>
      </c>
      <c r="L12" s="28"/>
    </row>
    <row r="13" spans="1:12">
      <c r="A13" s="12">
        <f t="shared" si="1"/>
        <v>7</v>
      </c>
      <c r="B13" s="8"/>
      <c r="C13" s="8"/>
      <c r="D13" s="9"/>
      <c r="E13" s="8"/>
      <c r="F13" s="9"/>
      <c r="G13" s="10"/>
      <c r="H13" s="11"/>
      <c r="I13" s="11"/>
      <c r="J13" s="11">
        <f t="shared" si="2"/>
        <v>0</v>
      </c>
      <c r="K13" s="27">
        <f t="shared" si="0"/>
        <v>0</v>
      </c>
      <c r="L13" s="28"/>
    </row>
    <row r="14" spans="1:12">
      <c r="A14" s="12">
        <f t="shared" si="1"/>
        <v>8</v>
      </c>
      <c r="B14" s="8"/>
      <c r="C14" s="8"/>
      <c r="D14" s="9"/>
      <c r="E14" s="8"/>
      <c r="F14" s="9"/>
      <c r="G14" s="10"/>
      <c r="H14" s="11"/>
      <c r="I14" s="11"/>
      <c r="J14" s="11">
        <f t="shared" ref="J14" si="3">I14-H14</f>
        <v>0</v>
      </c>
      <c r="K14" s="27">
        <f t="shared" si="0"/>
        <v>0</v>
      </c>
      <c r="L14" s="28"/>
    </row>
    <row r="15" spans="1:12">
      <c r="A15" s="12">
        <f t="shared" si="1"/>
        <v>9</v>
      </c>
      <c r="B15" s="8"/>
      <c r="C15" s="8"/>
      <c r="D15" s="9"/>
      <c r="E15" s="8"/>
      <c r="F15" s="9"/>
      <c r="G15" s="10"/>
      <c r="H15" s="11"/>
      <c r="I15" s="11"/>
      <c r="J15" s="11">
        <f t="shared" si="2"/>
        <v>0</v>
      </c>
      <c r="K15" s="27">
        <f t="shared" si="0"/>
        <v>0</v>
      </c>
      <c r="L15" s="28"/>
    </row>
    <row r="16" spans="1:12">
      <c r="A16" s="12">
        <f t="shared" si="1"/>
        <v>10</v>
      </c>
      <c r="B16" s="8"/>
      <c r="C16" s="8"/>
      <c r="D16" s="9"/>
      <c r="E16" s="8"/>
      <c r="F16" s="9"/>
      <c r="G16" s="10"/>
      <c r="H16" s="11"/>
      <c r="I16" s="11"/>
      <c r="J16" s="11">
        <f t="shared" si="2"/>
        <v>0</v>
      </c>
      <c r="K16" s="27">
        <f t="shared" si="0"/>
        <v>0</v>
      </c>
      <c r="L16" s="28"/>
    </row>
    <row r="17" spans="1:14">
      <c r="A17" s="12">
        <f t="shared" si="1"/>
        <v>11</v>
      </c>
      <c r="B17" s="8"/>
      <c r="C17" s="8"/>
      <c r="D17" s="9"/>
      <c r="E17" s="8"/>
      <c r="F17" s="9"/>
      <c r="G17" s="10"/>
      <c r="H17" s="11"/>
      <c r="I17" s="11"/>
      <c r="J17" s="11">
        <f t="shared" ref="J17" si="4">I17-H17</f>
        <v>0</v>
      </c>
      <c r="K17" s="27">
        <f t="shared" ref="K17" si="5">J17/24</f>
        <v>0</v>
      </c>
      <c r="L17" s="28"/>
    </row>
    <row r="18" spans="1:14">
      <c r="A18" s="12">
        <f t="shared" si="1"/>
        <v>12</v>
      </c>
      <c r="B18" s="8"/>
      <c r="C18" s="8"/>
      <c r="D18" s="9"/>
      <c r="E18" s="8"/>
      <c r="F18" s="9"/>
      <c r="G18" s="10"/>
      <c r="H18" s="11"/>
      <c r="I18" s="11"/>
      <c r="J18" s="11">
        <f t="shared" ref="J18" si="6">I18-H18</f>
        <v>0</v>
      </c>
      <c r="K18" s="27">
        <f t="shared" ref="K18" si="7">J18/24</f>
        <v>0</v>
      </c>
      <c r="L18" s="28"/>
      <c r="N18" s="29"/>
    </row>
    <row r="19" spans="1:14">
      <c r="A19" s="12">
        <f t="shared" si="1"/>
        <v>13</v>
      </c>
      <c r="B19" s="8"/>
      <c r="C19" s="8"/>
      <c r="D19" s="9"/>
      <c r="E19" s="8"/>
      <c r="F19" s="9"/>
      <c r="G19" s="10"/>
      <c r="H19" s="11"/>
      <c r="I19" s="11"/>
      <c r="J19" s="11">
        <f t="shared" ref="J19:J28" si="8">I19-H19</f>
        <v>0</v>
      </c>
      <c r="K19" s="27">
        <f t="shared" ref="K19:K28" si="9">J19/24</f>
        <v>0</v>
      </c>
      <c r="L19" s="28"/>
    </row>
    <row r="20" spans="1:14">
      <c r="A20" s="12">
        <f t="shared" si="1"/>
        <v>14</v>
      </c>
      <c r="B20" s="8"/>
      <c r="C20" s="8"/>
      <c r="D20" s="9"/>
      <c r="E20" s="8"/>
      <c r="F20" s="9"/>
      <c r="G20" s="10"/>
      <c r="H20" s="11"/>
      <c r="I20" s="11"/>
      <c r="J20" s="11">
        <f t="shared" si="8"/>
        <v>0</v>
      </c>
      <c r="K20" s="27">
        <f t="shared" si="9"/>
        <v>0</v>
      </c>
      <c r="L20" s="28"/>
    </row>
    <row r="21" spans="1:14">
      <c r="A21" s="12">
        <f t="shared" si="1"/>
        <v>15</v>
      </c>
      <c r="B21" s="8"/>
      <c r="C21" s="8"/>
      <c r="D21" s="9"/>
      <c r="E21" s="8"/>
      <c r="F21" s="9"/>
      <c r="G21" s="10"/>
      <c r="H21" s="11"/>
      <c r="I21" s="11"/>
      <c r="J21" s="11">
        <f t="shared" si="8"/>
        <v>0</v>
      </c>
      <c r="K21" s="27">
        <f t="shared" si="9"/>
        <v>0</v>
      </c>
      <c r="L21" s="28"/>
    </row>
    <row r="22" spans="1:14">
      <c r="A22" s="12">
        <f t="shared" si="1"/>
        <v>16</v>
      </c>
      <c r="B22" s="8"/>
      <c r="C22" s="8"/>
      <c r="D22" s="9"/>
      <c r="E22" s="8"/>
      <c r="F22" s="9"/>
      <c r="G22" s="10"/>
      <c r="H22" s="11"/>
      <c r="I22" s="11"/>
      <c r="J22" s="11">
        <f t="shared" si="8"/>
        <v>0</v>
      </c>
      <c r="K22" s="27">
        <f t="shared" si="9"/>
        <v>0</v>
      </c>
      <c r="L22" s="28"/>
    </row>
    <row r="23" spans="1:14">
      <c r="A23" s="12">
        <f t="shared" si="1"/>
        <v>17</v>
      </c>
      <c r="B23" s="8"/>
      <c r="C23" s="8"/>
      <c r="D23" s="9"/>
      <c r="E23" s="8"/>
      <c r="F23" s="9"/>
      <c r="G23" s="10"/>
      <c r="H23" s="11"/>
      <c r="I23" s="11"/>
      <c r="J23" s="11">
        <f t="shared" si="8"/>
        <v>0</v>
      </c>
      <c r="K23" s="27">
        <f t="shared" si="9"/>
        <v>0</v>
      </c>
      <c r="L23" s="28"/>
    </row>
    <row r="24" spans="1:14">
      <c r="A24" s="12">
        <f t="shared" si="1"/>
        <v>18</v>
      </c>
      <c r="B24" s="8"/>
      <c r="C24" s="8"/>
      <c r="D24" s="9"/>
      <c r="E24" s="8"/>
      <c r="F24" s="9"/>
      <c r="G24" s="10"/>
      <c r="H24" s="11"/>
      <c r="I24" s="11"/>
      <c r="J24" s="11">
        <f t="shared" ref="J24:J25" si="10">I24-H24</f>
        <v>0</v>
      </c>
      <c r="K24" s="27">
        <f t="shared" ref="K24:K25" si="11">J24/24</f>
        <v>0</v>
      </c>
      <c r="L24" s="28"/>
    </row>
    <row r="25" spans="1:14">
      <c r="A25" s="12">
        <f t="shared" ref="A25:A37" si="12">A24+1</f>
        <v>19</v>
      </c>
      <c r="B25" s="8"/>
      <c r="C25" s="8"/>
      <c r="D25" s="9"/>
      <c r="E25" s="8"/>
      <c r="F25" s="9"/>
      <c r="G25" s="10"/>
      <c r="H25" s="11"/>
      <c r="I25" s="11"/>
      <c r="J25" s="11">
        <f t="shared" si="10"/>
        <v>0</v>
      </c>
      <c r="K25" s="27">
        <f t="shared" si="11"/>
        <v>0</v>
      </c>
      <c r="L25" s="28"/>
    </row>
    <row r="26" spans="1:14">
      <c r="A26" s="12">
        <f t="shared" si="12"/>
        <v>20</v>
      </c>
      <c r="B26" s="8"/>
      <c r="C26" s="8"/>
      <c r="D26" s="9"/>
      <c r="E26" s="8"/>
      <c r="F26" s="9"/>
      <c r="G26" s="10"/>
      <c r="H26" s="11"/>
      <c r="I26" s="11"/>
      <c r="J26" s="11">
        <f t="shared" si="8"/>
        <v>0</v>
      </c>
      <c r="K26" s="27">
        <f t="shared" si="9"/>
        <v>0</v>
      </c>
      <c r="L26" s="28"/>
    </row>
    <row r="27" spans="1:14">
      <c r="A27" s="12">
        <f t="shared" si="12"/>
        <v>21</v>
      </c>
      <c r="B27" s="8"/>
      <c r="C27" s="8"/>
      <c r="D27" s="9"/>
      <c r="E27" s="8"/>
      <c r="F27" s="9"/>
      <c r="G27" s="10"/>
      <c r="H27" s="11"/>
      <c r="I27" s="11"/>
      <c r="J27" s="11">
        <f t="shared" si="8"/>
        <v>0</v>
      </c>
      <c r="K27" s="27">
        <f t="shared" si="9"/>
        <v>0</v>
      </c>
      <c r="L27" s="28"/>
    </row>
    <row r="28" spans="1:14">
      <c r="A28" s="12">
        <f t="shared" si="12"/>
        <v>22</v>
      </c>
      <c r="B28" s="8"/>
      <c r="C28" s="8"/>
      <c r="D28" s="9"/>
      <c r="E28" s="8"/>
      <c r="F28" s="9"/>
      <c r="G28" s="10"/>
      <c r="H28" s="11"/>
      <c r="I28" s="11"/>
      <c r="J28" s="11">
        <f t="shared" si="8"/>
        <v>0</v>
      </c>
      <c r="K28" s="27">
        <f t="shared" si="9"/>
        <v>0</v>
      </c>
      <c r="L28" s="28"/>
    </row>
    <row r="29" spans="1:14">
      <c r="A29" s="12">
        <f t="shared" si="12"/>
        <v>23</v>
      </c>
      <c r="B29" s="8"/>
      <c r="C29" s="8"/>
      <c r="D29" s="9"/>
      <c r="E29" s="8"/>
      <c r="F29" s="9"/>
      <c r="G29" s="10"/>
      <c r="H29" s="11"/>
      <c r="I29" s="11"/>
      <c r="J29" s="11">
        <f t="shared" ref="J29" si="13">I29-H29</f>
        <v>0</v>
      </c>
      <c r="K29" s="27">
        <f t="shared" ref="K29" si="14">J29/24</f>
        <v>0</v>
      </c>
      <c r="L29" s="28"/>
    </row>
    <row r="30" spans="1:14">
      <c r="A30" s="12">
        <f t="shared" si="12"/>
        <v>24</v>
      </c>
      <c r="B30" s="8"/>
      <c r="C30" s="8"/>
      <c r="D30" s="9"/>
      <c r="E30" s="8"/>
      <c r="F30" s="9"/>
      <c r="G30" s="10"/>
      <c r="H30" s="11"/>
      <c r="I30" s="11"/>
      <c r="J30" s="11">
        <f t="shared" ref="J30:J32" si="15">I30-H30</f>
        <v>0</v>
      </c>
      <c r="K30" s="27">
        <f t="shared" ref="K30:K32" si="16">J30/24</f>
        <v>0</v>
      </c>
      <c r="L30" s="28"/>
    </row>
    <row r="31" spans="1:14">
      <c r="A31" s="12">
        <f t="shared" si="12"/>
        <v>25</v>
      </c>
      <c r="B31" s="8"/>
      <c r="C31" s="8"/>
      <c r="D31" s="9"/>
      <c r="E31" s="8"/>
      <c r="F31" s="9"/>
      <c r="G31" s="10"/>
      <c r="H31" s="11"/>
      <c r="I31" s="11"/>
      <c r="J31" s="11">
        <f t="shared" si="15"/>
        <v>0</v>
      </c>
      <c r="K31" s="27">
        <f t="shared" si="16"/>
        <v>0</v>
      </c>
      <c r="L31" s="28"/>
    </row>
    <row r="32" spans="1:14">
      <c r="A32" s="12">
        <f t="shared" si="12"/>
        <v>26</v>
      </c>
      <c r="B32" s="8"/>
      <c r="C32" s="8"/>
      <c r="D32" s="9"/>
      <c r="E32" s="8"/>
      <c r="F32" s="9"/>
      <c r="G32" s="10"/>
      <c r="H32" s="11"/>
      <c r="I32" s="11"/>
      <c r="J32" s="11">
        <f t="shared" si="15"/>
        <v>0</v>
      </c>
      <c r="K32" s="27">
        <f t="shared" si="16"/>
        <v>0</v>
      </c>
      <c r="L32" s="28"/>
    </row>
    <row r="33" spans="1:12">
      <c r="A33" s="12">
        <f t="shared" si="12"/>
        <v>27</v>
      </c>
      <c r="B33" s="8"/>
      <c r="C33" s="8"/>
      <c r="D33" s="9"/>
      <c r="E33" s="8"/>
      <c r="F33" s="9"/>
      <c r="G33" s="10"/>
      <c r="H33" s="11"/>
      <c r="I33" s="11"/>
      <c r="J33" s="11">
        <f t="shared" ref="J33:J35" si="17">I33-H33</f>
        <v>0</v>
      </c>
      <c r="K33" s="27">
        <f t="shared" ref="K33:K35" si="18">J33/24</f>
        <v>0</v>
      </c>
      <c r="L33" s="28"/>
    </row>
    <row r="34" spans="1:12">
      <c r="A34" s="12">
        <f t="shared" si="12"/>
        <v>28</v>
      </c>
      <c r="B34" s="8"/>
      <c r="C34" s="8"/>
      <c r="D34" s="9"/>
      <c r="E34" s="8"/>
      <c r="F34" s="9"/>
      <c r="G34" s="10"/>
      <c r="H34" s="11"/>
      <c r="I34" s="11"/>
      <c r="J34" s="11">
        <f t="shared" si="17"/>
        <v>0</v>
      </c>
      <c r="K34" s="27">
        <f t="shared" si="18"/>
        <v>0</v>
      </c>
      <c r="L34" s="28"/>
    </row>
    <row r="35" spans="1:12">
      <c r="A35" s="12">
        <f t="shared" si="12"/>
        <v>29</v>
      </c>
      <c r="B35" s="8"/>
      <c r="C35" s="8"/>
      <c r="D35" s="9"/>
      <c r="E35" s="8"/>
      <c r="F35" s="9"/>
      <c r="G35" s="10"/>
      <c r="H35" s="11"/>
      <c r="I35" s="11"/>
      <c r="J35" s="11">
        <f t="shared" si="17"/>
        <v>0</v>
      </c>
      <c r="K35" s="27">
        <f t="shared" si="18"/>
        <v>0</v>
      </c>
      <c r="L35" s="28"/>
    </row>
    <row r="36" spans="1:12">
      <c r="A36" s="12">
        <f t="shared" si="12"/>
        <v>30</v>
      </c>
      <c r="B36" s="8"/>
      <c r="C36" s="8"/>
      <c r="D36" s="9"/>
      <c r="E36" s="8"/>
      <c r="F36" s="9"/>
      <c r="G36" s="10"/>
      <c r="H36" s="11"/>
      <c r="I36" s="11"/>
      <c r="J36" s="11">
        <f t="shared" ref="J36" si="19">I36-H36</f>
        <v>0</v>
      </c>
      <c r="K36" s="27">
        <f t="shared" ref="K36" si="20">J36/24</f>
        <v>0</v>
      </c>
      <c r="L36" s="28"/>
    </row>
    <row r="37" spans="1:12">
      <c r="A37" s="12">
        <f t="shared" si="12"/>
        <v>31</v>
      </c>
      <c r="B37" s="8"/>
      <c r="C37" s="8"/>
      <c r="D37" s="9"/>
      <c r="E37" s="8"/>
      <c r="F37" s="9"/>
      <c r="G37" s="10"/>
      <c r="H37" s="11"/>
      <c r="I37" s="11"/>
      <c r="J37" s="11">
        <f t="shared" ref="J37" si="21">I37-H37</f>
        <v>0</v>
      </c>
      <c r="K37" s="27">
        <f t="shared" ref="K37" si="22">J37/24</f>
        <v>0</v>
      </c>
      <c r="L37" s="28"/>
    </row>
    <row r="38" spans="1:12" ht="15.75" thickBot="1">
      <c r="A38" s="13"/>
      <c r="B38" s="14"/>
      <c r="C38" s="14"/>
      <c r="D38" s="15"/>
      <c r="E38" s="14"/>
      <c r="F38" s="15"/>
      <c r="G38" s="15"/>
      <c r="H38" s="39"/>
      <c r="I38" s="39"/>
      <c r="J38" s="16"/>
      <c r="K38" s="30"/>
      <c r="L38" s="31"/>
    </row>
    <row r="39" spans="1:12">
      <c r="A39" s="17" t="s">
        <v>3</v>
      </c>
      <c r="B39" s="18"/>
      <c r="C39" s="18"/>
      <c r="D39" s="18"/>
      <c r="E39" s="18"/>
      <c r="F39" s="18"/>
      <c r="G39" s="19">
        <f>SUM(G7:G37)</f>
        <v>1.7374999999999998</v>
      </c>
      <c r="H39" s="20"/>
      <c r="I39" s="20"/>
      <c r="J39" s="32">
        <f>SUM(J7:J38)</f>
        <v>9047.49</v>
      </c>
      <c r="K39" s="32">
        <f>AVERAGE(K7:K37)</f>
        <v>12.160604838709677</v>
      </c>
      <c r="L39" s="33"/>
    </row>
    <row r="40" spans="1:12">
      <c r="A40" s="21" t="s">
        <v>106</v>
      </c>
      <c r="B40" s="22"/>
      <c r="C40" s="22"/>
      <c r="D40" s="22"/>
      <c r="E40" s="22"/>
      <c r="F40" s="22"/>
      <c r="G40" s="23">
        <f>G39/SUMPRODUCT((G7:G37&gt;0)*1)</f>
        <v>0.86874999999999991</v>
      </c>
      <c r="H40" s="24"/>
      <c r="I40" s="24"/>
      <c r="J40" s="24"/>
      <c r="K40" s="24">
        <f>K39/SUMPRODUCT((K7:K37&gt;0)*1)</f>
        <v>6.0803024193548385</v>
      </c>
      <c r="L40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drawing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9"/>
  <sheetViews>
    <sheetView workbookViewId="0">
      <pane xSplit="2" ySplit="7" topLeftCell="C8" activePane="bottomRight" state="frozen"/>
      <selection pane="topRight"/>
      <selection pane="bottomLeft"/>
      <selection pane="bottomRight" activeCell="L14" sqref="L14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3" width="15" style="1" customWidth="1"/>
    <col min="4" max="4" width="15.28515625" style="1" customWidth="1"/>
    <col min="5" max="5" width="10.7109375" style="1" customWidth="1"/>
    <col min="6" max="9" width="9.140625" style="1"/>
    <col min="10" max="10" width="13.42578125" style="1" customWidth="1"/>
    <col min="11" max="11" width="13.28515625" style="1" customWidth="1"/>
    <col min="12" max="12" width="19.140625" style="42" customWidth="1"/>
    <col min="13" max="13" width="49" style="1" customWidth="1"/>
    <col min="14" max="16384" width="9.140625" style="1"/>
  </cols>
  <sheetData>
    <row r="1" spans="1:16">
      <c r="B1" s="2"/>
      <c r="C1" s="2"/>
      <c r="D1" s="2"/>
      <c r="E1" s="3" t="s">
        <v>120</v>
      </c>
      <c r="F1" s="2"/>
      <c r="G1" s="2"/>
      <c r="H1" s="2"/>
      <c r="I1" s="2"/>
      <c r="J1" s="2"/>
      <c r="K1" s="2"/>
      <c r="L1" s="61"/>
    </row>
    <row r="2" spans="1:16">
      <c r="B2" s="2"/>
      <c r="C2" s="2"/>
      <c r="D2" s="2"/>
      <c r="E2" s="3" t="s">
        <v>270</v>
      </c>
      <c r="F2" s="2"/>
      <c r="G2" s="2"/>
      <c r="H2" s="26"/>
      <c r="I2" s="2"/>
      <c r="J2" s="2"/>
      <c r="K2" s="2"/>
      <c r="L2" s="62" t="s">
        <v>122</v>
      </c>
    </row>
    <row r="3" spans="1:16">
      <c r="B3" s="2"/>
      <c r="C3" s="2"/>
      <c r="D3" s="2"/>
      <c r="E3" s="3" t="str">
        <f>SCI!C3</f>
        <v>Bulan Februari 2026</v>
      </c>
      <c r="F3" s="2"/>
      <c r="G3" s="2"/>
      <c r="H3" s="2"/>
      <c r="I3" s="2"/>
      <c r="J3" s="2"/>
      <c r="K3" s="2"/>
      <c r="L3" s="61"/>
    </row>
    <row r="4" spans="1:16">
      <c r="B4" s="4"/>
      <c r="C4" s="76"/>
      <c r="D4" s="44"/>
      <c r="E4" s="4">
        <f>SCI!C4</f>
        <v>46054</v>
      </c>
      <c r="F4" s="2"/>
      <c r="G4" s="2"/>
      <c r="H4" s="2"/>
      <c r="I4" s="2"/>
      <c r="J4" s="2"/>
      <c r="K4" s="2"/>
      <c r="L4" s="61" t="s">
        <v>123</v>
      </c>
    </row>
    <row r="5" spans="1:16" ht="15.75" customHeight="1">
      <c r="A5" s="695" t="s">
        <v>100</v>
      </c>
      <c r="B5" s="694" t="s">
        <v>101</v>
      </c>
      <c r="C5" s="694" t="s">
        <v>271</v>
      </c>
      <c r="D5" s="694" t="s">
        <v>233</v>
      </c>
      <c r="E5" s="694" t="s">
        <v>156</v>
      </c>
      <c r="F5" s="701" t="s">
        <v>160</v>
      </c>
      <c r="G5" s="702"/>
      <c r="H5" s="702"/>
      <c r="I5" s="702"/>
      <c r="J5" s="702"/>
      <c r="K5" s="702"/>
      <c r="L5" s="703" t="s">
        <v>128</v>
      </c>
      <c r="M5" s="692" t="s">
        <v>161</v>
      </c>
    </row>
    <row r="6" spans="1:16" ht="15.75" customHeight="1">
      <c r="A6" s="711"/>
      <c r="B6" s="710"/>
      <c r="C6" s="710"/>
      <c r="D6" s="710"/>
      <c r="E6" s="710"/>
      <c r="F6" s="707" t="s">
        <v>124</v>
      </c>
      <c r="G6" s="708"/>
      <c r="H6" s="707" t="s">
        <v>125</v>
      </c>
      <c r="I6" s="709"/>
      <c r="J6" s="707" t="s">
        <v>127</v>
      </c>
      <c r="K6" s="708"/>
      <c r="L6" s="704"/>
      <c r="M6" s="706"/>
    </row>
    <row r="7" spans="1:16" ht="33.75" customHeight="1">
      <c r="A7" s="696"/>
      <c r="B7" s="697"/>
      <c r="C7" s="697"/>
      <c r="D7" s="697"/>
      <c r="E7" s="697"/>
      <c r="F7" s="5" t="s">
        <v>101</v>
      </c>
      <c r="G7" s="5" t="s">
        <v>131</v>
      </c>
      <c r="H7" s="5" t="s">
        <v>101</v>
      </c>
      <c r="I7" s="5" t="s">
        <v>131</v>
      </c>
      <c r="J7" s="5" t="s">
        <v>190</v>
      </c>
      <c r="K7" s="5" t="s">
        <v>191</v>
      </c>
      <c r="L7" s="705"/>
      <c r="M7" s="693"/>
    </row>
    <row r="8" spans="1:16">
      <c r="A8" s="47">
        <f t="shared" ref="A8:A17" si="0">A7+1</f>
        <v>1</v>
      </c>
      <c r="B8" s="48">
        <f t="shared" ref="B8" si="1">H8</f>
        <v>0</v>
      </c>
      <c r="C8" s="89"/>
      <c r="D8" s="68"/>
      <c r="E8" s="96"/>
      <c r="F8" s="51"/>
      <c r="G8" s="81"/>
      <c r="H8" s="51"/>
      <c r="I8" s="80"/>
      <c r="J8" s="68"/>
      <c r="K8" s="68"/>
      <c r="L8" s="67">
        <f>K8-J8</f>
        <v>0</v>
      </c>
      <c r="M8" s="28"/>
      <c r="P8" s="74"/>
    </row>
    <row r="9" spans="1:16">
      <c r="A9" s="47">
        <f t="shared" si="0"/>
        <v>2</v>
      </c>
      <c r="B9" s="48">
        <f t="shared" ref="B9:B12" si="2">H9</f>
        <v>0</v>
      </c>
      <c r="C9" s="89"/>
      <c r="D9" s="68"/>
      <c r="E9" s="49"/>
      <c r="F9" s="51"/>
      <c r="G9" s="81"/>
      <c r="H9" s="51"/>
      <c r="I9" s="80"/>
      <c r="J9" s="68"/>
      <c r="K9" s="68"/>
      <c r="L9" s="67">
        <f t="shared" ref="L9:L17" si="3">K9-J9</f>
        <v>0</v>
      </c>
      <c r="M9" s="28"/>
      <c r="P9" s="74"/>
    </row>
    <row r="10" spans="1:16">
      <c r="A10" s="47">
        <f t="shared" si="0"/>
        <v>3</v>
      </c>
      <c r="B10" s="48">
        <f t="shared" si="2"/>
        <v>0</v>
      </c>
      <c r="C10" s="89"/>
      <c r="D10" s="50"/>
      <c r="E10" s="49"/>
      <c r="F10" s="51"/>
      <c r="G10" s="81"/>
      <c r="H10" s="51"/>
      <c r="I10" s="80"/>
      <c r="J10" s="68"/>
      <c r="K10" s="68"/>
      <c r="L10" s="67">
        <f t="shared" si="3"/>
        <v>0</v>
      </c>
      <c r="M10" s="69"/>
      <c r="N10" s="75"/>
      <c r="O10" s="42"/>
      <c r="P10" s="74"/>
    </row>
    <row r="11" spans="1:16">
      <c r="A11" s="47">
        <f t="shared" si="0"/>
        <v>4</v>
      </c>
      <c r="B11" s="48">
        <f t="shared" si="2"/>
        <v>0</v>
      </c>
      <c r="C11" s="89"/>
      <c r="D11" s="50"/>
      <c r="E11" s="49"/>
      <c r="F11" s="51"/>
      <c r="G11" s="81"/>
      <c r="H11" s="51"/>
      <c r="I11" s="80"/>
      <c r="J11" s="68"/>
      <c r="K11" s="68"/>
      <c r="L11" s="67">
        <f t="shared" si="3"/>
        <v>0</v>
      </c>
      <c r="M11" s="69"/>
      <c r="N11" s="75"/>
      <c r="O11" s="42"/>
      <c r="P11" s="74"/>
    </row>
    <row r="12" spans="1:16">
      <c r="A12" s="47">
        <f t="shared" si="0"/>
        <v>5</v>
      </c>
      <c r="B12" s="48">
        <f t="shared" si="2"/>
        <v>0</v>
      </c>
      <c r="C12" s="89"/>
      <c r="D12" s="50"/>
      <c r="E12" s="49"/>
      <c r="F12" s="51"/>
      <c r="G12" s="81"/>
      <c r="H12" s="51"/>
      <c r="I12" s="80"/>
      <c r="J12" s="68"/>
      <c r="K12" s="68"/>
      <c r="L12" s="67">
        <f t="shared" si="3"/>
        <v>0</v>
      </c>
      <c r="M12" s="28"/>
      <c r="N12" s="75"/>
      <c r="O12" s="42"/>
    </row>
    <row r="13" spans="1:16">
      <c r="A13" s="47">
        <f t="shared" si="0"/>
        <v>6</v>
      </c>
      <c r="B13" s="48">
        <f t="shared" ref="B13:B17" si="4">H13</f>
        <v>0</v>
      </c>
      <c r="C13" s="89"/>
      <c r="D13" s="50"/>
      <c r="E13" s="49"/>
      <c r="F13" s="51"/>
      <c r="G13" s="81"/>
      <c r="H13" s="51"/>
      <c r="I13" s="80"/>
      <c r="J13" s="68"/>
      <c r="K13" s="68"/>
      <c r="L13" s="67">
        <f t="shared" si="3"/>
        <v>0</v>
      </c>
      <c r="M13" s="28"/>
      <c r="N13" s="75"/>
      <c r="O13" s="42"/>
    </row>
    <row r="14" spans="1:16">
      <c r="A14" s="47">
        <f t="shared" si="0"/>
        <v>7</v>
      </c>
      <c r="B14" s="48">
        <f t="shared" si="4"/>
        <v>0</v>
      </c>
      <c r="C14" s="97"/>
      <c r="D14" s="50"/>
      <c r="E14" s="49"/>
      <c r="F14" s="51"/>
      <c r="G14" s="81"/>
      <c r="H14" s="51"/>
      <c r="I14" s="80"/>
      <c r="J14" s="68"/>
      <c r="K14" s="68"/>
      <c r="L14" s="67">
        <f t="shared" si="3"/>
        <v>0</v>
      </c>
      <c r="M14" s="28"/>
      <c r="N14" s="75"/>
      <c r="O14" s="42"/>
    </row>
    <row r="15" spans="1:16">
      <c r="A15" s="47">
        <f t="shared" si="0"/>
        <v>8</v>
      </c>
      <c r="B15" s="48">
        <f t="shared" si="4"/>
        <v>0</v>
      </c>
      <c r="C15" s="97"/>
      <c r="D15" s="68"/>
      <c r="E15" s="49"/>
      <c r="F15" s="51"/>
      <c r="G15" s="81"/>
      <c r="H15" s="51"/>
      <c r="I15" s="80"/>
      <c r="J15" s="68"/>
      <c r="K15" s="68"/>
      <c r="L15" s="67">
        <f t="shared" si="3"/>
        <v>0</v>
      </c>
      <c r="M15" s="28"/>
      <c r="N15" s="75"/>
      <c r="O15" s="42"/>
    </row>
    <row r="16" spans="1:16">
      <c r="A16" s="47">
        <f t="shared" si="0"/>
        <v>9</v>
      </c>
      <c r="B16" s="48">
        <f t="shared" si="4"/>
        <v>0</v>
      </c>
      <c r="C16" s="97"/>
      <c r="D16" s="68"/>
      <c r="E16" s="49"/>
      <c r="F16" s="51"/>
      <c r="G16" s="81"/>
      <c r="H16" s="51"/>
      <c r="I16" s="80"/>
      <c r="J16" s="68"/>
      <c r="K16" s="68"/>
      <c r="L16" s="67">
        <f t="shared" si="3"/>
        <v>0</v>
      </c>
      <c r="M16" s="28"/>
      <c r="N16" s="75"/>
      <c r="O16" s="42"/>
    </row>
    <row r="17" spans="1:15">
      <c r="A17" s="47">
        <f t="shared" si="0"/>
        <v>10</v>
      </c>
      <c r="B17" s="48">
        <f t="shared" si="4"/>
        <v>0</v>
      </c>
      <c r="C17" s="97"/>
      <c r="D17" s="68"/>
      <c r="E17" s="49"/>
      <c r="F17" s="51"/>
      <c r="G17" s="81"/>
      <c r="H17" s="51"/>
      <c r="I17" s="80"/>
      <c r="J17" s="68"/>
      <c r="K17" s="68"/>
      <c r="L17" s="67">
        <f t="shared" si="3"/>
        <v>0</v>
      </c>
      <c r="M17" s="28"/>
      <c r="N17" s="75"/>
      <c r="O17" s="42"/>
    </row>
    <row r="18" spans="1:15">
      <c r="A18" s="47"/>
      <c r="B18" s="48"/>
      <c r="C18" s="89"/>
      <c r="D18" s="50"/>
      <c r="E18" s="49"/>
      <c r="F18" s="51"/>
      <c r="G18" s="81"/>
      <c r="H18" s="51"/>
      <c r="I18" s="80"/>
      <c r="J18" s="68"/>
      <c r="K18" s="68"/>
      <c r="L18" s="67"/>
      <c r="M18" s="28"/>
      <c r="N18" s="75"/>
      <c r="O18" s="42"/>
    </row>
    <row r="19" spans="1:15">
      <c r="A19" s="57" t="s">
        <v>3</v>
      </c>
      <c r="B19" s="58"/>
      <c r="C19" s="58"/>
      <c r="D19" s="58"/>
      <c r="E19" s="58"/>
      <c r="F19" s="58"/>
      <c r="G19" s="60"/>
      <c r="H19" s="58"/>
      <c r="I19" s="60"/>
      <c r="J19" s="60"/>
      <c r="K19" s="60"/>
      <c r="L19" s="72">
        <f>SUM(L8:L18)</f>
        <v>0</v>
      </c>
      <c r="M19" s="73"/>
    </row>
  </sheetData>
  <mergeCells count="11">
    <mergeCell ref="A5:A7"/>
    <mergeCell ref="B5:B7"/>
    <mergeCell ref="C5:C7"/>
    <mergeCell ref="D5:D7"/>
    <mergeCell ref="E5:E7"/>
    <mergeCell ref="L5:L7"/>
    <mergeCell ref="M5:M7"/>
    <mergeCell ref="F5:K5"/>
    <mergeCell ref="F6:G6"/>
    <mergeCell ref="H6:I6"/>
    <mergeCell ref="J6:K6"/>
  </mergeCells>
  <hyperlinks>
    <hyperlink ref="L2" location="'Summary sales'!A1" display="SUMMARY"/>
  </hyperlinks>
  <pageMargins left="0.7" right="0.7" top="0.75" bottom="0.75" header="0.3" footer="0.3"/>
  <drawing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9"/>
  <sheetViews>
    <sheetView workbookViewId="0">
      <pane xSplit="2" ySplit="7" topLeftCell="C8" activePane="bottomRight" state="frozen"/>
      <selection pane="topRight"/>
      <selection pane="bottomLeft"/>
      <selection pane="bottomRight" activeCell="L2" sqref="L2"/>
    </sheetView>
  </sheetViews>
  <sheetFormatPr defaultColWidth="9.140625" defaultRowHeight="15"/>
  <cols>
    <col min="1" max="1" width="4.85546875" style="1" customWidth="1"/>
    <col min="2" max="3" width="10.7109375" style="1" customWidth="1"/>
    <col min="4" max="5" width="15.28515625" style="1" customWidth="1"/>
    <col min="6" max="7" width="9.140625" style="1"/>
    <col min="8" max="8" width="9.140625" style="90"/>
    <col min="9" max="9" width="9.140625" style="1"/>
    <col min="10" max="10" width="13.28515625" style="1" customWidth="1"/>
    <col min="11" max="11" width="12.28515625" style="1" customWidth="1"/>
    <col min="12" max="12" width="19.140625" style="42" customWidth="1"/>
    <col min="13" max="13" width="49" style="1" customWidth="1"/>
    <col min="14" max="16384" width="9.140625" style="1"/>
  </cols>
  <sheetData>
    <row r="1" spans="1:16">
      <c r="B1" s="2"/>
      <c r="C1" s="2"/>
      <c r="D1" s="3" t="s">
        <v>120</v>
      </c>
      <c r="E1" s="2"/>
      <c r="F1" s="2"/>
      <c r="G1" s="2"/>
      <c r="H1" s="91"/>
      <c r="I1" s="2"/>
      <c r="J1" s="2"/>
      <c r="K1" s="2"/>
      <c r="L1" s="61"/>
    </row>
    <row r="2" spans="1:16">
      <c r="B2" s="2"/>
      <c r="C2" s="2"/>
      <c r="D2" s="3" t="s">
        <v>272</v>
      </c>
      <c r="E2" s="2"/>
      <c r="F2" s="2"/>
      <c r="G2" s="2"/>
      <c r="H2" s="91"/>
      <c r="I2" s="2"/>
      <c r="J2" s="2"/>
      <c r="K2" s="2"/>
      <c r="L2" s="62" t="s">
        <v>122</v>
      </c>
    </row>
    <row r="3" spans="1:16">
      <c r="B3" s="2"/>
      <c r="C3" s="2"/>
      <c r="D3" s="3" t="str">
        <f>SCI!C3</f>
        <v>Bulan Februari 2026</v>
      </c>
      <c r="E3" s="2"/>
      <c r="F3" s="2"/>
      <c r="G3" s="2"/>
      <c r="H3" s="91"/>
      <c r="I3" s="2"/>
      <c r="J3" s="2"/>
      <c r="K3" s="2"/>
      <c r="L3" s="61"/>
    </row>
    <row r="4" spans="1:16">
      <c r="B4" s="4"/>
      <c r="C4" s="76"/>
      <c r="D4" s="4">
        <f>SCI!C4</f>
        <v>46054</v>
      </c>
      <c r="E4" s="44"/>
      <c r="F4" s="2"/>
      <c r="G4" s="2"/>
      <c r="H4" s="91"/>
      <c r="I4" s="2"/>
      <c r="J4" s="2"/>
      <c r="K4" s="2"/>
      <c r="L4" s="61" t="s">
        <v>123</v>
      </c>
    </row>
    <row r="5" spans="1:16" ht="15.75" customHeight="1">
      <c r="A5" s="695" t="s">
        <v>100</v>
      </c>
      <c r="B5" s="694" t="s">
        <v>101</v>
      </c>
      <c r="C5" s="694" t="s">
        <v>271</v>
      </c>
      <c r="D5" s="694" t="s">
        <v>186</v>
      </c>
      <c r="E5" s="694" t="s">
        <v>187</v>
      </c>
      <c r="F5" s="701" t="s">
        <v>160</v>
      </c>
      <c r="G5" s="702"/>
      <c r="H5" s="702"/>
      <c r="I5" s="702"/>
      <c r="J5" s="702"/>
      <c r="K5" s="702"/>
      <c r="L5" s="703" t="s">
        <v>128</v>
      </c>
      <c r="M5" s="692" t="s">
        <v>161</v>
      </c>
    </row>
    <row r="6" spans="1:16" ht="15.75" customHeight="1">
      <c r="A6" s="711"/>
      <c r="B6" s="710"/>
      <c r="C6" s="710"/>
      <c r="D6" s="710"/>
      <c r="E6" s="710"/>
      <c r="F6" s="707" t="s">
        <v>124</v>
      </c>
      <c r="G6" s="708"/>
      <c r="H6" s="707" t="s">
        <v>125</v>
      </c>
      <c r="I6" s="709"/>
      <c r="J6" s="707" t="s">
        <v>127</v>
      </c>
      <c r="K6" s="708"/>
      <c r="L6" s="704"/>
      <c r="M6" s="706"/>
    </row>
    <row r="7" spans="1:16" ht="33.75" customHeight="1">
      <c r="A7" s="696"/>
      <c r="B7" s="697"/>
      <c r="C7" s="697"/>
      <c r="D7" s="697"/>
      <c r="E7" s="697"/>
      <c r="F7" s="5" t="s">
        <v>101</v>
      </c>
      <c r="G7" s="5" t="s">
        <v>131</v>
      </c>
      <c r="H7" s="46" t="s">
        <v>101</v>
      </c>
      <c r="I7" s="5" t="s">
        <v>131</v>
      </c>
      <c r="J7" s="5" t="s">
        <v>190</v>
      </c>
      <c r="K7" s="5" t="s">
        <v>191</v>
      </c>
      <c r="L7" s="705"/>
      <c r="M7" s="693"/>
    </row>
    <row r="8" spans="1:16">
      <c r="A8" s="47">
        <f t="shared" ref="A8:A17" si="0">A7+1</f>
        <v>1</v>
      </c>
      <c r="B8" s="48">
        <f t="shared" ref="B8:B17" si="1">H8</f>
        <v>0</v>
      </c>
      <c r="C8" s="89"/>
      <c r="D8" s="50"/>
      <c r="E8" s="50"/>
      <c r="F8" s="53"/>
      <c r="G8" s="80"/>
      <c r="H8" s="53"/>
      <c r="I8" s="80"/>
      <c r="J8" s="93"/>
      <c r="K8" s="93"/>
      <c r="L8" s="67"/>
      <c r="M8" s="94"/>
      <c r="N8" s="75"/>
      <c r="O8" s="42"/>
    </row>
    <row r="9" spans="1:16">
      <c r="A9" s="47">
        <f t="shared" si="0"/>
        <v>2</v>
      </c>
      <c r="B9" s="48">
        <f t="shared" si="1"/>
        <v>0</v>
      </c>
      <c r="C9" s="89"/>
      <c r="D9" s="50"/>
      <c r="E9" s="50"/>
      <c r="F9" s="53"/>
      <c r="G9" s="80"/>
      <c r="H9" s="53"/>
      <c r="I9" s="80"/>
      <c r="J9" s="93"/>
      <c r="K9" s="93"/>
      <c r="L9" s="67"/>
      <c r="M9" s="94"/>
      <c r="N9" s="75"/>
      <c r="O9" s="42"/>
    </row>
    <row r="10" spans="1:16">
      <c r="A10" s="47">
        <f t="shared" si="0"/>
        <v>3</v>
      </c>
      <c r="B10" s="48">
        <f t="shared" si="1"/>
        <v>0</v>
      </c>
      <c r="C10" s="89"/>
      <c r="D10" s="50"/>
      <c r="E10" s="68"/>
      <c r="F10" s="53"/>
      <c r="G10" s="80"/>
      <c r="H10" s="53"/>
      <c r="I10" s="80"/>
      <c r="J10" s="93"/>
      <c r="K10" s="95"/>
      <c r="L10" s="67"/>
      <c r="M10" s="69"/>
      <c r="N10" s="75"/>
      <c r="O10" s="42"/>
      <c r="P10" s="74"/>
    </row>
    <row r="11" spans="1:16">
      <c r="A11" s="47">
        <f t="shared" si="0"/>
        <v>4</v>
      </c>
      <c r="B11" s="48">
        <f t="shared" si="1"/>
        <v>0</v>
      </c>
      <c r="C11" s="89"/>
      <c r="D11" s="50"/>
      <c r="E11" s="68"/>
      <c r="F11" s="53"/>
      <c r="G11" s="80"/>
      <c r="H11" s="53"/>
      <c r="I11" s="80"/>
      <c r="J11" s="95"/>
      <c r="K11" s="95"/>
      <c r="L11" s="67"/>
      <c r="M11" s="69"/>
      <c r="N11" s="75"/>
      <c r="O11" s="42"/>
      <c r="P11" s="74"/>
    </row>
    <row r="12" spans="1:16">
      <c r="A12" s="47">
        <f t="shared" si="0"/>
        <v>5</v>
      </c>
      <c r="B12" s="48">
        <f t="shared" si="1"/>
        <v>0</v>
      </c>
      <c r="C12" s="89"/>
      <c r="D12" s="50"/>
      <c r="E12" s="68"/>
      <c r="F12" s="53"/>
      <c r="G12" s="80"/>
      <c r="H12" s="53"/>
      <c r="I12" s="80"/>
      <c r="J12" s="68"/>
      <c r="K12" s="68"/>
      <c r="L12" s="67"/>
      <c r="M12" s="28"/>
      <c r="N12" s="75"/>
      <c r="O12" s="42"/>
    </row>
    <row r="13" spans="1:16">
      <c r="A13" s="47">
        <f t="shared" si="0"/>
        <v>6</v>
      </c>
      <c r="B13" s="48">
        <f t="shared" si="1"/>
        <v>0</v>
      </c>
      <c r="C13" s="89"/>
      <c r="D13" s="50"/>
      <c r="E13" s="68"/>
      <c r="F13" s="53"/>
      <c r="G13" s="80"/>
      <c r="H13" s="53"/>
      <c r="I13" s="80"/>
      <c r="J13" s="68"/>
      <c r="K13" s="68"/>
      <c r="L13" s="67"/>
      <c r="M13" s="28"/>
      <c r="N13" s="75"/>
      <c r="O13" s="42"/>
    </row>
    <row r="14" spans="1:16">
      <c r="A14" s="47">
        <f t="shared" si="0"/>
        <v>7</v>
      </c>
      <c r="B14" s="48">
        <f t="shared" si="1"/>
        <v>0</v>
      </c>
      <c r="C14" s="89"/>
      <c r="D14" s="50"/>
      <c r="E14" s="68"/>
      <c r="F14" s="53"/>
      <c r="G14" s="80"/>
      <c r="H14" s="53"/>
      <c r="I14" s="80"/>
      <c r="J14" s="68"/>
      <c r="K14" s="68"/>
      <c r="L14" s="67"/>
      <c r="M14" s="28"/>
      <c r="N14" s="75"/>
      <c r="O14" s="42"/>
    </row>
    <row r="15" spans="1:16">
      <c r="A15" s="47">
        <f t="shared" si="0"/>
        <v>8</v>
      </c>
      <c r="B15" s="48">
        <f t="shared" si="1"/>
        <v>0</v>
      </c>
      <c r="C15" s="89"/>
      <c r="D15" s="68"/>
      <c r="E15" s="50"/>
      <c r="F15" s="53"/>
      <c r="G15" s="80"/>
      <c r="H15" s="53"/>
      <c r="I15" s="80"/>
      <c r="J15" s="68"/>
      <c r="K15" s="68"/>
      <c r="L15" s="67"/>
      <c r="M15" s="28"/>
      <c r="N15" s="75"/>
      <c r="O15" s="42"/>
    </row>
    <row r="16" spans="1:16">
      <c r="A16" s="47">
        <f t="shared" si="0"/>
        <v>9</v>
      </c>
      <c r="B16" s="48">
        <f t="shared" si="1"/>
        <v>0</v>
      </c>
      <c r="C16" s="89"/>
      <c r="D16" s="68"/>
      <c r="E16" s="50"/>
      <c r="F16" s="53"/>
      <c r="G16" s="80"/>
      <c r="H16" s="53"/>
      <c r="I16" s="80"/>
      <c r="J16" s="68"/>
      <c r="K16" s="68"/>
      <c r="L16" s="67"/>
      <c r="M16" s="28"/>
      <c r="N16" s="75"/>
      <c r="O16" s="42"/>
    </row>
    <row r="17" spans="1:15">
      <c r="A17" s="47">
        <f t="shared" si="0"/>
        <v>10</v>
      </c>
      <c r="B17" s="48">
        <f t="shared" si="1"/>
        <v>0</v>
      </c>
      <c r="C17" s="89"/>
      <c r="D17" s="68"/>
      <c r="E17" s="50"/>
      <c r="F17" s="53"/>
      <c r="G17" s="80"/>
      <c r="H17" s="53"/>
      <c r="I17" s="80"/>
      <c r="J17" s="68"/>
      <c r="K17" s="68"/>
      <c r="L17" s="67"/>
      <c r="M17" s="28"/>
      <c r="N17" s="75"/>
      <c r="O17" s="42"/>
    </row>
    <row r="18" spans="1:15">
      <c r="A18" s="47"/>
      <c r="B18" s="48"/>
      <c r="C18" s="89"/>
      <c r="D18" s="68"/>
      <c r="E18" s="50"/>
      <c r="F18" s="53"/>
      <c r="G18" s="80"/>
      <c r="H18" s="53"/>
      <c r="I18" s="80"/>
      <c r="J18" s="93"/>
      <c r="K18" s="93"/>
      <c r="L18" s="67"/>
      <c r="M18" s="94"/>
      <c r="N18" s="75"/>
      <c r="O18" s="42"/>
    </row>
    <row r="19" spans="1:15">
      <c r="A19" s="57" t="s">
        <v>3</v>
      </c>
      <c r="B19" s="58"/>
      <c r="C19" s="58"/>
      <c r="D19" s="58"/>
      <c r="E19" s="58"/>
      <c r="F19" s="58"/>
      <c r="G19" s="60"/>
      <c r="H19" s="92"/>
      <c r="I19" s="60"/>
      <c r="J19" s="60"/>
      <c r="K19" s="60"/>
      <c r="L19" s="72">
        <f>SUM(L8:L18)</f>
        <v>0</v>
      </c>
      <c r="M19" s="73"/>
    </row>
  </sheetData>
  <mergeCells count="11">
    <mergeCell ref="A5:A7"/>
    <mergeCell ref="B5:B7"/>
    <mergeCell ref="C5:C7"/>
    <mergeCell ref="D5:D7"/>
    <mergeCell ref="E5:E7"/>
    <mergeCell ref="L5:L7"/>
    <mergeCell ref="M5:M7"/>
    <mergeCell ref="F5:K5"/>
    <mergeCell ref="F6:G6"/>
    <mergeCell ref="H6:I6"/>
    <mergeCell ref="J6:K6"/>
  </mergeCells>
  <hyperlinks>
    <hyperlink ref="L2" location="'Summary sales'!A1" display="SUMMARY"/>
  </hyperlinks>
  <pageMargins left="0.7" right="0.7" top="0.75" bottom="0.75" header="0.3" footer="0.3"/>
  <drawing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0"/>
  <sheetViews>
    <sheetView showGridLines="0" workbookViewId="0">
      <pane xSplit="2" ySplit="7" topLeftCell="C11" activePane="bottomRight" state="frozen"/>
      <selection pane="topRight"/>
      <selection pane="bottomLeft"/>
      <selection pane="bottomRight" activeCell="G8" sqref="G8"/>
    </sheetView>
  </sheetViews>
  <sheetFormatPr defaultColWidth="9.140625" defaultRowHeight="15"/>
  <cols>
    <col min="1" max="1" width="4.85546875" style="1" customWidth="1"/>
    <col min="2" max="3" width="10.7109375" style="1" customWidth="1"/>
    <col min="4" max="4" width="17.85546875" style="1" customWidth="1"/>
    <col min="5" max="5" width="15.28515625" style="1" customWidth="1"/>
    <col min="6" max="6" width="9.140625" style="41"/>
    <col min="7" max="7" width="9.140625" style="1"/>
    <col min="8" max="8" width="9.140625" style="41"/>
    <col min="9" max="9" width="9.140625" style="1"/>
    <col min="10" max="10" width="13.28515625" style="1" customWidth="1"/>
    <col min="11" max="11" width="14" style="1" customWidth="1"/>
    <col min="12" max="12" width="19.140625" style="42" customWidth="1"/>
    <col min="13" max="13" width="49" style="1" customWidth="1"/>
    <col min="14" max="16384" width="9.140625" style="1"/>
  </cols>
  <sheetData>
    <row r="1" spans="1:16">
      <c r="B1" s="2"/>
      <c r="C1" s="2"/>
      <c r="D1" s="3" t="s">
        <v>120</v>
      </c>
      <c r="E1" s="2"/>
      <c r="F1" s="43"/>
      <c r="G1" s="2"/>
      <c r="H1" s="43"/>
      <c r="I1" s="2"/>
      <c r="J1" s="2"/>
      <c r="K1" s="2"/>
      <c r="L1" s="61"/>
    </row>
    <row r="2" spans="1:16">
      <c r="B2" s="2"/>
      <c r="C2" s="2"/>
      <c r="D2" s="3" t="s">
        <v>273</v>
      </c>
      <c r="E2" s="2"/>
      <c r="F2" s="43"/>
      <c r="G2" s="2"/>
      <c r="H2" s="43"/>
      <c r="I2" s="2"/>
      <c r="J2" s="2"/>
      <c r="K2" s="2"/>
      <c r="L2" s="62" t="s">
        <v>122</v>
      </c>
    </row>
    <row r="3" spans="1:16">
      <c r="B3" s="2"/>
      <c r="C3" s="2"/>
      <c r="D3" s="3" t="str">
        <f>SCI!C3</f>
        <v>Bulan Februari 2026</v>
      </c>
      <c r="E3" s="2"/>
      <c r="F3" s="43"/>
      <c r="G3" s="2"/>
      <c r="H3" s="43"/>
      <c r="I3" s="2"/>
      <c r="J3" s="2"/>
      <c r="K3" s="2"/>
      <c r="L3" s="61"/>
    </row>
    <row r="4" spans="1:16">
      <c r="B4" s="4"/>
      <c r="C4" s="76"/>
      <c r="D4" s="4">
        <f>SCI!C4</f>
        <v>46054</v>
      </c>
      <c r="E4" s="44"/>
      <c r="F4" s="43"/>
      <c r="G4" s="2"/>
      <c r="H4" s="43"/>
      <c r="I4" s="2"/>
      <c r="J4" s="2"/>
      <c r="K4" s="2"/>
      <c r="L4" s="61" t="s">
        <v>123</v>
      </c>
    </row>
    <row r="5" spans="1:16" ht="15.75" customHeight="1">
      <c r="A5" s="695" t="s">
        <v>100</v>
      </c>
      <c r="B5" s="694" t="s">
        <v>101</v>
      </c>
      <c r="C5" s="694" t="s">
        <v>271</v>
      </c>
      <c r="D5" s="694" t="s">
        <v>186</v>
      </c>
      <c r="E5" s="694" t="s">
        <v>187</v>
      </c>
      <c r="F5" s="701" t="s">
        <v>160</v>
      </c>
      <c r="G5" s="702"/>
      <c r="H5" s="702"/>
      <c r="I5" s="702"/>
      <c r="J5" s="702"/>
      <c r="K5" s="702"/>
      <c r="L5" s="703" t="s">
        <v>128</v>
      </c>
      <c r="M5" s="692" t="s">
        <v>161</v>
      </c>
    </row>
    <row r="6" spans="1:16" ht="15.75" customHeight="1">
      <c r="A6" s="711"/>
      <c r="B6" s="710"/>
      <c r="C6" s="710"/>
      <c r="D6" s="710"/>
      <c r="E6" s="710"/>
      <c r="F6" s="707" t="s">
        <v>124</v>
      </c>
      <c r="G6" s="708"/>
      <c r="H6" s="707" t="s">
        <v>125</v>
      </c>
      <c r="I6" s="709"/>
      <c r="J6" s="707" t="s">
        <v>127</v>
      </c>
      <c r="K6" s="708"/>
      <c r="L6" s="704"/>
      <c r="M6" s="706"/>
    </row>
    <row r="7" spans="1:16" ht="33.75" customHeight="1">
      <c r="A7" s="696"/>
      <c r="B7" s="697"/>
      <c r="C7" s="697"/>
      <c r="D7" s="697"/>
      <c r="E7" s="697"/>
      <c r="F7" s="46" t="s">
        <v>101</v>
      </c>
      <c r="G7" s="5" t="s">
        <v>131</v>
      </c>
      <c r="H7" s="46" t="s">
        <v>101</v>
      </c>
      <c r="I7" s="5" t="s">
        <v>131</v>
      </c>
      <c r="J7" s="5" t="s">
        <v>190</v>
      </c>
      <c r="K7" s="5" t="s">
        <v>191</v>
      </c>
      <c r="L7" s="705"/>
      <c r="M7" s="693"/>
    </row>
    <row r="8" spans="1:16" ht="4.5" customHeight="1">
      <c r="A8" s="77"/>
      <c r="B8" s="78"/>
      <c r="C8" s="89"/>
      <c r="D8" s="78"/>
      <c r="E8" s="78"/>
      <c r="F8" s="79"/>
      <c r="G8" s="78"/>
      <c r="H8" s="79"/>
      <c r="I8" s="78"/>
      <c r="J8" s="78"/>
      <c r="K8" s="78"/>
      <c r="L8" s="83"/>
      <c r="M8" s="88"/>
    </row>
    <row r="9" spans="1:16">
      <c r="A9" s="47">
        <f t="shared" ref="A9" si="0">A7+1</f>
        <v>1</v>
      </c>
      <c r="B9" s="48">
        <f t="shared" ref="B9:B10" si="1">H9</f>
        <v>0</v>
      </c>
      <c r="C9" s="89"/>
      <c r="D9" s="68"/>
      <c r="E9" s="50"/>
      <c r="F9" s="51"/>
      <c r="G9" s="80"/>
      <c r="H9" s="53"/>
      <c r="I9" s="80"/>
      <c r="J9" s="66"/>
      <c r="K9" s="66"/>
      <c r="L9" s="67"/>
      <c r="M9" s="28"/>
      <c r="P9" s="74"/>
    </row>
    <row r="10" spans="1:16">
      <c r="A10" s="47">
        <f t="shared" ref="A10" si="2">A9+1</f>
        <v>2</v>
      </c>
      <c r="B10" s="48">
        <f t="shared" si="1"/>
        <v>0</v>
      </c>
      <c r="C10" s="89"/>
      <c r="D10" s="68"/>
      <c r="E10" s="50"/>
      <c r="F10" s="51"/>
      <c r="G10" s="80"/>
      <c r="H10" s="53"/>
      <c r="I10" s="80"/>
      <c r="J10" s="66"/>
      <c r="K10" s="66"/>
      <c r="L10" s="67"/>
      <c r="M10" s="28"/>
      <c r="P10" s="74"/>
    </row>
    <row r="11" spans="1:16">
      <c r="A11" s="47">
        <f t="shared" ref="A11:A18" si="3">A10+1</f>
        <v>3</v>
      </c>
      <c r="B11" s="48">
        <f t="shared" ref="B11:B18" si="4">H11</f>
        <v>0</v>
      </c>
      <c r="C11" s="89"/>
      <c r="D11" s="68"/>
      <c r="E11" s="50"/>
      <c r="F11" s="51"/>
      <c r="G11" s="80"/>
      <c r="H11" s="53"/>
      <c r="I11" s="80"/>
      <c r="J11" s="66"/>
      <c r="K11" s="66"/>
      <c r="L11" s="67"/>
      <c r="M11" s="69"/>
      <c r="N11" s="75"/>
      <c r="O11" s="42"/>
      <c r="P11" s="74"/>
    </row>
    <row r="12" spans="1:16">
      <c r="A12" s="47">
        <f t="shared" si="3"/>
        <v>4</v>
      </c>
      <c r="B12" s="48">
        <f t="shared" si="4"/>
        <v>0</v>
      </c>
      <c r="C12" s="89"/>
      <c r="D12" s="68"/>
      <c r="E12" s="50"/>
      <c r="F12" s="51"/>
      <c r="G12" s="80"/>
      <c r="H12" s="53"/>
      <c r="I12" s="80"/>
      <c r="J12" s="66"/>
      <c r="K12" s="66"/>
      <c r="L12" s="67"/>
      <c r="M12" s="69"/>
      <c r="N12" s="75"/>
      <c r="O12" s="42"/>
      <c r="P12" s="74"/>
    </row>
    <row r="13" spans="1:16">
      <c r="A13" s="47">
        <f t="shared" si="3"/>
        <v>5</v>
      </c>
      <c r="B13" s="48">
        <f t="shared" si="4"/>
        <v>0</v>
      </c>
      <c r="C13" s="89"/>
      <c r="D13" s="68"/>
      <c r="E13" s="50"/>
      <c r="F13" s="51"/>
      <c r="G13" s="80"/>
      <c r="H13" s="53"/>
      <c r="I13" s="80"/>
      <c r="J13" s="66"/>
      <c r="K13" s="66"/>
      <c r="L13" s="67"/>
      <c r="M13" s="28"/>
      <c r="N13" s="75"/>
      <c r="O13" s="42"/>
    </row>
    <row r="14" spans="1:16">
      <c r="A14" s="47">
        <f t="shared" si="3"/>
        <v>6</v>
      </c>
      <c r="B14" s="48">
        <f t="shared" si="4"/>
        <v>0</v>
      </c>
      <c r="C14" s="89"/>
      <c r="D14" s="68"/>
      <c r="E14" s="50"/>
      <c r="F14" s="51"/>
      <c r="G14" s="80"/>
      <c r="H14" s="53"/>
      <c r="I14" s="80"/>
      <c r="J14" s="66"/>
      <c r="K14" s="66"/>
      <c r="L14" s="67"/>
      <c r="M14" s="28"/>
      <c r="N14" s="75"/>
      <c r="O14" s="42"/>
    </row>
    <row r="15" spans="1:16">
      <c r="A15" s="47">
        <f t="shared" si="3"/>
        <v>7</v>
      </c>
      <c r="B15" s="48">
        <f t="shared" si="4"/>
        <v>0</v>
      </c>
      <c r="C15" s="89"/>
      <c r="D15" s="68"/>
      <c r="E15" s="50"/>
      <c r="F15" s="51"/>
      <c r="G15" s="80"/>
      <c r="H15" s="53"/>
      <c r="I15" s="80"/>
      <c r="J15" s="66"/>
      <c r="K15" s="66"/>
      <c r="L15" s="67"/>
      <c r="M15" s="28"/>
      <c r="N15" s="75"/>
      <c r="O15" s="42"/>
    </row>
    <row r="16" spans="1:16">
      <c r="A16" s="47">
        <f t="shared" si="3"/>
        <v>8</v>
      </c>
      <c r="B16" s="48">
        <f t="shared" si="4"/>
        <v>0</v>
      </c>
      <c r="C16" s="89"/>
      <c r="D16" s="68"/>
      <c r="E16" s="50"/>
      <c r="F16" s="51"/>
      <c r="G16" s="80"/>
      <c r="H16" s="53"/>
      <c r="I16" s="80"/>
      <c r="J16" s="66"/>
      <c r="K16" s="66"/>
      <c r="L16" s="67"/>
      <c r="M16" s="28"/>
      <c r="N16" s="75"/>
      <c r="O16" s="42"/>
    </row>
    <row r="17" spans="1:15">
      <c r="A17" s="47">
        <f t="shared" si="3"/>
        <v>9</v>
      </c>
      <c r="B17" s="48">
        <f t="shared" si="4"/>
        <v>0</v>
      </c>
      <c r="C17" s="89"/>
      <c r="D17" s="68"/>
      <c r="E17" s="50"/>
      <c r="F17" s="51"/>
      <c r="G17" s="80"/>
      <c r="H17" s="53"/>
      <c r="I17" s="80"/>
      <c r="J17" s="66"/>
      <c r="K17" s="66"/>
      <c r="L17" s="67"/>
      <c r="M17" s="28"/>
      <c r="N17" s="75"/>
      <c r="O17" s="42"/>
    </row>
    <row r="18" spans="1:15">
      <c r="A18" s="47">
        <f t="shared" si="3"/>
        <v>10</v>
      </c>
      <c r="B18" s="48">
        <f t="shared" si="4"/>
        <v>0</v>
      </c>
      <c r="C18" s="89"/>
      <c r="D18" s="68"/>
      <c r="E18" s="50"/>
      <c r="F18" s="51"/>
      <c r="G18" s="80"/>
      <c r="H18" s="53"/>
      <c r="I18" s="80"/>
      <c r="J18" s="66"/>
      <c r="K18" s="66"/>
      <c r="L18" s="67"/>
      <c r="M18" s="28"/>
      <c r="N18" s="75"/>
      <c r="O18" s="42"/>
    </row>
    <row r="19" spans="1:15">
      <c r="A19" s="47"/>
      <c r="B19" s="48"/>
      <c r="D19" s="14"/>
      <c r="E19" s="54"/>
      <c r="F19" s="55"/>
      <c r="G19" s="56"/>
      <c r="H19" s="55"/>
      <c r="I19" s="56"/>
      <c r="J19" s="66"/>
      <c r="K19" s="66"/>
      <c r="L19" s="30"/>
      <c r="M19" s="31"/>
    </row>
    <row r="20" spans="1:15">
      <c r="A20" s="57" t="s">
        <v>3</v>
      </c>
      <c r="B20" s="58"/>
      <c r="C20" s="58"/>
      <c r="D20" s="58"/>
      <c r="E20" s="58"/>
      <c r="F20" s="59"/>
      <c r="G20" s="60"/>
      <c r="H20" s="59"/>
      <c r="I20" s="60"/>
      <c r="J20" s="60"/>
      <c r="K20" s="60"/>
      <c r="L20" s="72">
        <f>SUM(L9:L19)</f>
        <v>0</v>
      </c>
      <c r="M20" s="73"/>
    </row>
  </sheetData>
  <mergeCells count="11">
    <mergeCell ref="A5:A7"/>
    <mergeCell ref="B5:B7"/>
    <mergeCell ref="C5:C7"/>
    <mergeCell ref="D5:D7"/>
    <mergeCell ref="E5:E7"/>
    <mergeCell ref="L5:L7"/>
    <mergeCell ref="M5:M7"/>
    <mergeCell ref="F5:K5"/>
    <mergeCell ref="F6:G6"/>
    <mergeCell ref="H6:I6"/>
    <mergeCell ref="J6:K6"/>
  </mergeCells>
  <hyperlinks>
    <hyperlink ref="L2" location="'Summary sales'!A1" display="SUMMARY"/>
  </hyperlinks>
  <pageMargins left="0.7" right="0.7" top="0.75" bottom="0.75" header="0.3" footer="0.3"/>
  <drawing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5"/>
  <sheetViews>
    <sheetView workbookViewId="0">
      <pane xSplit="2" ySplit="7" topLeftCell="C8" activePane="bottomRight" state="frozen"/>
      <selection pane="topRight"/>
      <selection pane="bottomLeft"/>
      <selection pane="bottomRight" activeCell="Q8" sqref="Q8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4" width="17.7109375" style="1" customWidth="1"/>
    <col min="5" max="5" width="15.28515625" style="1" customWidth="1"/>
    <col min="6" max="6" width="9.140625" style="41"/>
    <col min="7" max="7" width="9.140625" style="1"/>
    <col min="8" max="8" width="9.140625" style="41"/>
    <col min="9" max="9" width="9.140625" style="1"/>
    <col min="10" max="13" width="9.140625" style="29"/>
    <col min="14" max="15" width="10" style="1" customWidth="1"/>
    <col min="16" max="16" width="19.140625" style="42" customWidth="1"/>
    <col min="17" max="17" width="49" style="1" customWidth="1"/>
    <col min="18" max="18" width="9.140625" style="1"/>
    <col min="19" max="19" width="10.140625" style="1" customWidth="1"/>
    <col min="20" max="16384" width="9.140625" style="1"/>
  </cols>
  <sheetData>
    <row r="1" spans="1:20">
      <c r="B1" s="2"/>
      <c r="C1" s="3" t="s">
        <v>120</v>
      </c>
      <c r="D1" s="3"/>
      <c r="E1" s="2"/>
      <c r="F1" s="43"/>
      <c r="G1" s="2"/>
      <c r="H1" s="43"/>
      <c r="I1" s="2"/>
      <c r="J1" s="26"/>
      <c r="K1" s="26"/>
      <c r="L1" s="26"/>
      <c r="M1" s="26"/>
      <c r="N1" s="2"/>
      <c r="O1" s="2"/>
      <c r="P1" s="61"/>
    </row>
    <row r="2" spans="1:20">
      <c r="B2" s="2"/>
      <c r="C2" s="3" t="s">
        <v>274</v>
      </c>
      <c r="D2" s="3"/>
      <c r="E2" s="2"/>
      <c r="F2" s="43"/>
      <c r="G2" s="2"/>
      <c r="H2" s="43"/>
      <c r="I2" s="2"/>
      <c r="J2" s="26"/>
      <c r="K2" s="26"/>
      <c r="L2" s="26"/>
      <c r="M2" s="26"/>
      <c r="N2" s="2"/>
      <c r="O2" s="2"/>
      <c r="P2" s="62" t="s">
        <v>122</v>
      </c>
    </row>
    <row r="3" spans="1:20">
      <c r="B3" s="2"/>
      <c r="C3" s="3" t="str">
        <f>SCI!C3</f>
        <v>Bulan Februari 2026</v>
      </c>
      <c r="D3" s="3"/>
      <c r="E3" s="2"/>
      <c r="F3" s="43"/>
      <c r="G3" s="2"/>
      <c r="H3" s="43"/>
      <c r="I3" s="2"/>
      <c r="J3" s="26"/>
      <c r="K3" s="26"/>
      <c r="L3" s="26"/>
      <c r="M3" s="26"/>
      <c r="N3" s="2"/>
      <c r="O3" s="2"/>
      <c r="P3" s="61"/>
    </row>
    <row r="4" spans="1:20">
      <c r="B4" s="4"/>
      <c r="C4" s="4">
        <f>SCI!C4</f>
        <v>46054</v>
      </c>
      <c r="D4" s="76"/>
      <c r="E4" s="44"/>
      <c r="F4" s="43"/>
      <c r="G4" s="2"/>
      <c r="H4" s="43"/>
      <c r="I4" s="2"/>
      <c r="J4" s="26"/>
      <c r="K4" s="26"/>
      <c r="L4" s="26"/>
      <c r="M4" s="26"/>
      <c r="N4" s="2"/>
      <c r="O4" s="2"/>
      <c r="P4" s="61" t="s">
        <v>123</v>
      </c>
    </row>
    <row r="5" spans="1:20" ht="15.75" customHeight="1">
      <c r="A5" s="695" t="s">
        <v>100</v>
      </c>
      <c r="B5" s="694" t="s">
        <v>101</v>
      </c>
      <c r="C5" s="694" t="s">
        <v>186</v>
      </c>
      <c r="D5" s="694" t="s">
        <v>275</v>
      </c>
      <c r="E5" s="694" t="s">
        <v>187</v>
      </c>
      <c r="F5" s="701" t="s">
        <v>160</v>
      </c>
      <c r="G5" s="702"/>
      <c r="H5" s="702"/>
      <c r="I5" s="702"/>
      <c r="J5" s="702"/>
      <c r="K5" s="702"/>
      <c r="L5" s="702"/>
      <c r="M5" s="702"/>
      <c r="N5" s="702"/>
      <c r="O5" s="702"/>
      <c r="P5" s="703" t="s">
        <v>128</v>
      </c>
      <c r="Q5" s="692" t="s">
        <v>161</v>
      </c>
    </row>
    <row r="6" spans="1:20" ht="15.75" customHeight="1">
      <c r="A6" s="711"/>
      <c r="B6" s="710"/>
      <c r="C6" s="710"/>
      <c r="D6" s="710"/>
      <c r="E6" s="710"/>
      <c r="F6" s="707" t="s">
        <v>124</v>
      </c>
      <c r="G6" s="708"/>
      <c r="H6" s="707" t="s">
        <v>125</v>
      </c>
      <c r="I6" s="709"/>
      <c r="J6" s="724" t="s">
        <v>124</v>
      </c>
      <c r="K6" s="725"/>
      <c r="L6" s="724" t="s">
        <v>125</v>
      </c>
      <c r="M6" s="726"/>
      <c r="N6" s="707" t="s">
        <v>127</v>
      </c>
      <c r="O6" s="708"/>
      <c r="P6" s="704"/>
      <c r="Q6" s="706"/>
    </row>
    <row r="7" spans="1:20" ht="33.75" customHeight="1">
      <c r="A7" s="696"/>
      <c r="B7" s="697"/>
      <c r="C7" s="697"/>
      <c r="D7" s="697"/>
      <c r="E7" s="697"/>
      <c r="F7" s="46" t="s">
        <v>101</v>
      </c>
      <c r="G7" s="5" t="s">
        <v>131</v>
      </c>
      <c r="H7" s="46" t="s">
        <v>101</v>
      </c>
      <c r="I7" s="5" t="s">
        <v>131</v>
      </c>
      <c r="J7" s="63" t="s">
        <v>188</v>
      </c>
      <c r="K7" s="63" t="s">
        <v>189</v>
      </c>
      <c r="L7" s="63" t="s">
        <v>188</v>
      </c>
      <c r="M7" s="63" t="s">
        <v>189</v>
      </c>
      <c r="N7" s="5" t="s">
        <v>190</v>
      </c>
      <c r="O7" s="5" t="s">
        <v>191</v>
      </c>
      <c r="P7" s="705"/>
      <c r="Q7" s="693"/>
    </row>
    <row r="8" spans="1:20" ht="8.25" customHeight="1">
      <c r="A8" s="77"/>
      <c r="B8" s="78"/>
      <c r="C8" s="78"/>
      <c r="D8" s="78"/>
      <c r="E8" s="78"/>
      <c r="F8" s="79"/>
      <c r="G8" s="78"/>
      <c r="H8" s="79"/>
      <c r="I8" s="78"/>
      <c r="J8" s="82"/>
      <c r="K8" s="82"/>
      <c r="L8" s="82"/>
      <c r="M8" s="82"/>
      <c r="N8" s="78"/>
      <c r="O8" s="78"/>
      <c r="P8" s="83"/>
      <c r="Q8" s="88"/>
    </row>
    <row r="9" spans="1:20" ht="15.6" customHeight="1">
      <c r="A9" s="47">
        <f>A7+1</f>
        <v>1</v>
      </c>
      <c r="B9" s="48">
        <f t="shared" ref="B9:B23" si="0">H9</f>
        <v>0</v>
      </c>
      <c r="C9" s="68"/>
      <c r="D9" s="68"/>
      <c r="E9" s="50"/>
      <c r="F9" s="51"/>
      <c r="G9" s="80"/>
      <c r="H9" s="53"/>
      <c r="I9" s="80"/>
      <c r="J9" s="84"/>
      <c r="K9" s="84"/>
      <c r="L9" s="84"/>
      <c r="M9" s="84"/>
      <c r="N9" s="66"/>
      <c r="O9" s="66"/>
      <c r="P9" s="67">
        <f t="shared" ref="P9:P23" si="1">O9-N9</f>
        <v>0</v>
      </c>
      <c r="Q9" s="28"/>
      <c r="T9" s="74"/>
    </row>
    <row r="10" spans="1:20">
      <c r="A10" s="47">
        <f t="shared" ref="A10:A23" si="2">A9+1</f>
        <v>2</v>
      </c>
      <c r="B10" s="48">
        <f t="shared" si="0"/>
        <v>0</v>
      </c>
      <c r="C10" s="50"/>
      <c r="D10" s="50"/>
      <c r="E10" s="68"/>
      <c r="F10" s="51"/>
      <c r="G10" s="81"/>
      <c r="H10" s="51"/>
      <c r="I10" s="85"/>
      <c r="J10" s="86"/>
      <c r="K10" s="86"/>
      <c r="L10" s="86"/>
      <c r="M10" s="86"/>
      <c r="N10" s="68"/>
      <c r="O10" s="68"/>
      <c r="P10" s="67">
        <f t="shared" si="1"/>
        <v>0</v>
      </c>
      <c r="Q10" s="28"/>
      <c r="T10" s="74"/>
    </row>
    <row r="11" spans="1:20">
      <c r="A11" s="47">
        <f t="shared" si="2"/>
        <v>3</v>
      </c>
      <c r="B11" s="48">
        <f t="shared" si="0"/>
        <v>0</v>
      </c>
      <c r="C11" s="50"/>
      <c r="D11" s="50"/>
      <c r="E11" s="50"/>
      <c r="F11" s="51"/>
      <c r="G11" s="81"/>
      <c r="H11" s="51"/>
      <c r="I11" s="80"/>
      <c r="J11" s="87"/>
      <c r="K11" s="86"/>
      <c r="L11" s="86"/>
      <c r="M11" s="86"/>
      <c r="N11" s="68"/>
      <c r="O11" s="68"/>
      <c r="P11" s="67">
        <f t="shared" si="1"/>
        <v>0</v>
      </c>
      <c r="Q11" s="28"/>
      <c r="R11" s="75"/>
      <c r="S11" s="42"/>
      <c r="T11" s="74"/>
    </row>
    <row r="12" spans="1:20">
      <c r="A12" s="47">
        <f t="shared" si="2"/>
        <v>4</v>
      </c>
      <c r="B12" s="48">
        <f t="shared" si="0"/>
        <v>0</v>
      </c>
      <c r="C12" s="50"/>
      <c r="D12" s="50"/>
      <c r="E12" s="50"/>
      <c r="F12" s="51"/>
      <c r="G12" s="81"/>
      <c r="H12" s="51"/>
      <c r="I12" s="80"/>
      <c r="J12" s="87"/>
      <c r="K12" s="86"/>
      <c r="L12" s="86"/>
      <c r="M12" s="86"/>
      <c r="N12" s="68"/>
      <c r="O12" s="68"/>
      <c r="P12" s="67">
        <f t="shared" si="1"/>
        <v>0</v>
      </c>
      <c r="Q12" s="28"/>
      <c r="R12" s="75"/>
      <c r="S12" s="42"/>
      <c r="T12" s="74"/>
    </row>
    <row r="13" spans="1:20">
      <c r="A13" s="47">
        <f t="shared" si="2"/>
        <v>5</v>
      </c>
      <c r="B13" s="48">
        <f t="shared" si="0"/>
        <v>0</v>
      </c>
      <c r="C13" s="49"/>
      <c r="D13" s="50"/>
      <c r="E13" s="50"/>
      <c r="F13" s="51"/>
      <c r="G13" s="80"/>
      <c r="H13" s="53"/>
      <c r="I13" s="80"/>
      <c r="J13" s="87"/>
      <c r="K13" s="86"/>
      <c r="L13" s="87"/>
      <c r="M13" s="86"/>
      <c r="N13" s="68"/>
      <c r="O13" s="68"/>
      <c r="P13" s="67">
        <f t="shared" si="1"/>
        <v>0</v>
      </c>
      <c r="Q13" s="28"/>
      <c r="R13" s="75"/>
      <c r="S13" s="42"/>
    </row>
    <row r="14" spans="1:20">
      <c r="A14" s="47">
        <f t="shared" si="2"/>
        <v>6</v>
      </c>
      <c r="B14" s="48">
        <f t="shared" si="0"/>
        <v>0</v>
      </c>
      <c r="C14" s="49"/>
      <c r="D14" s="68"/>
      <c r="E14" s="50"/>
      <c r="F14" s="51"/>
      <c r="G14" s="80"/>
      <c r="H14" s="53"/>
      <c r="I14" s="80"/>
      <c r="J14" s="87"/>
      <c r="K14" s="87"/>
      <c r="L14" s="87"/>
      <c r="M14" s="87"/>
      <c r="N14" s="68"/>
      <c r="O14" s="68"/>
      <c r="P14" s="67">
        <f t="shared" si="1"/>
        <v>0</v>
      </c>
      <c r="Q14" s="28"/>
      <c r="R14" s="75"/>
      <c r="S14" s="42"/>
    </row>
    <row r="15" spans="1:20">
      <c r="A15" s="47">
        <f t="shared" si="2"/>
        <v>7</v>
      </c>
      <c r="B15" s="48">
        <f t="shared" si="0"/>
        <v>0</v>
      </c>
      <c r="C15" s="49"/>
      <c r="D15" s="68"/>
      <c r="E15" s="50"/>
      <c r="F15" s="51"/>
      <c r="G15" s="80"/>
      <c r="H15" s="53"/>
      <c r="I15" s="80"/>
      <c r="J15" s="87"/>
      <c r="K15" s="87"/>
      <c r="L15" s="87"/>
      <c r="M15" s="87"/>
      <c r="N15" s="68"/>
      <c r="O15" s="68"/>
      <c r="P15" s="67">
        <f t="shared" si="1"/>
        <v>0</v>
      </c>
      <c r="Q15" s="28"/>
      <c r="R15" s="75"/>
      <c r="S15" s="42"/>
    </row>
    <row r="16" spans="1:20">
      <c r="A16" s="47">
        <f t="shared" si="2"/>
        <v>8</v>
      </c>
      <c r="B16" s="48">
        <f t="shared" si="0"/>
        <v>0</v>
      </c>
      <c r="C16" s="49"/>
      <c r="D16" s="68"/>
      <c r="E16" s="68"/>
      <c r="F16" s="53"/>
      <c r="G16" s="80"/>
      <c r="H16" s="53"/>
      <c r="I16" s="80"/>
      <c r="J16" s="84"/>
      <c r="K16" s="84"/>
      <c r="L16" s="84"/>
      <c r="M16" s="84"/>
      <c r="N16" s="68"/>
      <c r="O16" s="68"/>
      <c r="P16" s="67">
        <f t="shared" si="1"/>
        <v>0</v>
      </c>
      <c r="Q16" s="28"/>
      <c r="R16" s="75"/>
      <c r="S16" s="42"/>
    </row>
    <row r="17" spans="1:19">
      <c r="A17" s="47">
        <f t="shared" si="2"/>
        <v>9</v>
      </c>
      <c r="B17" s="48">
        <f t="shared" si="0"/>
        <v>0</v>
      </c>
      <c r="C17" s="49"/>
      <c r="D17" s="50"/>
      <c r="E17" s="50"/>
      <c r="F17" s="51"/>
      <c r="G17" s="80"/>
      <c r="H17" s="53"/>
      <c r="I17" s="80"/>
      <c r="J17" s="84"/>
      <c r="K17" s="84"/>
      <c r="L17" s="84"/>
      <c r="M17" s="84"/>
      <c r="N17" s="68"/>
      <c r="O17" s="68"/>
      <c r="P17" s="67">
        <f t="shared" si="1"/>
        <v>0</v>
      </c>
      <c r="Q17" s="28"/>
      <c r="R17" s="75"/>
      <c r="S17" s="42"/>
    </row>
    <row r="18" spans="1:19">
      <c r="A18" s="47">
        <f t="shared" si="2"/>
        <v>10</v>
      </c>
      <c r="B18" s="48">
        <f t="shared" si="0"/>
        <v>0</v>
      </c>
      <c r="C18" s="49"/>
      <c r="D18" s="68"/>
      <c r="E18" s="50"/>
      <c r="F18" s="51"/>
      <c r="G18" s="80"/>
      <c r="H18" s="53"/>
      <c r="I18" s="80"/>
      <c r="J18" s="87"/>
      <c r="K18" s="87"/>
      <c r="L18" s="87"/>
      <c r="M18" s="87"/>
      <c r="N18" s="68"/>
      <c r="O18" s="68"/>
      <c r="P18" s="67">
        <f t="shared" si="1"/>
        <v>0</v>
      </c>
      <c r="Q18" s="28"/>
      <c r="R18" s="75"/>
      <c r="S18" s="42"/>
    </row>
    <row r="19" spans="1:19">
      <c r="A19" s="47">
        <f t="shared" si="2"/>
        <v>11</v>
      </c>
      <c r="B19" s="48">
        <f t="shared" si="0"/>
        <v>0</v>
      </c>
      <c r="C19" s="49"/>
      <c r="D19" s="68"/>
      <c r="E19" s="50"/>
      <c r="F19" s="51"/>
      <c r="G19" s="80"/>
      <c r="H19" s="53"/>
      <c r="I19" s="80"/>
      <c r="J19" s="87"/>
      <c r="K19" s="87"/>
      <c r="L19" s="87"/>
      <c r="M19" s="87"/>
      <c r="N19" s="68"/>
      <c r="O19" s="68"/>
      <c r="P19" s="67">
        <f t="shared" si="1"/>
        <v>0</v>
      </c>
      <c r="Q19" s="28"/>
      <c r="R19" s="75"/>
      <c r="S19" s="42"/>
    </row>
    <row r="20" spans="1:19">
      <c r="A20" s="47">
        <f t="shared" si="2"/>
        <v>12</v>
      </c>
      <c r="B20" s="48">
        <f t="shared" si="0"/>
        <v>0</v>
      </c>
      <c r="C20" s="49"/>
      <c r="D20" s="68"/>
      <c r="E20" s="50"/>
      <c r="F20" s="51"/>
      <c r="G20" s="80"/>
      <c r="H20" s="53"/>
      <c r="I20" s="80"/>
      <c r="J20" s="87"/>
      <c r="K20" s="87"/>
      <c r="L20" s="87"/>
      <c r="M20" s="87"/>
      <c r="N20" s="68"/>
      <c r="O20" s="68"/>
      <c r="P20" s="67">
        <f t="shared" si="1"/>
        <v>0</v>
      </c>
      <c r="Q20" s="28"/>
      <c r="R20" s="75"/>
      <c r="S20" s="42"/>
    </row>
    <row r="21" spans="1:19">
      <c r="A21" s="47">
        <f t="shared" si="2"/>
        <v>13</v>
      </c>
      <c r="B21" s="48">
        <f t="shared" si="0"/>
        <v>0</v>
      </c>
      <c r="C21" s="49"/>
      <c r="D21" s="68"/>
      <c r="E21" s="50"/>
      <c r="F21" s="51"/>
      <c r="G21" s="80"/>
      <c r="H21" s="53"/>
      <c r="I21" s="80"/>
      <c r="J21" s="87"/>
      <c r="K21" s="87"/>
      <c r="L21" s="87"/>
      <c r="M21" s="87"/>
      <c r="N21" s="68"/>
      <c r="O21" s="68"/>
      <c r="P21" s="67">
        <f t="shared" si="1"/>
        <v>0</v>
      </c>
      <c r="Q21" s="28"/>
      <c r="R21" s="75"/>
      <c r="S21" s="42"/>
    </row>
    <row r="22" spans="1:19">
      <c r="A22" s="47">
        <f t="shared" si="2"/>
        <v>14</v>
      </c>
      <c r="B22" s="48">
        <f t="shared" si="0"/>
        <v>0</v>
      </c>
      <c r="C22" s="49"/>
      <c r="D22" s="68"/>
      <c r="E22" s="50"/>
      <c r="F22" s="51"/>
      <c r="G22" s="80"/>
      <c r="H22" s="53"/>
      <c r="I22" s="80"/>
      <c r="J22" s="87"/>
      <c r="K22" s="87"/>
      <c r="L22" s="87"/>
      <c r="M22" s="87"/>
      <c r="N22" s="68"/>
      <c r="O22" s="68"/>
      <c r="P22" s="67">
        <f t="shared" si="1"/>
        <v>0</v>
      </c>
      <c r="Q22" s="28"/>
      <c r="R22" s="75"/>
      <c r="S22" s="42"/>
    </row>
    <row r="23" spans="1:19">
      <c r="A23" s="47">
        <f t="shared" si="2"/>
        <v>15</v>
      </c>
      <c r="B23" s="48">
        <f t="shared" si="0"/>
        <v>0</v>
      </c>
      <c r="C23" s="49"/>
      <c r="D23" s="68"/>
      <c r="E23" s="50"/>
      <c r="F23" s="51"/>
      <c r="G23" s="80"/>
      <c r="H23" s="53"/>
      <c r="I23" s="80"/>
      <c r="J23" s="84"/>
      <c r="K23" s="84"/>
      <c r="L23" s="84"/>
      <c r="M23" s="84"/>
      <c r="N23" s="68"/>
      <c r="O23" s="68"/>
      <c r="P23" s="67">
        <f t="shared" si="1"/>
        <v>0</v>
      </c>
      <c r="Q23" s="28"/>
      <c r="R23" s="75"/>
      <c r="S23" s="42"/>
    </row>
    <row r="24" spans="1:19">
      <c r="A24" s="47"/>
      <c r="B24" s="48"/>
      <c r="C24" s="14"/>
      <c r="D24" s="14"/>
      <c r="E24" s="54"/>
      <c r="F24" s="55"/>
      <c r="G24" s="56"/>
      <c r="H24" s="55"/>
      <c r="I24" s="56"/>
      <c r="J24" s="70"/>
      <c r="K24" s="70"/>
      <c r="L24" s="70"/>
      <c r="M24" s="70"/>
      <c r="N24" s="66"/>
      <c r="O24" s="66"/>
      <c r="P24" s="30"/>
      <c r="Q24" s="31"/>
    </row>
    <row r="25" spans="1:19">
      <c r="A25" s="57" t="s">
        <v>3</v>
      </c>
      <c r="B25" s="58"/>
      <c r="C25" s="58"/>
      <c r="D25" s="58"/>
      <c r="E25" s="58"/>
      <c r="F25" s="59"/>
      <c r="G25" s="60"/>
      <c r="H25" s="59"/>
      <c r="I25" s="60"/>
      <c r="J25" s="71"/>
      <c r="K25" s="71"/>
      <c r="L25" s="71"/>
      <c r="M25" s="71"/>
      <c r="N25" s="60"/>
      <c r="O25" s="60"/>
      <c r="P25" s="72">
        <f>SUM(P9:P24)</f>
        <v>0</v>
      </c>
      <c r="Q25" s="73"/>
    </row>
  </sheetData>
  <mergeCells count="13">
    <mergeCell ref="P5:P7"/>
    <mergeCell ref="Q5:Q7"/>
    <mergeCell ref="A5:A7"/>
    <mergeCell ref="B5:B7"/>
    <mergeCell ref="C5:C7"/>
    <mergeCell ref="D5:D7"/>
    <mergeCell ref="E5:E7"/>
    <mergeCell ref="F5:O5"/>
    <mergeCell ref="F6:G6"/>
    <mergeCell ref="H6:I6"/>
    <mergeCell ref="J6:K6"/>
    <mergeCell ref="L6:M6"/>
    <mergeCell ref="N6:O6"/>
  </mergeCells>
  <hyperlinks>
    <hyperlink ref="P2" location="'Summary sales'!A1" display="SUMMARY"/>
  </hyperlinks>
  <pageMargins left="0.7" right="0.7" top="0.75" bottom="0.75" header="0.3" footer="0.3"/>
  <pageSetup orientation="portrait"/>
  <drawing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9"/>
  <sheetViews>
    <sheetView workbookViewId="0">
      <pane xSplit="2" ySplit="7" topLeftCell="C8" activePane="bottomRight" state="frozen"/>
      <selection pane="topRight"/>
      <selection pane="bottomLeft"/>
      <selection pane="bottomRight" activeCell="N16" sqref="N16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3" width="17.7109375" style="1" customWidth="1"/>
    <col min="4" max="4" width="15.28515625" style="1" customWidth="1"/>
    <col min="5" max="5" width="9.140625" style="41"/>
    <col min="6" max="6" width="9.140625" style="1"/>
    <col min="7" max="7" width="9.140625" style="41"/>
    <col min="8" max="8" width="9.140625" style="1"/>
    <col min="9" max="12" width="9.140625" style="29"/>
    <col min="13" max="14" width="10" style="1" customWidth="1"/>
    <col min="15" max="15" width="19.140625" style="42" customWidth="1"/>
    <col min="16" max="16" width="49" style="1" customWidth="1"/>
    <col min="17" max="16384" width="9.140625" style="1"/>
  </cols>
  <sheetData>
    <row r="1" spans="1:19">
      <c r="B1" s="2"/>
      <c r="C1" s="3" t="s">
        <v>120</v>
      </c>
      <c r="D1" s="2"/>
      <c r="E1" s="43"/>
      <c r="F1" s="2"/>
      <c r="G1" s="43"/>
      <c r="H1" s="2"/>
      <c r="I1" s="26"/>
      <c r="J1" s="26"/>
      <c r="K1" s="26"/>
      <c r="L1" s="26"/>
      <c r="M1" s="2"/>
      <c r="N1" s="2"/>
      <c r="O1" s="61"/>
    </row>
    <row r="2" spans="1:19">
      <c r="B2" s="2"/>
      <c r="C2" s="3" t="s">
        <v>276</v>
      </c>
      <c r="D2" s="2"/>
      <c r="E2" s="43"/>
      <c r="F2" s="2"/>
      <c r="G2" s="43"/>
      <c r="H2" s="2"/>
      <c r="I2" s="26"/>
      <c r="J2" s="26"/>
      <c r="K2" s="26"/>
      <c r="L2" s="26"/>
      <c r="M2" s="2"/>
      <c r="N2" s="2"/>
      <c r="O2" s="62" t="s">
        <v>122</v>
      </c>
    </row>
    <row r="3" spans="1:19">
      <c r="B3" s="2"/>
      <c r="C3" s="3" t="str">
        <f>SCI!C3</f>
        <v>Bulan Februari 2026</v>
      </c>
      <c r="D3" s="2"/>
      <c r="E3" s="43"/>
      <c r="F3" s="2"/>
      <c r="G3" s="43"/>
      <c r="H3" s="2"/>
      <c r="I3" s="26"/>
      <c r="J3" s="26"/>
      <c r="K3" s="26"/>
      <c r="L3" s="26"/>
      <c r="M3" s="2"/>
      <c r="N3" s="2"/>
      <c r="O3" s="61"/>
    </row>
    <row r="4" spans="1:19">
      <c r="B4" s="4"/>
      <c r="C4" s="4">
        <f>SCI!C4</f>
        <v>46054</v>
      </c>
      <c r="D4" s="44"/>
      <c r="E4" s="43"/>
      <c r="F4" s="2"/>
      <c r="G4" s="43"/>
      <c r="H4" s="2"/>
      <c r="I4" s="26"/>
      <c r="J4" s="26"/>
      <c r="K4" s="26"/>
      <c r="L4" s="26"/>
      <c r="M4" s="2"/>
      <c r="N4" s="2"/>
      <c r="O4" s="61" t="s">
        <v>123</v>
      </c>
    </row>
    <row r="5" spans="1:19" ht="15.75" customHeight="1">
      <c r="A5" s="695" t="s">
        <v>100</v>
      </c>
      <c r="B5" s="694" t="s">
        <v>101</v>
      </c>
      <c r="C5" s="694" t="s">
        <v>186</v>
      </c>
      <c r="D5" s="694" t="s">
        <v>187</v>
      </c>
      <c r="E5" s="701" t="s">
        <v>160</v>
      </c>
      <c r="F5" s="702"/>
      <c r="G5" s="702"/>
      <c r="H5" s="702"/>
      <c r="I5" s="702"/>
      <c r="J5" s="702"/>
      <c r="K5" s="702"/>
      <c r="L5" s="702"/>
      <c r="M5" s="702"/>
      <c r="N5" s="702"/>
      <c r="O5" s="703" t="s">
        <v>128</v>
      </c>
      <c r="P5" s="692" t="s">
        <v>161</v>
      </c>
    </row>
    <row r="6" spans="1:19" ht="15.75" customHeight="1">
      <c r="A6" s="711"/>
      <c r="B6" s="710"/>
      <c r="C6" s="710"/>
      <c r="D6" s="710"/>
      <c r="E6" s="707" t="s">
        <v>124</v>
      </c>
      <c r="F6" s="708"/>
      <c r="G6" s="707" t="s">
        <v>125</v>
      </c>
      <c r="H6" s="709"/>
      <c r="I6" s="724" t="s">
        <v>124</v>
      </c>
      <c r="J6" s="725"/>
      <c r="K6" s="724" t="s">
        <v>125</v>
      </c>
      <c r="L6" s="726"/>
      <c r="M6" s="707" t="s">
        <v>127</v>
      </c>
      <c r="N6" s="708"/>
      <c r="O6" s="704"/>
      <c r="P6" s="706"/>
    </row>
    <row r="7" spans="1:19" ht="33.75" customHeight="1">
      <c r="A7" s="696"/>
      <c r="B7" s="697"/>
      <c r="C7" s="697"/>
      <c r="D7" s="697"/>
      <c r="E7" s="46" t="s">
        <v>101</v>
      </c>
      <c r="F7" s="5" t="s">
        <v>131</v>
      </c>
      <c r="G7" s="46" t="s">
        <v>101</v>
      </c>
      <c r="H7" s="5" t="s">
        <v>131</v>
      </c>
      <c r="I7" s="63" t="s">
        <v>188</v>
      </c>
      <c r="J7" s="63" t="s">
        <v>189</v>
      </c>
      <c r="K7" s="63" t="s">
        <v>188</v>
      </c>
      <c r="L7" s="63" t="s">
        <v>189</v>
      </c>
      <c r="M7" s="5" t="s">
        <v>190</v>
      </c>
      <c r="N7" s="5" t="s">
        <v>191</v>
      </c>
      <c r="O7" s="705"/>
      <c r="P7" s="693"/>
    </row>
    <row r="8" spans="1:19" ht="15.6" customHeight="1">
      <c r="A8" s="47">
        <f t="shared" ref="A8:A17" si="0">A7+1</f>
        <v>1</v>
      </c>
      <c r="B8" s="48">
        <f t="shared" ref="B8" si="1">G8</f>
        <v>0</v>
      </c>
      <c r="C8" s="49"/>
      <c r="D8" s="50"/>
      <c r="E8" s="51"/>
      <c r="F8" s="52"/>
      <c r="G8" s="53"/>
      <c r="H8" s="52"/>
      <c r="I8" s="65"/>
      <c r="J8" s="65"/>
      <c r="K8" s="65"/>
      <c r="L8" s="65"/>
      <c r="M8" s="66"/>
      <c r="N8" s="66"/>
      <c r="O8" s="67">
        <f t="shared" ref="O8:O17" si="2">N8-M8</f>
        <v>0</v>
      </c>
      <c r="P8" s="28"/>
      <c r="S8" s="74"/>
    </row>
    <row r="9" spans="1:19">
      <c r="A9" s="47">
        <f t="shared" si="0"/>
        <v>2</v>
      </c>
      <c r="B9" s="48">
        <f t="shared" ref="B9:B17" si="3">G9</f>
        <v>0</v>
      </c>
      <c r="C9" s="49"/>
      <c r="D9" s="50"/>
      <c r="E9" s="51"/>
      <c r="F9" s="52"/>
      <c r="G9" s="53"/>
      <c r="H9" s="52"/>
      <c r="I9" s="65"/>
      <c r="J9" s="65"/>
      <c r="K9" s="65"/>
      <c r="L9" s="65"/>
      <c r="M9" s="68"/>
      <c r="N9" s="68"/>
      <c r="O9" s="67">
        <f t="shared" si="2"/>
        <v>0</v>
      </c>
      <c r="P9" s="28"/>
      <c r="S9" s="74"/>
    </row>
    <row r="10" spans="1:19">
      <c r="A10" s="47">
        <f t="shared" si="0"/>
        <v>3</v>
      </c>
      <c r="B10" s="48">
        <f t="shared" si="3"/>
        <v>0</v>
      </c>
      <c r="C10" s="49"/>
      <c r="D10" s="50"/>
      <c r="E10" s="51"/>
      <c r="F10" s="52"/>
      <c r="G10" s="53"/>
      <c r="H10" s="52"/>
      <c r="I10" s="65"/>
      <c r="J10" s="65"/>
      <c r="K10" s="65"/>
      <c r="L10" s="65"/>
      <c r="M10" s="68"/>
      <c r="N10" s="68"/>
      <c r="O10" s="67">
        <f t="shared" si="2"/>
        <v>0</v>
      </c>
      <c r="P10" s="69"/>
      <c r="Q10" s="75"/>
      <c r="R10" s="42"/>
      <c r="S10" s="74"/>
    </row>
    <row r="11" spans="1:19">
      <c r="A11" s="47">
        <f t="shared" si="0"/>
        <v>4</v>
      </c>
      <c r="B11" s="48">
        <f t="shared" si="3"/>
        <v>0</v>
      </c>
      <c r="C11" s="49"/>
      <c r="D11" s="50"/>
      <c r="E11" s="51"/>
      <c r="F11" s="52"/>
      <c r="G11" s="53"/>
      <c r="H11" s="52"/>
      <c r="I11" s="65"/>
      <c r="J11" s="65"/>
      <c r="K11" s="65"/>
      <c r="L11" s="65"/>
      <c r="M11" s="68"/>
      <c r="N11" s="68"/>
      <c r="O11" s="67">
        <f t="shared" si="2"/>
        <v>0</v>
      </c>
      <c r="P11" s="69"/>
      <c r="Q11" s="75"/>
      <c r="R11" s="42"/>
      <c r="S11" s="74"/>
    </row>
    <row r="12" spans="1:19">
      <c r="A12" s="47">
        <f t="shared" si="0"/>
        <v>5</v>
      </c>
      <c r="B12" s="48">
        <f t="shared" si="3"/>
        <v>0</v>
      </c>
      <c r="C12" s="49"/>
      <c r="D12" s="50"/>
      <c r="E12" s="51"/>
      <c r="F12" s="52"/>
      <c r="G12" s="53"/>
      <c r="H12" s="52"/>
      <c r="I12" s="65"/>
      <c r="J12" s="65"/>
      <c r="K12" s="65"/>
      <c r="L12" s="65"/>
      <c r="M12" s="68"/>
      <c r="N12" s="68"/>
      <c r="O12" s="67">
        <f t="shared" si="2"/>
        <v>0</v>
      </c>
      <c r="P12" s="28"/>
      <c r="Q12" s="75"/>
      <c r="R12" s="42"/>
    </row>
    <row r="13" spans="1:19">
      <c r="A13" s="47">
        <f t="shared" si="0"/>
        <v>6</v>
      </c>
      <c r="B13" s="48">
        <f t="shared" si="3"/>
        <v>0</v>
      </c>
      <c r="C13" s="49"/>
      <c r="D13" s="50"/>
      <c r="E13" s="51"/>
      <c r="F13" s="52"/>
      <c r="G13" s="53"/>
      <c r="H13" s="52"/>
      <c r="I13" s="65"/>
      <c r="J13" s="65"/>
      <c r="K13" s="65"/>
      <c r="L13" s="65"/>
      <c r="M13" s="68"/>
      <c r="N13" s="68"/>
      <c r="O13" s="67">
        <f t="shared" si="2"/>
        <v>0</v>
      </c>
      <c r="P13" s="28"/>
      <c r="Q13" s="75"/>
      <c r="R13" s="42"/>
    </row>
    <row r="14" spans="1:19">
      <c r="A14" s="47">
        <f t="shared" si="0"/>
        <v>7</v>
      </c>
      <c r="B14" s="48">
        <f t="shared" si="3"/>
        <v>0</v>
      </c>
      <c r="C14" s="49"/>
      <c r="D14" s="50"/>
      <c r="E14" s="51"/>
      <c r="F14" s="52"/>
      <c r="G14" s="53"/>
      <c r="H14" s="52"/>
      <c r="I14" s="65"/>
      <c r="J14" s="65"/>
      <c r="K14" s="65"/>
      <c r="L14" s="65"/>
      <c r="M14" s="68"/>
      <c r="N14" s="68"/>
      <c r="O14" s="67">
        <f t="shared" si="2"/>
        <v>0</v>
      </c>
      <c r="P14" s="28"/>
      <c r="Q14" s="75"/>
      <c r="R14" s="42"/>
    </row>
    <row r="15" spans="1:19">
      <c r="A15" s="47">
        <f t="shared" si="0"/>
        <v>8</v>
      </c>
      <c r="B15" s="48">
        <f t="shared" si="3"/>
        <v>0</v>
      </c>
      <c r="C15" s="49"/>
      <c r="D15" s="50"/>
      <c r="E15" s="51"/>
      <c r="F15" s="52"/>
      <c r="G15" s="53"/>
      <c r="H15" s="52"/>
      <c r="I15" s="65"/>
      <c r="J15" s="65"/>
      <c r="K15" s="65"/>
      <c r="L15" s="65"/>
      <c r="M15" s="68"/>
      <c r="N15" s="68"/>
      <c r="O15" s="67">
        <f t="shared" si="2"/>
        <v>0</v>
      </c>
      <c r="P15" s="28"/>
      <c r="Q15" s="75"/>
      <c r="R15" s="42"/>
    </row>
    <row r="16" spans="1:19">
      <c r="A16" s="47">
        <f t="shared" si="0"/>
        <v>9</v>
      </c>
      <c r="B16" s="48">
        <f t="shared" si="3"/>
        <v>0</v>
      </c>
      <c r="C16" s="49"/>
      <c r="D16" s="50"/>
      <c r="E16" s="51"/>
      <c r="F16" s="52"/>
      <c r="G16" s="53"/>
      <c r="H16" s="52"/>
      <c r="I16" s="65"/>
      <c r="J16" s="65"/>
      <c r="K16" s="65"/>
      <c r="L16" s="65"/>
      <c r="M16" s="68"/>
      <c r="N16" s="68"/>
      <c r="O16" s="67">
        <f t="shared" si="2"/>
        <v>0</v>
      </c>
      <c r="P16" s="28"/>
      <c r="Q16" s="75"/>
      <c r="R16" s="42"/>
    </row>
    <row r="17" spans="1:18">
      <c r="A17" s="47">
        <f t="shared" si="0"/>
        <v>10</v>
      </c>
      <c r="B17" s="48">
        <f t="shared" si="3"/>
        <v>0</v>
      </c>
      <c r="C17" s="49"/>
      <c r="D17" s="50"/>
      <c r="E17" s="51"/>
      <c r="F17" s="52"/>
      <c r="G17" s="53"/>
      <c r="H17" s="52"/>
      <c r="I17" s="65"/>
      <c r="J17" s="65"/>
      <c r="K17" s="65"/>
      <c r="L17" s="65"/>
      <c r="M17" s="68"/>
      <c r="N17" s="68"/>
      <c r="O17" s="67">
        <f t="shared" si="2"/>
        <v>0</v>
      </c>
      <c r="P17" s="28"/>
      <c r="Q17" s="75"/>
      <c r="R17" s="42"/>
    </row>
    <row r="18" spans="1:18">
      <c r="A18" s="47"/>
      <c r="B18" s="48"/>
      <c r="C18" s="14"/>
      <c r="D18" s="54"/>
      <c r="E18" s="55"/>
      <c r="F18" s="56"/>
      <c r="G18" s="55"/>
      <c r="H18" s="56"/>
      <c r="I18" s="70"/>
      <c r="J18" s="70"/>
      <c r="K18" s="70"/>
      <c r="L18" s="70"/>
      <c r="M18" s="66"/>
      <c r="N18" s="66"/>
      <c r="O18" s="30"/>
      <c r="P18" s="31"/>
    </row>
    <row r="19" spans="1:18">
      <c r="A19" s="57" t="s">
        <v>3</v>
      </c>
      <c r="B19" s="58"/>
      <c r="C19" s="58"/>
      <c r="D19" s="58"/>
      <c r="E19" s="59"/>
      <c r="F19" s="60"/>
      <c r="G19" s="59"/>
      <c r="H19" s="60"/>
      <c r="I19" s="71"/>
      <c r="J19" s="71"/>
      <c r="K19" s="71"/>
      <c r="L19" s="71"/>
      <c r="M19" s="60"/>
      <c r="N19" s="60"/>
      <c r="O19" s="72">
        <f>SUM(O8:O18)</f>
        <v>0</v>
      </c>
      <c r="P19" s="73"/>
    </row>
  </sheetData>
  <mergeCells count="12">
    <mergeCell ref="P5:P7"/>
    <mergeCell ref="A5:A7"/>
    <mergeCell ref="B5:B7"/>
    <mergeCell ref="C5:C7"/>
    <mergeCell ref="D5:D7"/>
    <mergeCell ref="O5:O7"/>
    <mergeCell ref="E5:N5"/>
    <mergeCell ref="E6:F6"/>
    <mergeCell ref="G6:H6"/>
    <mergeCell ref="I6:J6"/>
    <mergeCell ref="K6:L6"/>
    <mergeCell ref="M6:N6"/>
  </mergeCells>
  <hyperlinks>
    <hyperlink ref="O2" location="'Summary sales'!A1" display="SUMMARY"/>
  </hyperlinks>
  <pageMargins left="0.7" right="0.7" top="0.75" bottom="0.75" header="0.3" footer="0.3"/>
  <pageSetup orientation="portrait"/>
  <drawing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workbookViewId="0">
      <pane xSplit="2" ySplit="6" topLeftCell="C7" activePane="bottomRight" state="frozen"/>
      <selection pane="topRight"/>
      <selection pane="bottomLeft"/>
      <selection pane="bottomRight" activeCell="A5" sqref="A5:A6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9" width="13.85546875" style="35" customWidth="1"/>
    <col min="10" max="10" width="13.85546875" style="1" customWidth="1"/>
    <col min="11" max="11" width="9.140625" style="1"/>
    <col min="12" max="12" width="28.42578125" style="1" customWidth="1"/>
    <col min="13" max="16384" width="9.140625" style="1"/>
  </cols>
  <sheetData>
    <row r="1" spans="1:12">
      <c r="B1" s="2"/>
      <c r="C1" s="3" t="s">
        <v>120</v>
      </c>
      <c r="D1" s="2"/>
      <c r="E1" s="2"/>
      <c r="F1" s="2"/>
      <c r="G1" s="2"/>
      <c r="H1" s="36"/>
      <c r="I1" s="36"/>
      <c r="J1" s="2"/>
      <c r="K1" s="2"/>
      <c r="L1" s="2"/>
    </row>
    <row r="2" spans="1:12">
      <c r="B2" s="2"/>
      <c r="C2" s="3" t="s">
        <v>277</v>
      </c>
      <c r="D2" s="2"/>
      <c r="E2" s="2"/>
      <c r="F2" s="2"/>
      <c r="G2" s="2"/>
      <c r="H2" s="36"/>
      <c r="I2" s="36"/>
      <c r="J2" s="2"/>
      <c r="K2" s="2"/>
      <c r="L2" s="25" t="s">
        <v>122</v>
      </c>
    </row>
    <row r="3" spans="1:12">
      <c r="B3" s="2"/>
      <c r="C3" s="3" t="str">
        <f>SCI!C3</f>
        <v>Bulan Februari 2026</v>
      </c>
      <c r="D3" s="2"/>
      <c r="E3" s="2"/>
      <c r="F3" s="2"/>
      <c r="G3" s="2"/>
      <c r="H3" s="36"/>
      <c r="I3" s="36"/>
      <c r="J3" s="2"/>
      <c r="K3" s="2"/>
      <c r="L3" s="2"/>
    </row>
    <row r="4" spans="1:12">
      <c r="B4" s="4"/>
      <c r="C4" s="4">
        <f>SCI!C4</f>
        <v>46054</v>
      </c>
      <c r="D4" s="2"/>
      <c r="E4" s="2"/>
      <c r="F4" s="2"/>
      <c r="G4" s="2"/>
      <c r="H4" s="36"/>
      <c r="I4" s="36"/>
      <c r="J4" s="2" t="s">
        <v>123</v>
      </c>
      <c r="K4" s="26">
        <f>MAX(K7:K36)</f>
        <v>0</v>
      </c>
      <c r="L4" s="2"/>
    </row>
    <row r="5" spans="1:12">
      <c r="A5" s="695" t="s">
        <v>100</v>
      </c>
      <c r="B5" s="694" t="s">
        <v>101</v>
      </c>
      <c r="C5" s="694" t="s">
        <v>124</v>
      </c>
      <c r="D5" s="694"/>
      <c r="E5" s="694" t="s">
        <v>125</v>
      </c>
      <c r="F5" s="694"/>
      <c r="G5" s="698" t="s">
        <v>126</v>
      </c>
      <c r="H5" s="700" t="s">
        <v>127</v>
      </c>
      <c r="I5" s="700"/>
      <c r="J5" s="694" t="s">
        <v>128</v>
      </c>
      <c r="K5" s="698" t="s">
        <v>129</v>
      </c>
      <c r="L5" s="692" t="s">
        <v>130</v>
      </c>
    </row>
    <row r="6" spans="1:12">
      <c r="A6" s="696"/>
      <c r="B6" s="697"/>
      <c r="C6" s="5" t="s">
        <v>101</v>
      </c>
      <c r="D6" s="5" t="s">
        <v>131</v>
      </c>
      <c r="E6" s="5" t="s">
        <v>101</v>
      </c>
      <c r="F6" s="5" t="s">
        <v>131</v>
      </c>
      <c r="G6" s="699"/>
      <c r="H6" s="37" t="s">
        <v>124</v>
      </c>
      <c r="I6" s="37" t="s">
        <v>125</v>
      </c>
      <c r="J6" s="697"/>
      <c r="K6" s="699"/>
      <c r="L6" s="693"/>
    </row>
    <row r="7" spans="1:12">
      <c r="A7" s="6">
        <v>1</v>
      </c>
      <c r="B7" s="7">
        <f>C4</f>
        <v>46054</v>
      </c>
      <c r="C7" s="8">
        <f>B7</f>
        <v>46054</v>
      </c>
      <c r="D7" s="9">
        <v>0.29166666666666702</v>
      </c>
      <c r="E7" s="8">
        <f>C7+1</f>
        <v>46055</v>
      </c>
      <c r="F7" s="9">
        <v>0.29166666666666702</v>
      </c>
      <c r="G7" s="10">
        <f>IFERROR(((E7-C7)+(F7-D7)),"")</f>
        <v>1</v>
      </c>
      <c r="H7" s="11"/>
      <c r="I7" s="11"/>
      <c r="J7" s="11">
        <f t="shared" ref="J7:J8" si="0">I7-H7</f>
        <v>0</v>
      </c>
      <c r="K7" s="27">
        <f t="shared" ref="K7:K8" si="1">J7/24</f>
        <v>0</v>
      </c>
      <c r="L7" s="40"/>
    </row>
    <row r="8" spans="1:12">
      <c r="A8" s="12">
        <f>A7+1</f>
        <v>2</v>
      </c>
      <c r="B8" s="8">
        <f>B7+1</f>
        <v>46055</v>
      </c>
      <c r="C8" s="8">
        <f>B8</f>
        <v>46055</v>
      </c>
      <c r="D8" s="9">
        <v>0.29166666666666702</v>
      </c>
      <c r="E8" s="8">
        <f>C8+1</f>
        <v>46056</v>
      </c>
      <c r="F8" s="9">
        <v>0.29166666666666702</v>
      </c>
      <c r="G8" s="10">
        <f>IFERROR(((E8-C8)+(F8-D8)),"")</f>
        <v>1</v>
      </c>
      <c r="H8" s="11"/>
      <c r="I8" s="11"/>
      <c r="J8" s="11">
        <f t="shared" si="0"/>
        <v>0</v>
      </c>
      <c r="K8" s="27">
        <f t="shared" si="1"/>
        <v>0</v>
      </c>
      <c r="L8" s="28"/>
    </row>
    <row r="9" spans="1:12">
      <c r="A9" s="12">
        <f t="shared" ref="A9:B24" si="2">A8+1</f>
        <v>3</v>
      </c>
      <c r="B9" s="8">
        <f t="shared" si="2"/>
        <v>46056</v>
      </c>
      <c r="C9" s="8">
        <f t="shared" ref="C9:C35" si="3">B9</f>
        <v>46056</v>
      </c>
      <c r="D9" s="9">
        <v>0.29166666666666702</v>
      </c>
      <c r="E9" s="8">
        <f t="shared" ref="E9:E35" si="4">C9+1</f>
        <v>46057</v>
      </c>
      <c r="F9" s="9">
        <v>0.29166666666666702</v>
      </c>
      <c r="G9" s="10">
        <f t="shared" ref="G9:G35" si="5">IFERROR(((E9-C9)+(F9-D9)),"")</f>
        <v>1</v>
      </c>
      <c r="H9" s="11"/>
      <c r="I9" s="11"/>
      <c r="J9" s="11">
        <f t="shared" ref="J9" si="6">I9-H9</f>
        <v>0</v>
      </c>
      <c r="K9" s="27">
        <f t="shared" ref="K9" si="7">J9/24</f>
        <v>0</v>
      </c>
      <c r="L9" s="28"/>
    </row>
    <row r="10" spans="1:12">
      <c r="A10" s="12">
        <f t="shared" si="2"/>
        <v>4</v>
      </c>
      <c r="B10" s="8">
        <f t="shared" si="2"/>
        <v>46057</v>
      </c>
      <c r="C10" s="8">
        <f t="shared" si="3"/>
        <v>46057</v>
      </c>
      <c r="D10" s="9">
        <v>0.29166666666666702</v>
      </c>
      <c r="E10" s="8">
        <f t="shared" si="4"/>
        <v>46058</v>
      </c>
      <c r="F10" s="9">
        <v>0.29166666666666702</v>
      </c>
      <c r="G10" s="10">
        <f t="shared" si="5"/>
        <v>1</v>
      </c>
      <c r="H10" s="11"/>
      <c r="I10" s="11"/>
      <c r="J10" s="11">
        <f t="shared" ref="J10" si="8">I10-H10</f>
        <v>0</v>
      </c>
      <c r="K10" s="27">
        <f t="shared" ref="K10" si="9">J10/24</f>
        <v>0</v>
      </c>
      <c r="L10" s="28"/>
    </row>
    <row r="11" spans="1:12">
      <c r="A11" s="12">
        <f t="shared" si="2"/>
        <v>5</v>
      </c>
      <c r="B11" s="8">
        <f t="shared" si="2"/>
        <v>46058</v>
      </c>
      <c r="C11" s="8">
        <f t="shared" si="3"/>
        <v>46058</v>
      </c>
      <c r="D11" s="9">
        <v>0.29166666666666702</v>
      </c>
      <c r="E11" s="8">
        <f t="shared" si="4"/>
        <v>46059</v>
      </c>
      <c r="F11" s="9">
        <v>0.29166666666666702</v>
      </c>
      <c r="G11" s="10">
        <f t="shared" si="5"/>
        <v>1</v>
      </c>
      <c r="H11" s="11"/>
      <c r="I11" s="11"/>
      <c r="J11" s="11">
        <f t="shared" ref="J11" si="10">I11-H11</f>
        <v>0</v>
      </c>
      <c r="K11" s="27">
        <f t="shared" ref="K11" si="11">J11/24</f>
        <v>0</v>
      </c>
      <c r="L11" s="28"/>
    </row>
    <row r="12" spans="1:12">
      <c r="A12" s="12">
        <f t="shared" si="2"/>
        <v>6</v>
      </c>
      <c r="B12" s="8">
        <f t="shared" si="2"/>
        <v>46059</v>
      </c>
      <c r="C12" s="8">
        <f t="shared" si="3"/>
        <v>46059</v>
      </c>
      <c r="D12" s="9">
        <v>0.29166666666666702</v>
      </c>
      <c r="E12" s="8">
        <f t="shared" si="4"/>
        <v>46060</v>
      </c>
      <c r="F12" s="9">
        <v>0.29166666666666702</v>
      </c>
      <c r="G12" s="10">
        <f t="shared" si="5"/>
        <v>1</v>
      </c>
      <c r="H12" s="11"/>
      <c r="I12" s="11"/>
      <c r="J12" s="11">
        <f t="shared" ref="J12" si="12">I12-H12</f>
        <v>0</v>
      </c>
      <c r="K12" s="27">
        <f t="shared" ref="K12" si="13">J12/24</f>
        <v>0</v>
      </c>
      <c r="L12" s="28"/>
    </row>
    <row r="13" spans="1:12">
      <c r="A13" s="12">
        <f t="shared" si="2"/>
        <v>7</v>
      </c>
      <c r="B13" s="8">
        <f t="shared" si="2"/>
        <v>46060</v>
      </c>
      <c r="C13" s="8">
        <f t="shared" si="3"/>
        <v>46060</v>
      </c>
      <c r="D13" s="9">
        <v>0.29166666666666702</v>
      </c>
      <c r="E13" s="8">
        <f t="shared" si="4"/>
        <v>46061</v>
      </c>
      <c r="F13" s="9">
        <v>0.29166666666666702</v>
      </c>
      <c r="G13" s="10">
        <f t="shared" si="5"/>
        <v>1</v>
      </c>
      <c r="H13" s="11"/>
      <c r="I13" s="11"/>
      <c r="J13" s="11">
        <f t="shared" ref="J13" si="14">I13-H13</f>
        <v>0</v>
      </c>
      <c r="K13" s="27">
        <f t="shared" ref="K13" si="15">J13/24</f>
        <v>0</v>
      </c>
      <c r="L13" s="28"/>
    </row>
    <row r="14" spans="1:12">
      <c r="A14" s="12">
        <f t="shared" si="2"/>
        <v>8</v>
      </c>
      <c r="B14" s="8">
        <f t="shared" si="2"/>
        <v>46061</v>
      </c>
      <c r="C14" s="8">
        <f t="shared" si="3"/>
        <v>46061</v>
      </c>
      <c r="D14" s="9">
        <v>0.29166666666666702</v>
      </c>
      <c r="E14" s="8">
        <f t="shared" si="4"/>
        <v>46062</v>
      </c>
      <c r="F14" s="9">
        <v>0.29166666666666702</v>
      </c>
      <c r="G14" s="10">
        <f t="shared" si="5"/>
        <v>1</v>
      </c>
      <c r="H14" s="11"/>
      <c r="I14" s="11"/>
      <c r="J14" s="11">
        <f t="shared" ref="J14" si="16">I14-H14</f>
        <v>0</v>
      </c>
      <c r="K14" s="27">
        <f t="shared" ref="K14" si="17">J14/24</f>
        <v>0</v>
      </c>
      <c r="L14" s="28"/>
    </row>
    <row r="15" spans="1:12">
      <c r="A15" s="12">
        <f t="shared" si="2"/>
        <v>9</v>
      </c>
      <c r="B15" s="8">
        <f t="shared" si="2"/>
        <v>46062</v>
      </c>
      <c r="C15" s="8">
        <f t="shared" si="3"/>
        <v>46062</v>
      </c>
      <c r="D15" s="9">
        <v>0.29166666666666702</v>
      </c>
      <c r="E15" s="8">
        <f t="shared" si="4"/>
        <v>46063</v>
      </c>
      <c r="F15" s="9">
        <v>0.29166666666666702</v>
      </c>
      <c r="G15" s="10">
        <f t="shared" si="5"/>
        <v>1</v>
      </c>
      <c r="H15" s="11"/>
      <c r="I15" s="11"/>
      <c r="J15" s="11">
        <f t="shared" ref="J15" si="18">I15-H15</f>
        <v>0</v>
      </c>
      <c r="K15" s="27">
        <f t="shared" ref="K15" si="19">J15/24</f>
        <v>0</v>
      </c>
      <c r="L15" s="28"/>
    </row>
    <row r="16" spans="1:12">
      <c r="A16" s="12">
        <f t="shared" si="2"/>
        <v>10</v>
      </c>
      <c r="B16" s="8">
        <f t="shared" si="2"/>
        <v>46063</v>
      </c>
      <c r="C16" s="8">
        <f t="shared" si="3"/>
        <v>46063</v>
      </c>
      <c r="D16" s="9">
        <v>0.29166666666666702</v>
      </c>
      <c r="E16" s="8">
        <f t="shared" si="4"/>
        <v>46064</v>
      </c>
      <c r="F16" s="9">
        <v>0.29166666666666702</v>
      </c>
      <c r="G16" s="10">
        <f t="shared" si="5"/>
        <v>1</v>
      </c>
      <c r="H16" s="11"/>
      <c r="I16" s="11"/>
      <c r="J16" s="11">
        <f t="shared" ref="J16" si="20">I16-H16</f>
        <v>0</v>
      </c>
      <c r="K16" s="27">
        <f t="shared" ref="K16" si="21">J16/24</f>
        <v>0</v>
      </c>
      <c r="L16" s="28"/>
    </row>
    <row r="17" spans="1:14">
      <c r="A17" s="12">
        <f t="shared" si="2"/>
        <v>11</v>
      </c>
      <c r="B17" s="8">
        <f t="shared" si="2"/>
        <v>46064</v>
      </c>
      <c r="C17" s="8">
        <f t="shared" si="3"/>
        <v>46064</v>
      </c>
      <c r="D17" s="9">
        <v>0.29166666666666702</v>
      </c>
      <c r="E17" s="8">
        <f t="shared" si="4"/>
        <v>46065</v>
      </c>
      <c r="F17" s="9">
        <v>0.29166666666666702</v>
      </c>
      <c r="G17" s="10">
        <f t="shared" si="5"/>
        <v>1</v>
      </c>
      <c r="H17" s="11"/>
      <c r="I17" s="11"/>
      <c r="J17" s="11">
        <f t="shared" ref="J17" si="22">I17-H17</f>
        <v>0</v>
      </c>
      <c r="K17" s="27">
        <f t="shared" ref="K17" si="23">J17/24</f>
        <v>0</v>
      </c>
      <c r="L17" s="28"/>
    </row>
    <row r="18" spans="1:14">
      <c r="A18" s="12">
        <f t="shared" si="2"/>
        <v>12</v>
      </c>
      <c r="B18" s="8">
        <f t="shared" si="2"/>
        <v>46065</v>
      </c>
      <c r="C18" s="8">
        <f t="shared" si="3"/>
        <v>46065</v>
      </c>
      <c r="D18" s="9">
        <v>0.29166666666666702</v>
      </c>
      <c r="E18" s="8">
        <f t="shared" si="4"/>
        <v>46066</v>
      </c>
      <c r="F18" s="9">
        <v>0.29166666666666702</v>
      </c>
      <c r="G18" s="10">
        <f t="shared" si="5"/>
        <v>1</v>
      </c>
      <c r="H18" s="11"/>
      <c r="I18" s="11"/>
      <c r="J18" s="11">
        <f t="shared" ref="J18:J19" si="24">I18-H18</f>
        <v>0</v>
      </c>
      <c r="K18" s="27">
        <f t="shared" ref="K18:K19" si="25">J18/24</f>
        <v>0</v>
      </c>
      <c r="L18" s="28"/>
      <c r="N18" s="29"/>
    </row>
    <row r="19" spans="1:14">
      <c r="A19" s="12">
        <f t="shared" si="2"/>
        <v>13</v>
      </c>
      <c r="B19" s="8">
        <f t="shared" si="2"/>
        <v>46066</v>
      </c>
      <c r="C19" s="8">
        <f t="shared" si="3"/>
        <v>46066</v>
      </c>
      <c r="D19" s="9">
        <v>0.29166666666666702</v>
      </c>
      <c r="E19" s="8">
        <f t="shared" si="4"/>
        <v>46067</v>
      </c>
      <c r="F19" s="9">
        <v>0.29166666666666702</v>
      </c>
      <c r="G19" s="10">
        <f t="shared" si="5"/>
        <v>1</v>
      </c>
      <c r="H19" s="11"/>
      <c r="I19" s="11"/>
      <c r="J19" s="11">
        <f t="shared" si="24"/>
        <v>0</v>
      </c>
      <c r="K19" s="27">
        <f t="shared" si="25"/>
        <v>0</v>
      </c>
      <c r="L19" s="28"/>
    </row>
    <row r="20" spans="1:14">
      <c r="A20" s="12">
        <f t="shared" si="2"/>
        <v>14</v>
      </c>
      <c r="B20" s="8">
        <f t="shared" si="2"/>
        <v>46067</v>
      </c>
      <c r="C20" s="8">
        <f t="shared" si="3"/>
        <v>46067</v>
      </c>
      <c r="D20" s="9">
        <v>0.29166666666666702</v>
      </c>
      <c r="E20" s="8">
        <f t="shared" si="4"/>
        <v>46068</v>
      </c>
      <c r="F20" s="9">
        <v>0.29166666666666702</v>
      </c>
      <c r="G20" s="10">
        <f t="shared" si="5"/>
        <v>1</v>
      </c>
      <c r="H20" s="11"/>
      <c r="I20" s="11"/>
      <c r="J20" s="11">
        <f t="shared" ref="J20" si="26">I20-H20</f>
        <v>0</v>
      </c>
      <c r="K20" s="27">
        <f t="shared" ref="K20" si="27">J20/24</f>
        <v>0</v>
      </c>
      <c r="L20" s="28"/>
    </row>
    <row r="21" spans="1:14">
      <c r="A21" s="12">
        <f t="shared" si="2"/>
        <v>15</v>
      </c>
      <c r="B21" s="8">
        <f t="shared" si="2"/>
        <v>46068</v>
      </c>
      <c r="C21" s="8">
        <f t="shared" si="3"/>
        <v>46068</v>
      </c>
      <c r="D21" s="9">
        <v>0.29166666666666702</v>
      </c>
      <c r="E21" s="8">
        <f t="shared" si="4"/>
        <v>46069</v>
      </c>
      <c r="F21" s="9">
        <v>0.29166666666666702</v>
      </c>
      <c r="G21" s="10">
        <f t="shared" si="5"/>
        <v>1</v>
      </c>
      <c r="H21" s="11"/>
      <c r="I21" s="11"/>
      <c r="J21" s="11">
        <f t="shared" ref="J21" si="28">I21-H21</f>
        <v>0</v>
      </c>
      <c r="K21" s="27">
        <f t="shared" ref="K21" si="29">J21/24</f>
        <v>0</v>
      </c>
      <c r="L21" s="28"/>
    </row>
    <row r="22" spans="1:14">
      <c r="A22" s="12">
        <f t="shared" si="2"/>
        <v>16</v>
      </c>
      <c r="B22" s="8">
        <f t="shared" si="2"/>
        <v>46069</v>
      </c>
      <c r="C22" s="8">
        <f t="shared" si="3"/>
        <v>46069</v>
      </c>
      <c r="D22" s="9">
        <v>0.29166666666666702</v>
      </c>
      <c r="E22" s="8">
        <f t="shared" si="4"/>
        <v>46070</v>
      </c>
      <c r="F22" s="9">
        <v>0.29166666666666702</v>
      </c>
      <c r="G22" s="10">
        <f t="shared" si="5"/>
        <v>1</v>
      </c>
      <c r="H22" s="11"/>
      <c r="I22" s="11"/>
      <c r="J22" s="11">
        <f t="shared" ref="J22" si="30">I22-H22</f>
        <v>0</v>
      </c>
      <c r="K22" s="27">
        <f t="shared" ref="K22" si="31">J22/24</f>
        <v>0</v>
      </c>
      <c r="L22" s="28"/>
    </row>
    <row r="23" spans="1:14">
      <c r="A23" s="12">
        <f t="shared" si="2"/>
        <v>17</v>
      </c>
      <c r="B23" s="8">
        <f t="shared" si="2"/>
        <v>46070</v>
      </c>
      <c r="C23" s="8">
        <f t="shared" si="3"/>
        <v>46070</v>
      </c>
      <c r="D23" s="9">
        <v>0.29166666666666702</v>
      </c>
      <c r="E23" s="8">
        <f t="shared" si="4"/>
        <v>46071</v>
      </c>
      <c r="F23" s="9">
        <v>0.29166666666666702</v>
      </c>
      <c r="G23" s="10">
        <f t="shared" si="5"/>
        <v>1</v>
      </c>
      <c r="H23" s="11"/>
      <c r="I23" s="11"/>
      <c r="J23" s="11">
        <f t="shared" ref="J23" si="32">I23-H23</f>
        <v>0</v>
      </c>
      <c r="K23" s="27">
        <f t="shared" ref="K23" si="33">J23/24</f>
        <v>0</v>
      </c>
      <c r="L23" s="28"/>
    </row>
    <row r="24" spans="1:14">
      <c r="A24" s="12">
        <f t="shared" si="2"/>
        <v>18</v>
      </c>
      <c r="B24" s="8">
        <f t="shared" si="2"/>
        <v>46071</v>
      </c>
      <c r="C24" s="8">
        <f t="shared" si="3"/>
        <v>46071</v>
      </c>
      <c r="D24" s="9">
        <v>0.29166666666666702</v>
      </c>
      <c r="E24" s="8">
        <f t="shared" si="4"/>
        <v>46072</v>
      </c>
      <c r="F24" s="9">
        <v>0.29166666666666702</v>
      </c>
      <c r="G24" s="10">
        <f t="shared" si="5"/>
        <v>1</v>
      </c>
      <c r="H24" s="11"/>
      <c r="I24" s="11"/>
      <c r="J24" s="11">
        <f t="shared" ref="J24" si="34">I24-H24</f>
        <v>0</v>
      </c>
      <c r="K24" s="27">
        <f t="shared" ref="K24" si="35">J24/24</f>
        <v>0</v>
      </c>
      <c r="L24" s="28"/>
    </row>
    <row r="25" spans="1:14">
      <c r="A25" s="12">
        <f t="shared" ref="A25:B37" si="36">A24+1</f>
        <v>19</v>
      </c>
      <c r="B25" s="8">
        <f>B24+1</f>
        <v>46072</v>
      </c>
      <c r="C25" s="8">
        <f t="shared" si="3"/>
        <v>46072</v>
      </c>
      <c r="D25" s="9">
        <v>0.29166666666666702</v>
      </c>
      <c r="E25" s="8">
        <f t="shared" si="4"/>
        <v>46073</v>
      </c>
      <c r="F25" s="9">
        <v>0.29166666666666702</v>
      </c>
      <c r="G25" s="10">
        <f t="shared" si="5"/>
        <v>1</v>
      </c>
      <c r="H25" s="11"/>
      <c r="I25" s="11"/>
      <c r="J25" s="11">
        <f t="shared" ref="J25" si="37">I25-H25</f>
        <v>0</v>
      </c>
      <c r="K25" s="27">
        <f t="shared" ref="K25" si="38">J25/24</f>
        <v>0</v>
      </c>
      <c r="L25" s="28"/>
    </row>
    <row r="26" spans="1:14">
      <c r="A26" s="12">
        <f t="shared" si="36"/>
        <v>20</v>
      </c>
      <c r="B26" s="8">
        <f>B25+1</f>
        <v>46073</v>
      </c>
      <c r="C26" s="8">
        <f t="shared" si="3"/>
        <v>46073</v>
      </c>
      <c r="D26" s="9">
        <v>0.29166666666666702</v>
      </c>
      <c r="E26" s="8">
        <f t="shared" si="4"/>
        <v>46074</v>
      </c>
      <c r="F26" s="9">
        <v>0.29166666666666702</v>
      </c>
      <c r="G26" s="10">
        <f t="shared" si="5"/>
        <v>1</v>
      </c>
      <c r="H26" s="11"/>
      <c r="I26" s="11"/>
      <c r="J26" s="11">
        <f t="shared" ref="J26" si="39">I26-H26</f>
        <v>0</v>
      </c>
      <c r="K26" s="27">
        <f t="shared" ref="K26" si="40">J26/24</f>
        <v>0</v>
      </c>
      <c r="L26" s="28"/>
    </row>
    <row r="27" spans="1:14">
      <c r="A27" s="12">
        <f t="shared" si="36"/>
        <v>21</v>
      </c>
      <c r="B27" s="8">
        <f>B26+1</f>
        <v>46074</v>
      </c>
      <c r="C27" s="8">
        <f t="shared" si="3"/>
        <v>46074</v>
      </c>
      <c r="D27" s="9">
        <v>0.29166666666666702</v>
      </c>
      <c r="E27" s="8">
        <f t="shared" si="4"/>
        <v>46075</v>
      </c>
      <c r="F27" s="9">
        <v>0.29166666666666702</v>
      </c>
      <c r="G27" s="10">
        <f t="shared" si="5"/>
        <v>1</v>
      </c>
      <c r="H27" s="11"/>
      <c r="I27" s="11"/>
      <c r="J27" s="11">
        <f t="shared" ref="J27" si="41">I27-H27</f>
        <v>0</v>
      </c>
      <c r="K27" s="27">
        <f t="shared" ref="K27" si="42">J27/24</f>
        <v>0</v>
      </c>
      <c r="L27" s="28"/>
    </row>
    <row r="28" spans="1:14">
      <c r="A28" s="12">
        <f t="shared" si="36"/>
        <v>22</v>
      </c>
      <c r="B28" s="8">
        <f t="shared" si="36"/>
        <v>46075</v>
      </c>
      <c r="C28" s="8">
        <f t="shared" si="3"/>
        <v>46075</v>
      </c>
      <c r="D28" s="9">
        <v>0.29166666666666702</v>
      </c>
      <c r="E28" s="8">
        <f t="shared" si="4"/>
        <v>46076</v>
      </c>
      <c r="F28" s="9">
        <v>0.29166666666666702</v>
      </c>
      <c r="G28" s="10">
        <f t="shared" si="5"/>
        <v>1</v>
      </c>
      <c r="H28" s="11"/>
      <c r="I28" s="11"/>
      <c r="J28" s="11">
        <f t="shared" ref="J28" si="43">I28-H28</f>
        <v>0</v>
      </c>
      <c r="K28" s="27">
        <f t="shared" ref="K28" si="44">J28/24</f>
        <v>0</v>
      </c>
      <c r="L28" s="28"/>
    </row>
    <row r="29" spans="1:14">
      <c r="A29" s="12">
        <f t="shared" si="36"/>
        <v>23</v>
      </c>
      <c r="B29" s="8">
        <f t="shared" si="36"/>
        <v>46076</v>
      </c>
      <c r="C29" s="8">
        <f t="shared" si="3"/>
        <v>46076</v>
      </c>
      <c r="D29" s="9">
        <v>0.29166666666666702</v>
      </c>
      <c r="E29" s="8">
        <f t="shared" si="4"/>
        <v>46077</v>
      </c>
      <c r="F29" s="9">
        <v>0.29166666666666702</v>
      </c>
      <c r="G29" s="10">
        <f t="shared" si="5"/>
        <v>1</v>
      </c>
      <c r="H29" s="11"/>
      <c r="I29" s="11"/>
      <c r="J29" s="11">
        <f t="shared" ref="J29" si="45">I29-H29</f>
        <v>0</v>
      </c>
      <c r="K29" s="27">
        <f t="shared" ref="K29" si="46">J29/24</f>
        <v>0</v>
      </c>
      <c r="L29" s="28"/>
    </row>
    <row r="30" spans="1:14">
      <c r="A30" s="12">
        <f t="shared" si="36"/>
        <v>24</v>
      </c>
      <c r="B30" s="8">
        <f t="shared" si="36"/>
        <v>46077</v>
      </c>
      <c r="C30" s="8">
        <f t="shared" si="3"/>
        <v>46077</v>
      </c>
      <c r="D30" s="9">
        <v>0.29166666666666702</v>
      </c>
      <c r="E30" s="8">
        <f t="shared" si="4"/>
        <v>46078</v>
      </c>
      <c r="F30" s="9">
        <v>0.29166666666666702</v>
      </c>
      <c r="G30" s="10">
        <f t="shared" si="5"/>
        <v>1</v>
      </c>
      <c r="H30" s="11"/>
      <c r="I30" s="11"/>
      <c r="J30" s="11">
        <f t="shared" ref="J30" si="47">I30-H30</f>
        <v>0</v>
      </c>
      <c r="K30" s="27">
        <f t="shared" ref="K30" si="48">J30/24</f>
        <v>0</v>
      </c>
      <c r="L30" s="28"/>
    </row>
    <row r="31" spans="1:14">
      <c r="A31" s="12">
        <f t="shared" si="36"/>
        <v>25</v>
      </c>
      <c r="B31" s="8">
        <f t="shared" si="36"/>
        <v>46078</v>
      </c>
      <c r="C31" s="8">
        <f t="shared" si="3"/>
        <v>46078</v>
      </c>
      <c r="D31" s="9">
        <v>0.29166666666666702</v>
      </c>
      <c r="E31" s="8">
        <f t="shared" si="4"/>
        <v>46079</v>
      </c>
      <c r="F31" s="9">
        <v>0.29166666666666702</v>
      </c>
      <c r="G31" s="10">
        <f t="shared" si="5"/>
        <v>1</v>
      </c>
      <c r="H31" s="11"/>
      <c r="I31" s="11"/>
      <c r="J31" s="11">
        <f t="shared" ref="J31" si="49">I31-H31</f>
        <v>0</v>
      </c>
      <c r="K31" s="27">
        <f t="shared" ref="K31" si="50">J31/24</f>
        <v>0</v>
      </c>
      <c r="L31" s="28"/>
    </row>
    <row r="32" spans="1:14">
      <c r="A32" s="12">
        <f t="shared" si="36"/>
        <v>26</v>
      </c>
      <c r="B32" s="8">
        <f t="shared" si="36"/>
        <v>46079</v>
      </c>
      <c r="C32" s="8">
        <f t="shared" si="3"/>
        <v>46079</v>
      </c>
      <c r="D32" s="9">
        <v>0.29166666666666702</v>
      </c>
      <c r="E32" s="8">
        <f t="shared" si="4"/>
        <v>46080</v>
      </c>
      <c r="F32" s="9">
        <v>0.29166666666666702</v>
      </c>
      <c r="G32" s="10">
        <f t="shared" si="5"/>
        <v>1</v>
      </c>
      <c r="H32" s="11"/>
      <c r="I32" s="11"/>
      <c r="J32" s="11">
        <f t="shared" ref="J32" si="51">I32-H32</f>
        <v>0</v>
      </c>
      <c r="K32" s="27">
        <f t="shared" ref="K32" si="52">J32/24</f>
        <v>0</v>
      </c>
      <c r="L32" s="28"/>
    </row>
    <row r="33" spans="1:12">
      <c r="A33" s="12">
        <f t="shared" si="36"/>
        <v>27</v>
      </c>
      <c r="B33" s="8">
        <f t="shared" si="36"/>
        <v>46080</v>
      </c>
      <c r="C33" s="8">
        <f t="shared" si="3"/>
        <v>46080</v>
      </c>
      <c r="D33" s="9">
        <v>0.29166666666666702</v>
      </c>
      <c r="E33" s="8">
        <f t="shared" si="4"/>
        <v>46081</v>
      </c>
      <c r="F33" s="9">
        <v>0.29166666666666702</v>
      </c>
      <c r="G33" s="10">
        <f t="shared" si="5"/>
        <v>1</v>
      </c>
      <c r="H33" s="11"/>
      <c r="I33" s="11"/>
      <c r="J33" s="11">
        <f t="shared" ref="J33" si="53">I33-H33</f>
        <v>0</v>
      </c>
      <c r="K33" s="27">
        <f t="shared" ref="K33" si="54">J33/24</f>
        <v>0</v>
      </c>
      <c r="L33" s="28"/>
    </row>
    <row r="34" spans="1:12">
      <c r="A34" s="12">
        <f t="shared" si="36"/>
        <v>28</v>
      </c>
      <c r="B34" s="8">
        <f t="shared" si="36"/>
        <v>46081</v>
      </c>
      <c r="C34" s="8">
        <f t="shared" si="3"/>
        <v>46081</v>
      </c>
      <c r="D34" s="9">
        <v>0.29166666666666702</v>
      </c>
      <c r="E34" s="8">
        <f t="shared" si="4"/>
        <v>46082</v>
      </c>
      <c r="F34" s="9">
        <v>0.29166666666666702</v>
      </c>
      <c r="G34" s="10">
        <f t="shared" si="5"/>
        <v>1</v>
      </c>
      <c r="H34" s="11"/>
      <c r="I34" s="11"/>
      <c r="J34" s="11">
        <f t="shared" ref="J34:J36" si="55">I34-H34</f>
        <v>0</v>
      </c>
      <c r="K34" s="27">
        <f t="shared" ref="K34:K36" si="56">J34/24</f>
        <v>0</v>
      </c>
      <c r="L34" s="28"/>
    </row>
    <row r="35" spans="1:12">
      <c r="A35" s="12">
        <f t="shared" si="36"/>
        <v>29</v>
      </c>
      <c r="B35" s="8">
        <f t="shared" si="36"/>
        <v>46082</v>
      </c>
      <c r="C35" s="8">
        <f t="shared" si="3"/>
        <v>46082</v>
      </c>
      <c r="D35" s="9">
        <v>0.29166666666666702</v>
      </c>
      <c r="E35" s="8">
        <f t="shared" si="4"/>
        <v>46083</v>
      </c>
      <c r="F35" s="9">
        <v>0.29166666666666702</v>
      </c>
      <c r="G35" s="10">
        <f t="shared" si="5"/>
        <v>1</v>
      </c>
      <c r="H35" s="11"/>
      <c r="I35" s="11"/>
      <c r="J35" s="11">
        <f t="shared" si="55"/>
        <v>0</v>
      </c>
      <c r="K35" s="27">
        <f t="shared" si="56"/>
        <v>0</v>
      </c>
      <c r="L35" s="28"/>
    </row>
    <row r="36" spans="1:12">
      <c r="A36" s="12">
        <f t="shared" si="36"/>
        <v>30</v>
      </c>
      <c r="B36" s="8">
        <f t="shared" si="36"/>
        <v>46083</v>
      </c>
      <c r="C36" s="8">
        <f t="shared" ref="C36" si="57">B36</f>
        <v>46083</v>
      </c>
      <c r="D36" s="9">
        <v>0.29166666666666702</v>
      </c>
      <c r="E36" s="8">
        <f t="shared" ref="E36" si="58">C36+1</f>
        <v>46084</v>
      </c>
      <c r="F36" s="9">
        <v>0.29166666666666702</v>
      </c>
      <c r="G36" s="10">
        <f t="shared" ref="G36" si="59">IFERROR(((E36-C36)+(F36-D36)),"")</f>
        <v>1</v>
      </c>
      <c r="H36" s="11"/>
      <c r="I36" s="11"/>
      <c r="J36" s="11">
        <f t="shared" si="55"/>
        <v>0</v>
      </c>
      <c r="K36" s="27">
        <f t="shared" si="56"/>
        <v>0</v>
      </c>
      <c r="L36" s="28"/>
    </row>
    <row r="37" spans="1:12">
      <c r="A37" s="12">
        <f t="shared" si="36"/>
        <v>31</v>
      </c>
      <c r="B37" s="8">
        <f t="shared" si="36"/>
        <v>46084</v>
      </c>
      <c r="C37" s="8">
        <f t="shared" ref="C37" si="60">B37</f>
        <v>46084</v>
      </c>
      <c r="D37" s="9">
        <v>0.29166666666666702</v>
      </c>
      <c r="E37" s="8">
        <f t="shared" ref="E37" si="61">C37+1</f>
        <v>46085</v>
      </c>
      <c r="F37" s="9">
        <v>0.29166666666666702</v>
      </c>
      <c r="G37" s="10">
        <f t="shared" ref="G37" si="62">IFERROR(((E37-C37)+(F37-D37)),"")</f>
        <v>1</v>
      </c>
      <c r="H37" s="11"/>
      <c r="I37" s="11"/>
      <c r="J37" s="11">
        <f t="shared" ref="J37" si="63">I37-H37</f>
        <v>0</v>
      </c>
      <c r="K37" s="27">
        <f t="shared" ref="K37" si="64">J37/24</f>
        <v>0</v>
      </c>
      <c r="L37" s="28"/>
    </row>
    <row r="38" spans="1:12">
      <c r="A38" s="13"/>
      <c r="B38" s="14"/>
      <c r="C38" s="14"/>
      <c r="D38" s="15"/>
      <c r="E38" s="14"/>
      <c r="F38" s="15"/>
      <c r="G38" s="15"/>
      <c r="H38" s="39"/>
      <c r="I38" s="39"/>
      <c r="J38" s="16"/>
      <c r="K38" s="30"/>
      <c r="L38" s="31"/>
    </row>
    <row r="39" spans="1:12">
      <c r="A39" s="17" t="s">
        <v>3</v>
      </c>
      <c r="B39" s="18"/>
      <c r="C39" s="18"/>
      <c r="D39" s="18"/>
      <c r="E39" s="18"/>
      <c r="F39" s="18"/>
      <c r="G39" s="19">
        <f>SUM(G7:G37)</f>
        <v>31</v>
      </c>
      <c r="H39" s="20"/>
      <c r="I39" s="20"/>
      <c r="J39" s="32">
        <f>SUM(J7:J38)</f>
        <v>0</v>
      </c>
      <c r="K39" s="32">
        <f>AVERAGE(K7:K37)</f>
        <v>0</v>
      </c>
      <c r="L39" s="33"/>
    </row>
    <row r="40" spans="1:12">
      <c r="A40" s="21" t="s">
        <v>106</v>
      </c>
      <c r="B40" s="22"/>
      <c r="C40" s="22"/>
      <c r="D40" s="22"/>
      <c r="E40" s="22"/>
      <c r="F40" s="22"/>
      <c r="G40" s="23">
        <f>G39/SUMPRODUCT((G7:G37&gt;0)*1)</f>
        <v>1</v>
      </c>
      <c r="H40" s="24"/>
      <c r="I40" s="24"/>
      <c r="J40" s="24"/>
      <c r="K40" s="24" t="e">
        <f>K39/SUMPRODUCT((K7:K37&gt;0)*1)</f>
        <v>#DIV/0!</v>
      </c>
      <c r="L40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drawing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workbookViewId="0">
      <pane xSplit="2" ySplit="6" topLeftCell="C7" activePane="bottomRight" state="frozen"/>
      <selection pane="topRight"/>
      <selection pane="bottomLeft"/>
      <selection pane="bottomRight" activeCell="G7" sqref="G7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9" width="13.85546875" style="35" customWidth="1"/>
    <col min="10" max="10" width="13.85546875" style="1" customWidth="1"/>
    <col min="11" max="11" width="9.140625" style="1"/>
    <col min="12" max="12" width="28.42578125" style="1" customWidth="1"/>
    <col min="13" max="16384" width="9.140625" style="1"/>
  </cols>
  <sheetData>
    <row r="1" spans="1:12">
      <c r="B1" s="2"/>
      <c r="C1" s="3" t="s">
        <v>120</v>
      </c>
      <c r="D1" s="2"/>
      <c r="E1" s="2"/>
      <c r="F1" s="2"/>
      <c r="G1" s="2"/>
      <c r="H1" s="36"/>
      <c r="I1" s="36"/>
      <c r="J1" s="2"/>
      <c r="K1" s="2"/>
      <c r="L1" s="2"/>
    </row>
    <row r="2" spans="1:12">
      <c r="B2" s="2"/>
      <c r="C2" s="3" t="s">
        <v>278</v>
      </c>
      <c r="D2" s="2"/>
      <c r="E2" s="2"/>
      <c r="F2" s="2"/>
      <c r="G2" s="2"/>
      <c r="H2" s="36"/>
      <c r="I2" s="36"/>
      <c r="J2" s="2"/>
      <c r="K2" s="2"/>
      <c r="L2" s="25" t="s">
        <v>122</v>
      </c>
    </row>
    <row r="3" spans="1:12">
      <c r="B3" s="2"/>
      <c r="C3" s="3" t="str">
        <f>SCI!C3</f>
        <v>Bulan Februari 2026</v>
      </c>
      <c r="D3" s="2"/>
      <c r="E3" s="2"/>
      <c r="F3" s="2"/>
      <c r="G3" s="2"/>
      <c r="H3" s="36"/>
      <c r="I3" s="36"/>
      <c r="J3" s="2"/>
      <c r="K3" s="2"/>
      <c r="L3" s="2"/>
    </row>
    <row r="4" spans="1:12">
      <c r="B4" s="4"/>
      <c r="C4" s="4">
        <f>SCI!C4</f>
        <v>46054</v>
      </c>
      <c r="D4" s="2"/>
      <c r="E4" s="2"/>
      <c r="F4" s="2"/>
      <c r="G4" s="2"/>
      <c r="H4" s="36"/>
      <c r="I4" s="36"/>
      <c r="J4" s="2" t="s">
        <v>123</v>
      </c>
      <c r="K4" s="26">
        <f>MAX(K7:K36)</f>
        <v>0</v>
      </c>
      <c r="L4" s="2"/>
    </row>
    <row r="5" spans="1:12">
      <c r="A5" s="695" t="s">
        <v>100</v>
      </c>
      <c r="B5" s="694" t="s">
        <v>101</v>
      </c>
      <c r="C5" s="694" t="s">
        <v>124</v>
      </c>
      <c r="D5" s="694"/>
      <c r="E5" s="694" t="s">
        <v>125</v>
      </c>
      <c r="F5" s="694"/>
      <c r="G5" s="698" t="s">
        <v>126</v>
      </c>
      <c r="H5" s="700" t="s">
        <v>127</v>
      </c>
      <c r="I5" s="700"/>
      <c r="J5" s="694" t="s">
        <v>128</v>
      </c>
      <c r="K5" s="698" t="s">
        <v>129</v>
      </c>
      <c r="L5" s="692" t="s">
        <v>130</v>
      </c>
    </row>
    <row r="6" spans="1:12">
      <c r="A6" s="696"/>
      <c r="B6" s="697"/>
      <c r="C6" s="5" t="s">
        <v>101</v>
      </c>
      <c r="D6" s="5" t="s">
        <v>131</v>
      </c>
      <c r="E6" s="5" t="s">
        <v>101</v>
      </c>
      <c r="F6" s="5" t="s">
        <v>131</v>
      </c>
      <c r="G6" s="699"/>
      <c r="H6" s="37" t="s">
        <v>124</v>
      </c>
      <c r="I6" s="37" t="s">
        <v>125</v>
      </c>
      <c r="J6" s="697"/>
      <c r="K6" s="699"/>
      <c r="L6" s="693"/>
    </row>
    <row r="7" spans="1:12">
      <c r="A7" s="6">
        <v>1</v>
      </c>
      <c r="B7" s="7">
        <f>C4</f>
        <v>46054</v>
      </c>
      <c r="C7" s="8">
        <f>B7</f>
        <v>46054</v>
      </c>
      <c r="D7" s="9">
        <v>0.29166666666666702</v>
      </c>
      <c r="E7" s="8">
        <f>C7+1</f>
        <v>46055</v>
      </c>
      <c r="F7" s="9">
        <v>0.29166666666666702</v>
      </c>
      <c r="G7" s="10">
        <f>IFERROR(((E7-C7)+(F7-D7)),"")</f>
        <v>1</v>
      </c>
      <c r="H7" s="38"/>
      <c r="I7" s="38"/>
      <c r="J7" s="11">
        <f t="shared" ref="J7:J8" si="0">I7-H7</f>
        <v>0</v>
      </c>
      <c r="K7" s="27">
        <f t="shared" ref="K7:K8" si="1">J7/24</f>
        <v>0</v>
      </c>
      <c r="L7" s="28"/>
    </row>
    <row r="8" spans="1:12">
      <c r="A8" s="12">
        <f>A7+1</f>
        <v>2</v>
      </c>
      <c r="B8" s="8">
        <f>B7+1</f>
        <v>46055</v>
      </c>
      <c r="C8" s="8">
        <f>B8</f>
        <v>46055</v>
      </c>
      <c r="D8" s="9">
        <v>0.29166666666666702</v>
      </c>
      <c r="E8" s="8">
        <f>C8+1</f>
        <v>46056</v>
      </c>
      <c r="F8" s="9">
        <v>0.29166666666666702</v>
      </c>
      <c r="G8" s="10">
        <f>IFERROR(((E8-C8)+(F8-D8)),"")</f>
        <v>1</v>
      </c>
      <c r="H8" s="11"/>
      <c r="I8" s="11"/>
      <c r="J8" s="11">
        <f t="shared" si="0"/>
        <v>0</v>
      </c>
      <c r="K8" s="27">
        <f t="shared" si="1"/>
        <v>0</v>
      </c>
      <c r="L8" s="28"/>
    </row>
    <row r="9" spans="1:12">
      <c r="A9" s="12">
        <f t="shared" ref="A9:B24" si="2">A8+1</f>
        <v>3</v>
      </c>
      <c r="B9" s="8">
        <f t="shared" si="2"/>
        <v>46056</v>
      </c>
      <c r="C9" s="8">
        <f t="shared" ref="C9:C35" si="3">B9</f>
        <v>46056</v>
      </c>
      <c r="D9" s="9">
        <v>0.29166666666666702</v>
      </c>
      <c r="E9" s="8">
        <f t="shared" ref="E9:E35" si="4">C9+1</f>
        <v>46057</v>
      </c>
      <c r="F9" s="9">
        <v>0.29166666666666702</v>
      </c>
      <c r="G9" s="10">
        <f>IFERROR(((E9-C9)+(F9-D9)),"")</f>
        <v>1</v>
      </c>
      <c r="H9" s="11"/>
      <c r="I9" s="11"/>
      <c r="J9" s="11">
        <f t="shared" ref="J9" si="5">I9-H9</f>
        <v>0</v>
      </c>
      <c r="K9" s="27">
        <f t="shared" ref="K9" si="6">J9/24</f>
        <v>0</v>
      </c>
      <c r="L9" s="28"/>
    </row>
    <row r="10" spans="1:12">
      <c r="A10" s="12">
        <f t="shared" si="2"/>
        <v>4</v>
      </c>
      <c r="B10" s="8">
        <f t="shared" si="2"/>
        <v>46057</v>
      </c>
      <c r="C10" s="8">
        <f t="shared" si="3"/>
        <v>46057</v>
      </c>
      <c r="D10" s="9">
        <v>0.29166666666666702</v>
      </c>
      <c r="E10" s="8">
        <f t="shared" si="4"/>
        <v>46058</v>
      </c>
      <c r="F10" s="9">
        <v>0.29166666666666702</v>
      </c>
      <c r="G10" s="10">
        <f t="shared" ref="G10:G11" si="7">IFERROR(((E10-C10)+(F10-D10)),"")</f>
        <v>1</v>
      </c>
      <c r="H10" s="11"/>
      <c r="I10" s="11"/>
      <c r="J10" s="11">
        <f t="shared" ref="J10" si="8">I10-H10</f>
        <v>0</v>
      </c>
      <c r="K10" s="27">
        <f t="shared" ref="K10" si="9">J10/24</f>
        <v>0</v>
      </c>
      <c r="L10" s="28"/>
    </row>
    <row r="11" spans="1:12">
      <c r="A11" s="12">
        <f t="shared" si="2"/>
        <v>5</v>
      </c>
      <c r="B11" s="8">
        <f t="shared" si="2"/>
        <v>46058</v>
      </c>
      <c r="C11" s="8">
        <f t="shared" si="3"/>
        <v>46058</v>
      </c>
      <c r="D11" s="9">
        <v>0.29166666666666702</v>
      </c>
      <c r="E11" s="8">
        <f t="shared" si="4"/>
        <v>46059</v>
      </c>
      <c r="F11" s="9">
        <v>0.29166666666666702</v>
      </c>
      <c r="G11" s="10">
        <f t="shared" si="7"/>
        <v>1</v>
      </c>
      <c r="H11" s="11"/>
      <c r="I11" s="11"/>
      <c r="J11" s="11">
        <f t="shared" ref="J11:J14" si="10">I11-H11</f>
        <v>0</v>
      </c>
      <c r="K11" s="27">
        <f t="shared" ref="K11:K14" si="11">J11/24</f>
        <v>0</v>
      </c>
      <c r="L11" s="28"/>
    </row>
    <row r="12" spans="1:12">
      <c r="A12" s="12">
        <f t="shared" si="2"/>
        <v>6</v>
      </c>
      <c r="B12" s="8">
        <f t="shared" si="2"/>
        <v>46059</v>
      </c>
      <c r="C12" s="8">
        <f t="shared" si="3"/>
        <v>46059</v>
      </c>
      <c r="D12" s="9">
        <v>0.29166666666666702</v>
      </c>
      <c r="E12" s="8">
        <f t="shared" si="4"/>
        <v>46060</v>
      </c>
      <c r="F12" s="9">
        <v>0.29166666666666702</v>
      </c>
      <c r="G12" s="10">
        <f t="shared" ref="G12:G35" si="12">IFERROR(((E12-C12)+(F12-D12)),"")</f>
        <v>1</v>
      </c>
      <c r="H12" s="11"/>
      <c r="I12" s="11"/>
      <c r="J12" s="11">
        <f t="shared" si="10"/>
        <v>0</v>
      </c>
      <c r="K12" s="27">
        <f t="shared" si="11"/>
        <v>0</v>
      </c>
      <c r="L12" s="28"/>
    </row>
    <row r="13" spans="1:12">
      <c r="A13" s="12">
        <f t="shared" si="2"/>
        <v>7</v>
      </c>
      <c r="B13" s="8">
        <f t="shared" si="2"/>
        <v>46060</v>
      </c>
      <c r="C13" s="8">
        <f t="shared" si="3"/>
        <v>46060</v>
      </c>
      <c r="D13" s="9">
        <v>0.29166666666666702</v>
      </c>
      <c r="E13" s="8">
        <f t="shared" si="4"/>
        <v>46061</v>
      </c>
      <c r="F13" s="9">
        <v>0.29166666666666702</v>
      </c>
      <c r="G13" s="10">
        <f t="shared" si="12"/>
        <v>1</v>
      </c>
      <c r="H13" s="11"/>
      <c r="I13" s="11"/>
      <c r="J13" s="11">
        <f t="shared" si="10"/>
        <v>0</v>
      </c>
      <c r="K13" s="27">
        <f t="shared" si="11"/>
        <v>0</v>
      </c>
      <c r="L13" s="28"/>
    </row>
    <row r="14" spans="1:12">
      <c r="A14" s="12">
        <f t="shared" si="2"/>
        <v>8</v>
      </c>
      <c r="B14" s="8">
        <f t="shared" si="2"/>
        <v>46061</v>
      </c>
      <c r="C14" s="8">
        <f t="shared" si="3"/>
        <v>46061</v>
      </c>
      <c r="D14" s="9">
        <v>0.29166666666666702</v>
      </c>
      <c r="E14" s="8">
        <f t="shared" si="4"/>
        <v>46062</v>
      </c>
      <c r="F14" s="9">
        <v>0.29166666666666702</v>
      </c>
      <c r="G14" s="10">
        <f t="shared" si="12"/>
        <v>1</v>
      </c>
      <c r="H14" s="11"/>
      <c r="I14" s="11"/>
      <c r="J14" s="11">
        <f t="shared" si="10"/>
        <v>0</v>
      </c>
      <c r="K14" s="27">
        <f t="shared" si="11"/>
        <v>0</v>
      </c>
      <c r="L14" s="28"/>
    </row>
    <row r="15" spans="1:12">
      <c r="A15" s="12">
        <f t="shared" si="2"/>
        <v>9</v>
      </c>
      <c r="B15" s="8">
        <f t="shared" si="2"/>
        <v>46062</v>
      </c>
      <c r="C15" s="8">
        <f t="shared" si="3"/>
        <v>46062</v>
      </c>
      <c r="D15" s="9">
        <v>0.29166666666666702</v>
      </c>
      <c r="E15" s="8">
        <f t="shared" si="4"/>
        <v>46063</v>
      </c>
      <c r="F15" s="9">
        <v>0.29166666666666702</v>
      </c>
      <c r="G15" s="10">
        <f t="shared" si="12"/>
        <v>1</v>
      </c>
      <c r="H15" s="11"/>
      <c r="I15" s="11"/>
      <c r="J15" s="11">
        <f t="shared" ref="J15" si="13">I15-H15</f>
        <v>0</v>
      </c>
      <c r="K15" s="27">
        <f t="shared" ref="K15" si="14">J15/24</f>
        <v>0</v>
      </c>
      <c r="L15" s="28"/>
    </row>
    <row r="16" spans="1:12">
      <c r="A16" s="12">
        <f t="shared" si="2"/>
        <v>10</v>
      </c>
      <c r="B16" s="8">
        <f t="shared" si="2"/>
        <v>46063</v>
      </c>
      <c r="C16" s="8">
        <f t="shared" si="3"/>
        <v>46063</v>
      </c>
      <c r="D16" s="9">
        <v>0.29166666666666702</v>
      </c>
      <c r="E16" s="8">
        <f t="shared" si="4"/>
        <v>46064</v>
      </c>
      <c r="F16" s="9">
        <v>0.29166666666666702</v>
      </c>
      <c r="G16" s="10">
        <f t="shared" si="12"/>
        <v>1</v>
      </c>
      <c r="H16" s="11"/>
      <c r="I16" s="11"/>
      <c r="J16" s="11">
        <f t="shared" ref="J16" si="15">I16-H16</f>
        <v>0</v>
      </c>
      <c r="K16" s="27">
        <f t="shared" ref="K16" si="16">J16/24</f>
        <v>0</v>
      </c>
      <c r="L16" s="28"/>
    </row>
    <row r="17" spans="1:14">
      <c r="A17" s="12">
        <f t="shared" si="2"/>
        <v>11</v>
      </c>
      <c r="B17" s="8">
        <f t="shared" si="2"/>
        <v>46064</v>
      </c>
      <c r="C17" s="8">
        <f t="shared" si="3"/>
        <v>46064</v>
      </c>
      <c r="D17" s="9">
        <v>0.29166666666666702</v>
      </c>
      <c r="E17" s="8">
        <f t="shared" si="4"/>
        <v>46065</v>
      </c>
      <c r="F17" s="9">
        <v>0.29166666666666702</v>
      </c>
      <c r="G17" s="10">
        <f t="shared" si="12"/>
        <v>1</v>
      </c>
      <c r="H17" s="11"/>
      <c r="I17" s="11"/>
      <c r="J17" s="11">
        <f t="shared" ref="J17" si="17">I17-H17</f>
        <v>0</v>
      </c>
      <c r="K17" s="27">
        <f t="shared" ref="K17" si="18">J17/24</f>
        <v>0</v>
      </c>
      <c r="L17" s="28"/>
    </row>
    <row r="18" spans="1:14">
      <c r="A18" s="12">
        <f t="shared" si="2"/>
        <v>12</v>
      </c>
      <c r="B18" s="8">
        <f t="shared" si="2"/>
        <v>46065</v>
      </c>
      <c r="C18" s="8">
        <f t="shared" si="3"/>
        <v>46065</v>
      </c>
      <c r="D18" s="9">
        <v>0.29166666666666702</v>
      </c>
      <c r="E18" s="8">
        <f t="shared" si="4"/>
        <v>46066</v>
      </c>
      <c r="F18" s="9">
        <v>0.29166666666666702</v>
      </c>
      <c r="G18" s="10">
        <f t="shared" si="12"/>
        <v>1</v>
      </c>
      <c r="H18" s="11"/>
      <c r="I18" s="11"/>
      <c r="J18" s="11">
        <f t="shared" ref="J18" si="19">I18-H18</f>
        <v>0</v>
      </c>
      <c r="K18" s="27">
        <f t="shared" ref="K18" si="20">J18/24</f>
        <v>0</v>
      </c>
      <c r="L18" s="28"/>
      <c r="N18" s="29"/>
    </row>
    <row r="19" spans="1:14">
      <c r="A19" s="12">
        <f t="shared" si="2"/>
        <v>13</v>
      </c>
      <c r="B19" s="8">
        <f t="shared" si="2"/>
        <v>46066</v>
      </c>
      <c r="C19" s="8">
        <f t="shared" si="3"/>
        <v>46066</v>
      </c>
      <c r="D19" s="9">
        <v>0.29166666666666702</v>
      </c>
      <c r="E19" s="8">
        <f t="shared" si="4"/>
        <v>46067</v>
      </c>
      <c r="F19" s="9">
        <v>0.29166666666666702</v>
      </c>
      <c r="G19" s="10">
        <f t="shared" si="12"/>
        <v>1</v>
      </c>
      <c r="H19" s="11"/>
      <c r="I19" s="11"/>
      <c r="J19" s="11">
        <f t="shared" ref="J19" si="21">I19-H19</f>
        <v>0</v>
      </c>
      <c r="K19" s="27">
        <f t="shared" ref="K19" si="22">J19/24</f>
        <v>0</v>
      </c>
      <c r="L19" s="28"/>
    </row>
    <row r="20" spans="1:14">
      <c r="A20" s="12">
        <f t="shared" si="2"/>
        <v>14</v>
      </c>
      <c r="B20" s="8">
        <f t="shared" si="2"/>
        <v>46067</v>
      </c>
      <c r="C20" s="8">
        <f t="shared" si="3"/>
        <v>46067</v>
      </c>
      <c r="D20" s="9">
        <v>0.29166666666666702</v>
      </c>
      <c r="E20" s="8">
        <f t="shared" si="4"/>
        <v>46068</v>
      </c>
      <c r="F20" s="9">
        <v>0.29166666666666702</v>
      </c>
      <c r="G20" s="10">
        <f t="shared" si="12"/>
        <v>1</v>
      </c>
      <c r="H20" s="11"/>
      <c r="I20" s="11"/>
      <c r="J20" s="11">
        <f t="shared" ref="J20" si="23">I20-H20</f>
        <v>0</v>
      </c>
      <c r="K20" s="27">
        <f t="shared" ref="K20" si="24">J20/24</f>
        <v>0</v>
      </c>
      <c r="L20" s="28"/>
    </row>
    <row r="21" spans="1:14">
      <c r="A21" s="12">
        <f t="shared" si="2"/>
        <v>15</v>
      </c>
      <c r="B21" s="8">
        <f t="shared" si="2"/>
        <v>46068</v>
      </c>
      <c r="C21" s="8">
        <f t="shared" si="3"/>
        <v>46068</v>
      </c>
      <c r="D21" s="9">
        <v>0.29166666666666702</v>
      </c>
      <c r="E21" s="8">
        <f t="shared" si="4"/>
        <v>46069</v>
      </c>
      <c r="F21" s="9">
        <v>0.29166666666666702</v>
      </c>
      <c r="G21" s="10">
        <f t="shared" si="12"/>
        <v>1</v>
      </c>
      <c r="H21" s="11"/>
      <c r="I21" s="11"/>
      <c r="J21" s="11">
        <f t="shared" ref="J21" si="25">I21-H21</f>
        <v>0</v>
      </c>
      <c r="K21" s="27">
        <f t="shared" ref="K21" si="26">J21/24</f>
        <v>0</v>
      </c>
      <c r="L21" s="28"/>
    </row>
    <row r="22" spans="1:14">
      <c r="A22" s="12">
        <f t="shared" si="2"/>
        <v>16</v>
      </c>
      <c r="B22" s="8">
        <f t="shared" si="2"/>
        <v>46069</v>
      </c>
      <c r="C22" s="8">
        <f t="shared" si="3"/>
        <v>46069</v>
      </c>
      <c r="D22" s="9">
        <v>0.29166666666666702</v>
      </c>
      <c r="E22" s="8">
        <f t="shared" si="4"/>
        <v>46070</v>
      </c>
      <c r="F22" s="9">
        <v>0.29166666666666702</v>
      </c>
      <c r="G22" s="10">
        <f t="shared" si="12"/>
        <v>1</v>
      </c>
      <c r="H22" s="11"/>
      <c r="I22" s="11"/>
      <c r="J22" s="11">
        <f t="shared" ref="J22" si="27">I22-H22</f>
        <v>0</v>
      </c>
      <c r="K22" s="27">
        <f t="shared" ref="K22" si="28">J22/24</f>
        <v>0</v>
      </c>
      <c r="L22" s="28"/>
    </row>
    <row r="23" spans="1:14">
      <c r="A23" s="12">
        <f t="shared" si="2"/>
        <v>17</v>
      </c>
      <c r="B23" s="8">
        <f t="shared" si="2"/>
        <v>46070</v>
      </c>
      <c r="C23" s="8">
        <f t="shared" si="3"/>
        <v>46070</v>
      </c>
      <c r="D23" s="9">
        <v>0.29166666666666702</v>
      </c>
      <c r="E23" s="8">
        <f t="shared" si="4"/>
        <v>46071</v>
      </c>
      <c r="F23" s="9">
        <v>0.29166666666666702</v>
      </c>
      <c r="G23" s="10">
        <f t="shared" si="12"/>
        <v>1</v>
      </c>
      <c r="H23" s="11"/>
      <c r="I23" s="11"/>
      <c r="J23" s="11">
        <f t="shared" ref="J23" si="29">I23-H23</f>
        <v>0</v>
      </c>
      <c r="K23" s="27">
        <f t="shared" ref="K23" si="30">J23/24</f>
        <v>0</v>
      </c>
      <c r="L23" s="28"/>
    </row>
    <row r="24" spans="1:14">
      <c r="A24" s="12">
        <f t="shared" si="2"/>
        <v>18</v>
      </c>
      <c r="B24" s="8">
        <f t="shared" si="2"/>
        <v>46071</v>
      </c>
      <c r="C24" s="8">
        <f t="shared" si="3"/>
        <v>46071</v>
      </c>
      <c r="D24" s="9">
        <v>0.29166666666666702</v>
      </c>
      <c r="E24" s="8">
        <f t="shared" si="4"/>
        <v>46072</v>
      </c>
      <c r="F24" s="9">
        <v>0.29166666666666702</v>
      </c>
      <c r="G24" s="10">
        <f t="shared" si="12"/>
        <v>1</v>
      </c>
      <c r="H24" s="11"/>
      <c r="I24" s="11"/>
      <c r="J24" s="11">
        <f t="shared" ref="J24" si="31">I24-H24</f>
        <v>0</v>
      </c>
      <c r="K24" s="27">
        <f t="shared" ref="K24" si="32">J24/24</f>
        <v>0</v>
      </c>
      <c r="L24" s="28"/>
    </row>
    <row r="25" spans="1:14">
      <c r="A25" s="12">
        <f t="shared" ref="A25:B37" si="33">A24+1</f>
        <v>19</v>
      </c>
      <c r="B25" s="8">
        <f>B24+1</f>
        <v>46072</v>
      </c>
      <c r="C25" s="8">
        <f t="shared" si="3"/>
        <v>46072</v>
      </c>
      <c r="D25" s="9">
        <v>0.29166666666666702</v>
      </c>
      <c r="E25" s="8">
        <f t="shared" si="4"/>
        <v>46073</v>
      </c>
      <c r="F25" s="9">
        <v>0.29166666666666702</v>
      </c>
      <c r="G25" s="10">
        <f t="shared" si="12"/>
        <v>1</v>
      </c>
      <c r="H25" s="11"/>
      <c r="I25" s="11"/>
      <c r="J25" s="11">
        <f t="shared" ref="J25" si="34">I25-H25</f>
        <v>0</v>
      </c>
      <c r="K25" s="27">
        <f t="shared" ref="K25" si="35">J25/24</f>
        <v>0</v>
      </c>
      <c r="L25" s="28"/>
    </row>
    <row r="26" spans="1:14">
      <c r="A26" s="12">
        <f t="shared" si="33"/>
        <v>20</v>
      </c>
      <c r="B26" s="8">
        <f>B25+1</f>
        <v>46073</v>
      </c>
      <c r="C26" s="8">
        <f t="shared" si="3"/>
        <v>46073</v>
      </c>
      <c r="D26" s="9">
        <v>0.29166666666666702</v>
      </c>
      <c r="E26" s="8">
        <f t="shared" si="4"/>
        <v>46074</v>
      </c>
      <c r="F26" s="9">
        <v>0.29166666666666702</v>
      </c>
      <c r="G26" s="10">
        <f t="shared" si="12"/>
        <v>1</v>
      </c>
      <c r="H26" s="11"/>
      <c r="I26" s="11"/>
      <c r="J26" s="11">
        <f t="shared" ref="J26" si="36">I26-H26</f>
        <v>0</v>
      </c>
      <c r="K26" s="27">
        <f t="shared" ref="K26" si="37">J26/24</f>
        <v>0</v>
      </c>
      <c r="L26" s="28"/>
    </row>
    <row r="27" spans="1:14">
      <c r="A27" s="12">
        <f t="shared" si="33"/>
        <v>21</v>
      </c>
      <c r="B27" s="8">
        <f>B26+1</f>
        <v>46074</v>
      </c>
      <c r="C27" s="8">
        <f t="shared" si="3"/>
        <v>46074</v>
      </c>
      <c r="D27" s="9">
        <v>0.29166666666666702</v>
      </c>
      <c r="E27" s="8">
        <f t="shared" si="4"/>
        <v>46075</v>
      </c>
      <c r="F27" s="9">
        <v>0.29166666666666702</v>
      </c>
      <c r="G27" s="10">
        <f t="shared" si="12"/>
        <v>1</v>
      </c>
      <c r="H27" s="11"/>
      <c r="I27" s="11"/>
      <c r="J27" s="11">
        <f t="shared" ref="J27" si="38">I27-H27</f>
        <v>0</v>
      </c>
      <c r="K27" s="27">
        <f t="shared" ref="K27" si="39">J27/24</f>
        <v>0</v>
      </c>
      <c r="L27" s="28"/>
    </row>
    <row r="28" spans="1:14">
      <c r="A28" s="12">
        <f t="shared" si="33"/>
        <v>22</v>
      </c>
      <c r="B28" s="8">
        <f t="shared" si="33"/>
        <v>46075</v>
      </c>
      <c r="C28" s="8">
        <f t="shared" si="3"/>
        <v>46075</v>
      </c>
      <c r="D28" s="9">
        <v>0.29166666666666702</v>
      </c>
      <c r="E28" s="8">
        <f t="shared" si="4"/>
        <v>46076</v>
      </c>
      <c r="F28" s="9">
        <v>0.29166666666666702</v>
      </c>
      <c r="G28" s="10">
        <f t="shared" si="12"/>
        <v>1</v>
      </c>
      <c r="H28" s="11"/>
      <c r="I28" s="11"/>
      <c r="J28" s="11">
        <f t="shared" ref="J28" si="40">I28-H28</f>
        <v>0</v>
      </c>
      <c r="K28" s="27">
        <f t="shared" ref="K28" si="41">J28/24</f>
        <v>0</v>
      </c>
      <c r="L28" s="28"/>
    </row>
    <row r="29" spans="1:14">
      <c r="A29" s="12">
        <f t="shared" si="33"/>
        <v>23</v>
      </c>
      <c r="B29" s="8">
        <f t="shared" si="33"/>
        <v>46076</v>
      </c>
      <c r="C29" s="8">
        <f t="shared" si="3"/>
        <v>46076</v>
      </c>
      <c r="D29" s="9">
        <v>0.29166666666666702</v>
      </c>
      <c r="E29" s="8">
        <f t="shared" si="4"/>
        <v>46077</v>
      </c>
      <c r="F29" s="9">
        <v>0.29166666666666702</v>
      </c>
      <c r="G29" s="10">
        <f t="shared" si="12"/>
        <v>1</v>
      </c>
      <c r="H29" s="11"/>
      <c r="I29" s="11"/>
      <c r="J29" s="11">
        <f t="shared" ref="J29" si="42">I29-H29</f>
        <v>0</v>
      </c>
      <c r="K29" s="27">
        <f t="shared" ref="K29" si="43">J29/24</f>
        <v>0</v>
      </c>
      <c r="L29" s="28"/>
    </row>
    <row r="30" spans="1:14">
      <c r="A30" s="12">
        <f t="shared" si="33"/>
        <v>24</v>
      </c>
      <c r="B30" s="8">
        <f t="shared" si="33"/>
        <v>46077</v>
      </c>
      <c r="C30" s="8">
        <f t="shared" si="3"/>
        <v>46077</v>
      </c>
      <c r="D30" s="9">
        <v>0.29166666666666702</v>
      </c>
      <c r="E30" s="8">
        <f t="shared" si="4"/>
        <v>46078</v>
      </c>
      <c r="F30" s="9">
        <v>0.29166666666666702</v>
      </c>
      <c r="G30" s="10">
        <f t="shared" si="12"/>
        <v>1</v>
      </c>
      <c r="H30" s="11"/>
      <c r="I30" s="11"/>
      <c r="J30" s="11">
        <f t="shared" ref="J30" si="44">I30-H30</f>
        <v>0</v>
      </c>
      <c r="K30" s="27">
        <f t="shared" ref="K30" si="45">J30/24</f>
        <v>0</v>
      </c>
      <c r="L30" s="28"/>
    </row>
    <row r="31" spans="1:14">
      <c r="A31" s="12">
        <f t="shared" si="33"/>
        <v>25</v>
      </c>
      <c r="B31" s="8">
        <f t="shared" si="33"/>
        <v>46078</v>
      </c>
      <c r="C31" s="8">
        <f t="shared" si="3"/>
        <v>46078</v>
      </c>
      <c r="D31" s="9">
        <v>0.29166666666666702</v>
      </c>
      <c r="E31" s="8">
        <f t="shared" si="4"/>
        <v>46079</v>
      </c>
      <c r="F31" s="9">
        <v>0.29166666666666702</v>
      </c>
      <c r="G31" s="10">
        <f t="shared" si="12"/>
        <v>1</v>
      </c>
      <c r="H31" s="11"/>
      <c r="I31" s="11"/>
      <c r="J31" s="11">
        <f t="shared" ref="J31" si="46">I31-H31</f>
        <v>0</v>
      </c>
      <c r="K31" s="27">
        <f t="shared" ref="K31" si="47">J31/24</f>
        <v>0</v>
      </c>
      <c r="L31" s="28"/>
    </row>
    <row r="32" spans="1:14">
      <c r="A32" s="12">
        <f t="shared" si="33"/>
        <v>26</v>
      </c>
      <c r="B32" s="8">
        <f t="shared" si="33"/>
        <v>46079</v>
      </c>
      <c r="C32" s="8">
        <f t="shared" si="3"/>
        <v>46079</v>
      </c>
      <c r="D32" s="9">
        <v>0.29166666666666702</v>
      </c>
      <c r="E32" s="8">
        <f t="shared" si="4"/>
        <v>46080</v>
      </c>
      <c r="F32" s="9">
        <v>0.29166666666666702</v>
      </c>
      <c r="G32" s="10">
        <f t="shared" si="12"/>
        <v>1</v>
      </c>
      <c r="H32" s="11"/>
      <c r="I32" s="11"/>
      <c r="J32" s="11">
        <f t="shared" ref="J32" si="48">I32-H32</f>
        <v>0</v>
      </c>
      <c r="K32" s="27">
        <f t="shared" ref="K32" si="49">J32/24</f>
        <v>0</v>
      </c>
      <c r="L32" s="28"/>
    </row>
    <row r="33" spans="1:12">
      <c r="A33" s="12">
        <f t="shared" si="33"/>
        <v>27</v>
      </c>
      <c r="B33" s="8">
        <f t="shared" si="33"/>
        <v>46080</v>
      </c>
      <c r="C33" s="8">
        <f t="shared" si="3"/>
        <v>46080</v>
      </c>
      <c r="D33" s="9">
        <v>0.29166666666666702</v>
      </c>
      <c r="E33" s="8">
        <f t="shared" si="4"/>
        <v>46081</v>
      </c>
      <c r="F33" s="9">
        <v>0.29166666666666702</v>
      </c>
      <c r="G33" s="10">
        <f t="shared" si="12"/>
        <v>1</v>
      </c>
      <c r="H33" s="11"/>
      <c r="I33" s="11"/>
      <c r="J33" s="11">
        <f t="shared" ref="J33" si="50">I33-H33</f>
        <v>0</v>
      </c>
      <c r="K33" s="27">
        <f t="shared" ref="K33" si="51">J33/24</f>
        <v>0</v>
      </c>
      <c r="L33" s="28"/>
    </row>
    <row r="34" spans="1:12">
      <c r="A34" s="12">
        <f t="shared" si="33"/>
        <v>28</v>
      </c>
      <c r="B34" s="8">
        <f t="shared" si="33"/>
        <v>46081</v>
      </c>
      <c r="C34" s="8">
        <f t="shared" si="3"/>
        <v>46081</v>
      </c>
      <c r="D34" s="9">
        <v>0.29166666666666702</v>
      </c>
      <c r="E34" s="8">
        <f t="shared" si="4"/>
        <v>46082</v>
      </c>
      <c r="F34" s="9">
        <v>0.29166666666666702</v>
      </c>
      <c r="G34" s="10">
        <f t="shared" si="12"/>
        <v>1</v>
      </c>
      <c r="H34" s="11"/>
      <c r="I34" s="11"/>
      <c r="J34" s="11">
        <f t="shared" ref="J34:J36" si="52">I34-H34</f>
        <v>0</v>
      </c>
      <c r="K34" s="27">
        <f t="shared" ref="K34:K36" si="53">J34/24</f>
        <v>0</v>
      </c>
      <c r="L34" s="28"/>
    </row>
    <row r="35" spans="1:12">
      <c r="A35" s="12">
        <f t="shared" si="33"/>
        <v>29</v>
      </c>
      <c r="B35" s="8">
        <f t="shared" si="33"/>
        <v>46082</v>
      </c>
      <c r="C35" s="8">
        <f t="shared" si="3"/>
        <v>46082</v>
      </c>
      <c r="D35" s="9">
        <v>0.29166666666666702</v>
      </c>
      <c r="E35" s="8">
        <f t="shared" si="4"/>
        <v>46083</v>
      </c>
      <c r="F35" s="9">
        <v>0.29166666666666702</v>
      </c>
      <c r="G35" s="10">
        <f t="shared" si="12"/>
        <v>1</v>
      </c>
      <c r="H35" s="11"/>
      <c r="I35" s="11"/>
      <c r="J35" s="11">
        <f t="shared" si="52"/>
        <v>0</v>
      </c>
      <c r="K35" s="27">
        <f t="shared" si="53"/>
        <v>0</v>
      </c>
      <c r="L35" s="28"/>
    </row>
    <row r="36" spans="1:12">
      <c r="A36" s="12">
        <f t="shared" si="33"/>
        <v>30</v>
      </c>
      <c r="B36" s="8">
        <f t="shared" si="33"/>
        <v>46083</v>
      </c>
      <c r="C36" s="8">
        <f t="shared" ref="C36" si="54">B36</f>
        <v>46083</v>
      </c>
      <c r="D36" s="9">
        <v>0.29166666666666702</v>
      </c>
      <c r="E36" s="8">
        <f t="shared" ref="E36" si="55">C36+1</f>
        <v>46084</v>
      </c>
      <c r="F36" s="9">
        <v>0.29166666666666702</v>
      </c>
      <c r="G36" s="10">
        <f t="shared" ref="G36" si="56">IFERROR(((E36-C36)+(F36-D36)),"")</f>
        <v>1</v>
      </c>
      <c r="H36" s="11"/>
      <c r="I36" s="11"/>
      <c r="J36" s="11">
        <f t="shared" si="52"/>
        <v>0</v>
      </c>
      <c r="K36" s="27">
        <f t="shared" si="53"/>
        <v>0</v>
      </c>
      <c r="L36" s="28"/>
    </row>
    <row r="37" spans="1:12">
      <c r="A37" s="12">
        <f t="shared" si="33"/>
        <v>31</v>
      </c>
      <c r="B37" s="8">
        <f t="shared" si="33"/>
        <v>46084</v>
      </c>
      <c r="C37" s="8">
        <f t="shared" ref="C37" si="57">B37</f>
        <v>46084</v>
      </c>
      <c r="D37" s="9">
        <v>0.29166666666666702</v>
      </c>
      <c r="E37" s="8">
        <f t="shared" ref="E37" si="58">C37+1</f>
        <v>46085</v>
      </c>
      <c r="F37" s="9">
        <v>0.29166666666666702</v>
      </c>
      <c r="G37" s="10">
        <f t="shared" ref="G37" si="59">IFERROR(((E37-C37)+(F37-D37)),"")</f>
        <v>1</v>
      </c>
      <c r="H37" s="11"/>
      <c r="I37" s="11"/>
      <c r="J37" s="11">
        <f t="shared" ref="J37" si="60">I37-H37</f>
        <v>0</v>
      </c>
      <c r="K37" s="27">
        <f t="shared" ref="K37" si="61">J37/24</f>
        <v>0</v>
      </c>
      <c r="L37" s="28"/>
    </row>
    <row r="38" spans="1:12">
      <c r="A38" s="13"/>
      <c r="B38" s="14"/>
      <c r="C38" s="14"/>
      <c r="D38" s="15"/>
      <c r="E38" s="14"/>
      <c r="F38" s="15"/>
      <c r="G38" s="15"/>
      <c r="H38" s="39"/>
      <c r="I38" s="39"/>
      <c r="J38" s="16"/>
      <c r="K38" s="30"/>
      <c r="L38" s="31"/>
    </row>
    <row r="39" spans="1:12">
      <c r="A39" s="17" t="s">
        <v>3</v>
      </c>
      <c r="B39" s="18"/>
      <c r="C39" s="18"/>
      <c r="D39" s="18"/>
      <c r="E39" s="18"/>
      <c r="F39" s="18"/>
      <c r="G39" s="19">
        <f>SUM(G7:G37)</f>
        <v>31</v>
      </c>
      <c r="H39" s="20"/>
      <c r="I39" s="20"/>
      <c r="J39" s="32">
        <f>SUM(J7:J38)</f>
        <v>0</v>
      </c>
      <c r="K39" s="32">
        <f>AVERAGE(K7:K37)</f>
        <v>0</v>
      </c>
      <c r="L39" s="33"/>
    </row>
    <row r="40" spans="1:12">
      <c r="A40" s="21" t="s">
        <v>106</v>
      </c>
      <c r="B40" s="22"/>
      <c r="C40" s="22"/>
      <c r="D40" s="22"/>
      <c r="E40" s="22"/>
      <c r="F40" s="22"/>
      <c r="G40" s="23">
        <f>G39/SUMPRODUCT((G7:G37&gt;0)*1)</f>
        <v>1</v>
      </c>
      <c r="H40" s="24"/>
      <c r="I40" s="24"/>
      <c r="J40" s="24"/>
      <c r="K40" s="24" t="e">
        <f>K39/SUMPRODUCT((K7:K37&gt;0)*1)</f>
        <v>#DIV/0!</v>
      </c>
      <c r="L40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drawing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workbookViewId="0">
      <pane xSplit="2" ySplit="6" topLeftCell="C7" activePane="bottomRight" state="frozen"/>
      <selection pane="topRight"/>
      <selection pane="bottomLeft"/>
      <selection pane="bottomRight" activeCell="H7" sqref="H7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8" width="11.5703125" style="1" customWidth="1"/>
    <col min="9" max="9" width="12.140625" style="1" customWidth="1"/>
    <col min="10" max="10" width="11.5703125" style="1" customWidth="1"/>
    <col min="11" max="11" width="9.140625" style="1"/>
    <col min="12" max="12" width="28.42578125" style="1" customWidth="1"/>
    <col min="13" max="16384" width="9.140625" style="1"/>
  </cols>
  <sheetData>
    <row r="1" spans="1:12">
      <c r="B1" s="2"/>
      <c r="C1" s="3" t="s">
        <v>120</v>
      </c>
      <c r="D1" s="2"/>
      <c r="E1" s="2"/>
      <c r="F1" s="2"/>
      <c r="G1" s="2"/>
      <c r="H1" s="2"/>
      <c r="I1" s="2"/>
      <c r="J1" s="2"/>
      <c r="K1" s="2"/>
      <c r="L1" s="2"/>
    </row>
    <row r="2" spans="1:12">
      <c r="B2" s="2"/>
      <c r="C2" s="3" t="s">
        <v>279</v>
      </c>
      <c r="D2" s="2"/>
      <c r="E2" s="2"/>
      <c r="F2" s="2"/>
      <c r="G2" s="2"/>
      <c r="H2" s="2"/>
      <c r="I2" s="2"/>
      <c r="J2" s="2"/>
      <c r="K2" s="2"/>
      <c r="L2" s="25" t="s">
        <v>122</v>
      </c>
    </row>
    <row r="3" spans="1:12">
      <c r="B3" s="2"/>
      <c r="C3" s="3" t="str">
        <f>SCI!C3</f>
        <v>Bulan Februari 2026</v>
      </c>
      <c r="D3" s="2"/>
      <c r="E3" s="2"/>
      <c r="F3" s="2"/>
      <c r="G3" s="2"/>
      <c r="H3" s="2"/>
      <c r="I3" s="2"/>
      <c r="J3" s="2"/>
      <c r="K3" s="2"/>
      <c r="L3" s="2"/>
    </row>
    <row r="4" spans="1:12">
      <c r="B4" s="4"/>
      <c r="C4" s="4">
        <f>SCI!C4</f>
        <v>46054</v>
      </c>
      <c r="D4" s="2"/>
      <c r="E4" s="2"/>
      <c r="F4" s="2"/>
      <c r="G4" s="2"/>
      <c r="H4" s="2"/>
      <c r="I4" s="2"/>
      <c r="J4" s="2" t="s">
        <v>123</v>
      </c>
      <c r="K4" s="26">
        <f>MAX(K7:K36)</f>
        <v>0</v>
      </c>
      <c r="L4" s="2"/>
    </row>
    <row r="5" spans="1:12">
      <c r="A5" s="695" t="s">
        <v>100</v>
      </c>
      <c r="B5" s="694" t="s">
        <v>101</v>
      </c>
      <c r="C5" s="694" t="s">
        <v>124</v>
      </c>
      <c r="D5" s="694"/>
      <c r="E5" s="694" t="s">
        <v>125</v>
      </c>
      <c r="F5" s="694"/>
      <c r="G5" s="698" t="s">
        <v>126</v>
      </c>
      <c r="H5" s="694" t="s">
        <v>127</v>
      </c>
      <c r="I5" s="694"/>
      <c r="J5" s="694" t="s">
        <v>128</v>
      </c>
      <c r="K5" s="698" t="s">
        <v>129</v>
      </c>
      <c r="L5" s="692" t="s">
        <v>130</v>
      </c>
    </row>
    <row r="6" spans="1:12">
      <c r="A6" s="696"/>
      <c r="B6" s="697"/>
      <c r="C6" s="5" t="s">
        <v>101</v>
      </c>
      <c r="D6" s="5" t="s">
        <v>131</v>
      </c>
      <c r="E6" s="5" t="s">
        <v>101</v>
      </c>
      <c r="F6" s="5" t="s">
        <v>131</v>
      </c>
      <c r="G6" s="699"/>
      <c r="H6" s="5" t="s">
        <v>124</v>
      </c>
      <c r="I6" s="5" t="s">
        <v>125</v>
      </c>
      <c r="J6" s="697"/>
      <c r="K6" s="699"/>
      <c r="L6" s="693"/>
    </row>
    <row r="7" spans="1:12">
      <c r="A7" s="6">
        <v>1</v>
      </c>
      <c r="B7" s="7">
        <f>C4</f>
        <v>46054</v>
      </c>
      <c r="C7" s="8">
        <f>B7</f>
        <v>46054</v>
      </c>
      <c r="D7" s="9">
        <v>0</v>
      </c>
      <c r="E7" s="8">
        <f>C7+1</f>
        <v>46055</v>
      </c>
      <c r="F7" s="9">
        <v>0</v>
      </c>
      <c r="G7" s="10">
        <f>IFERROR(((E7-C7)+(F7-D7)),"")</f>
        <v>1</v>
      </c>
      <c r="H7" s="11"/>
      <c r="I7" s="11"/>
      <c r="J7" s="11">
        <f t="shared" ref="J7:J8" si="0">I7-H7</f>
        <v>0</v>
      </c>
      <c r="K7" s="27">
        <f t="shared" ref="K7:K8" si="1">J7/24</f>
        <v>0</v>
      </c>
      <c r="L7" s="28"/>
    </row>
    <row r="8" spans="1:12">
      <c r="A8" s="12">
        <f>A7+1</f>
        <v>2</v>
      </c>
      <c r="B8" s="8">
        <f>B7+1</f>
        <v>46055</v>
      </c>
      <c r="C8" s="8">
        <f>B8</f>
        <v>46055</v>
      </c>
      <c r="D8" s="9">
        <v>0</v>
      </c>
      <c r="E8" s="8">
        <f>C8+1</f>
        <v>46056</v>
      </c>
      <c r="F8" s="9">
        <v>0</v>
      </c>
      <c r="G8" s="10">
        <f>IFERROR(((E8-C8)+(F8-D8)),"")</f>
        <v>1</v>
      </c>
      <c r="H8" s="11"/>
      <c r="I8" s="11"/>
      <c r="J8" s="11">
        <f t="shared" si="0"/>
        <v>0</v>
      </c>
      <c r="K8" s="27">
        <f t="shared" si="1"/>
        <v>0</v>
      </c>
      <c r="L8" s="28"/>
    </row>
    <row r="9" spans="1:12">
      <c r="A9" s="12">
        <f t="shared" ref="A9:B24" si="2">A8+1</f>
        <v>3</v>
      </c>
      <c r="B9" s="8">
        <f t="shared" si="2"/>
        <v>46056</v>
      </c>
      <c r="C9" s="8">
        <f t="shared" ref="C9:C35" si="3">B9</f>
        <v>46056</v>
      </c>
      <c r="D9" s="9">
        <v>0</v>
      </c>
      <c r="E9" s="8">
        <f t="shared" ref="E9:E35" si="4">C9+1</f>
        <v>46057</v>
      </c>
      <c r="F9" s="9">
        <v>0</v>
      </c>
      <c r="G9" s="10">
        <f t="shared" ref="G9:G35" si="5">IFERROR(((E9-C9)+(F9-D9)),"")</f>
        <v>1</v>
      </c>
      <c r="H9" s="11"/>
      <c r="I9" s="11"/>
      <c r="J9" s="11">
        <f t="shared" ref="J9" si="6">I9-H9</f>
        <v>0</v>
      </c>
      <c r="K9" s="27">
        <f t="shared" ref="K9" si="7">J9/24</f>
        <v>0</v>
      </c>
      <c r="L9" s="28"/>
    </row>
    <row r="10" spans="1:12">
      <c r="A10" s="12">
        <f t="shared" si="2"/>
        <v>4</v>
      </c>
      <c r="B10" s="8">
        <f t="shared" si="2"/>
        <v>46057</v>
      </c>
      <c r="C10" s="8">
        <f t="shared" si="3"/>
        <v>46057</v>
      </c>
      <c r="D10" s="9">
        <v>0</v>
      </c>
      <c r="E10" s="8">
        <f t="shared" si="4"/>
        <v>46058</v>
      </c>
      <c r="F10" s="9">
        <v>0</v>
      </c>
      <c r="G10" s="10">
        <f t="shared" si="5"/>
        <v>1</v>
      </c>
      <c r="H10" s="11"/>
      <c r="I10" s="11"/>
      <c r="J10" s="11">
        <f t="shared" ref="J10" si="8">I10-H10</f>
        <v>0</v>
      </c>
      <c r="K10" s="27">
        <f t="shared" ref="K10" si="9">J10/24</f>
        <v>0</v>
      </c>
      <c r="L10" s="28"/>
    </row>
    <row r="11" spans="1:12">
      <c r="A11" s="12">
        <f t="shared" si="2"/>
        <v>5</v>
      </c>
      <c r="B11" s="8">
        <f t="shared" si="2"/>
        <v>46058</v>
      </c>
      <c r="C11" s="8">
        <f t="shared" si="3"/>
        <v>46058</v>
      </c>
      <c r="D11" s="9">
        <v>0</v>
      </c>
      <c r="E11" s="8">
        <f t="shared" si="4"/>
        <v>46059</v>
      </c>
      <c r="F11" s="9">
        <v>0</v>
      </c>
      <c r="G11" s="10">
        <f t="shared" si="5"/>
        <v>1</v>
      </c>
      <c r="H11" s="11"/>
      <c r="I11" s="11"/>
      <c r="J11" s="11">
        <f t="shared" ref="J11" si="10">I11-H11</f>
        <v>0</v>
      </c>
      <c r="K11" s="27">
        <f t="shared" ref="K11" si="11">J11/24</f>
        <v>0</v>
      </c>
      <c r="L11" s="28"/>
    </row>
    <row r="12" spans="1:12">
      <c r="A12" s="12">
        <f t="shared" si="2"/>
        <v>6</v>
      </c>
      <c r="B12" s="8">
        <f t="shared" si="2"/>
        <v>46059</v>
      </c>
      <c r="C12" s="8">
        <f t="shared" si="3"/>
        <v>46059</v>
      </c>
      <c r="D12" s="9">
        <v>0</v>
      </c>
      <c r="E12" s="8">
        <f t="shared" si="4"/>
        <v>46060</v>
      </c>
      <c r="F12" s="9">
        <v>0</v>
      </c>
      <c r="G12" s="10">
        <f t="shared" si="5"/>
        <v>1</v>
      </c>
      <c r="H12" s="11"/>
      <c r="I12" s="11"/>
      <c r="J12" s="11">
        <f t="shared" ref="J12:J14" si="12">I12-H12</f>
        <v>0</v>
      </c>
      <c r="K12" s="27">
        <f t="shared" ref="K12:K14" si="13">J12/24</f>
        <v>0</v>
      </c>
      <c r="L12" s="28"/>
    </row>
    <row r="13" spans="1:12">
      <c r="A13" s="12">
        <f t="shared" si="2"/>
        <v>7</v>
      </c>
      <c r="B13" s="8">
        <f t="shared" si="2"/>
        <v>46060</v>
      </c>
      <c r="C13" s="8">
        <f t="shared" si="3"/>
        <v>46060</v>
      </c>
      <c r="D13" s="9">
        <v>0</v>
      </c>
      <c r="E13" s="8">
        <f t="shared" si="4"/>
        <v>46061</v>
      </c>
      <c r="F13" s="9">
        <v>0</v>
      </c>
      <c r="G13" s="10">
        <f t="shared" si="5"/>
        <v>1</v>
      </c>
      <c r="H13" s="11"/>
      <c r="I13" s="11"/>
      <c r="J13" s="11">
        <f t="shared" si="12"/>
        <v>0</v>
      </c>
      <c r="K13" s="27">
        <f t="shared" si="13"/>
        <v>0</v>
      </c>
      <c r="L13" s="28"/>
    </row>
    <row r="14" spans="1:12">
      <c r="A14" s="12">
        <f t="shared" si="2"/>
        <v>8</v>
      </c>
      <c r="B14" s="8">
        <f t="shared" si="2"/>
        <v>46061</v>
      </c>
      <c r="C14" s="8">
        <f t="shared" si="3"/>
        <v>46061</v>
      </c>
      <c r="D14" s="9">
        <v>0</v>
      </c>
      <c r="E14" s="8">
        <f t="shared" si="4"/>
        <v>46062</v>
      </c>
      <c r="F14" s="9">
        <v>0</v>
      </c>
      <c r="G14" s="10">
        <f t="shared" si="5"/>
        <v>1</v>
      </c>
      <c r="H14" s="11"/>
      <c r="I14" s="11"/>
      <c r="J14" s="11">
        <f t="shared" si="12"/>
        <v>0</v>
      </c>
      <c r="K14" s="27">
        <f t="shared" si="13"/>
        <v>0</v>
      </c>
      <c r="L14" s="28"/>
    </row>
    <row r="15" spans="1:12">
      <c r="A15" s="12">
        <f t="shared" si="2"/>
        <v>9</v>
      </c>
      <c r="B15" s="8">
        <f t="shared" si="2"/>
        <v>46062</v>
      </c>
      <c r="C15" s="8">
        <f t="shared" si="3"/>
        <v>46062</v>
      </c>
      <c r="D15" s="9">
        <v>0</v>
      </c>
      <c r="E15" s="8">
        <f t="shared" ref="E15" si="14">C15+1</f>
        <v>46063</v>
      </c>
      <c r="F15" s="9">
        <v>0</v>
      </c>
      <c r="G15" s="10">
        <f t="shared" ref="G15" si="15">IFERROR(((E15-C15)+(F15-D15)),"")</f>
        <v>1</v>
      </c>
      <c r="H15" s="11"/>
      <c r="I15" s="11"/>
      <c r="J15" s="11">
        <f t="shared" ref="J15" si="16">I15-H15</f>
        <v>0</v>
      </c>
      <c r="K15" s="27">
        <f t="shared" ref="K15" si="17">J15/24</f>
        <v>0</v>
      </c>
      <c r="L15" s="28"/>
    </row>
    <row r="16" spans="1:12">
      <c r="A16" s="12">
        <f t="shared" si="2"/>
        <v>10</v>
      </c>
      <c r="B16" s="8">
        <f t="shared" si="2"/>
        <v>46063</v>
      </c>
      <c r="C16" s="8">
        <f t="shared" si="3"/>
        <v>46063</v>
      </c>
      <c r="D16" s="9">
        <v>0</v>
      </c>
      <c r="E16" s="8">
        <f t="shared" si="4"/>
        <v>46064</v>
      </c>
      <c r="F16" s="9">
        <v>0</v>
      </c>
      <c r="G16" s="10">
        <f t="shared" si="5"/>
        <v>1</v>
      </c>
      <c r="H16" s="11"/>
      <c r="I16" s="11"/>
      <c r="J16" s="11">
        <f t="shared" ref="J16" si="18">I16-H16</f>
        <v>0</v>
      </c>
      <c r="K16" s="27">
        <f t="shared" ref="K16" si="19">J16/24</f>
        <v>0</v>
      </c>
      <c r="L16" s="28"/>
    </row>
    <row r="17" spans="1:14">
      <c r="A17" s="12">
        <f t="shared" si="2"/>
        <v>11</v>
      </c>
      <c r="B17" s="8">
        <f t="shared" si="2"/>
        <v>46064</v>
      </c>
      <c r="C17" s="8">
        <f t="shared" si="3"/>
        <v>46064</v>
      </c>
      <c r="D17" s="9">
        <v>0</v>
      </c>
      <c r="E17" s="8">
        <f t="shared" si="4"/>
        <v>46065</v>
      </c>
      <c r="F17" s="9">
        <v>0</v>
      </c>
      <c r="G17" s="10">
        <f t="shared" si="5"/>
        <v>1</v>
      </c>
      <c r="H17" s="11"/>
      <c r="I17" s="11"/>
      <c r="J17" s="11">
        <f t="shared" ref="J17" si="20">I17-H17</f>
        <v>0</v>
      </c>
      <c r="K17" s="27">
        <f t="shared" ref="K17" si="21">J17/24</f>
        <v>0</v>
      </c>
      <c r="L17" s="28"/>
    </row>
    <row r="18" spans="1:14">
      <c r="A18" s="12">
        <f t="shared" si="2"/>
        <v>12</v>
      </c>
      <c r="B18" s="8">
        <f t="shared" si="2"/>
        <v>46065</v>
      </c>
      <c r="C18" s="8">
        <f t="shared" si="3"/>
        <v>46065</v>
      </c>
      <c r="D18" s="9">
        <v>0</v>
      </c>
      <c r="E18" s="8">
        <f t="shared" si="4"/>
        <v>46066</v>
      </c>
      <c r="F18" s="9">
        <v>0</v>
      </c>
      <c r="G18" s="10">
        <f t="shared" si="5"/>
        <v>1</v>
      </c>
      <c r="H18" s="11"/>
      <c r="I18" s="11"/>
      <c r="J18" s="11">
        <f t="shared" ref="J18" si="22">I18-H18</f>
        <v>0</v>
      </c>
      <c r="K18" s="27">
        <f t="shared" ref="K18" si="23">J18/24</f>
        <v>0</v>
      </c>
      <c r="L18" s="28"/>
      <c r="N18" s="29"/>
    </row>
    <row r="19" spans="1:14">
      <c r="A19" s="12">
        <f t="shared" si="2"/>
        <v>13</v>
      </c>
      <c r="B19" s="8">
        <f t="shared" si="2"/>
        <v>46066</v>
      </c>
      <c r="C19" s="8">
        <f t="shared" si="3"/>
        <v>46066</v>
      </c>
      <c r="D19" s="9">
        <v>0</v>
      </c>
      <c r="E19" s="8">
        <f t="shared" si="4"/>
        <v>46067</v>
      </c>
      <c r="F19" s="9">
        <v>0</v>
      </c>
      <c r="G19" s="10">
        <f t="shared" si="5"/>
        <v>1</v>
      </c>
      <c r="H19" s="11"/>
      <c r="I19" s="11"/>
      <c r="J19" s="11">
        <f t="shared" ref="J19" si="24">I19-H19</f>
        <v>0</v>
      </c>
      <c r="K19" s="27">
        <f t="shared" ref="K19" si="25">J19/24</f>
        <v>0</v>
      </c>
      <c r="L19" s="28"/>
    </row>
    <row r="20" spans="1:14">
      <c r="A20" s="12">
        <f t="shared" si="2"/>
        <v>14</v>
      </c>
      <c r="B20" s="8">
        <f t="shared" si="2"/>
        <v>46067</v>
      </c>
      <c r="C20" s="8">
        <f t="shared" si="3"/>
        <v>46067</v>
      </c>
      <c r="D20" s="9">
        <v>0</v>
      </c>
      <c r="E20" s="8">
        <f t="shared" si="4"/>
        <v>46068</v>
      </c>
      <c r="F20" s="9">
        <v>0</v>
      </c>
      <c r="G20" s="10">
        <f t="shared" si="5"/>
        <v>1</v>
      </c>
      <c r="H20" s="11"/>
      <c r="I20" s="11"/>
      <c r="J20" s="11">
        <f t="shared" ref="J20" si="26">I20-H20</f>
        <v>0</v>
      </c>
      <c r="K20" s="27">
        <f t="shared" ref="K20" si="27">J20/24</f>
        <v>0</v>
      </c>
      <c r="L20" s="28"/>
    </row>
    <row r="21" spans="1:14">
      <c r="A21" s="12">
        <f t="shared" si="2"/>
        <v>15</v>
      </c>
      <c r="B21" s="8">
        <f t="shared" si="2"/>
        <v>46068</v>
      </c>
      <c r="C21" s="8">
        <f t="shared" si="3"/>
        <v>46068</v>
      </c>
      <c r="D21" s="9">
        <v>0</v>
      </c>
      <c r="E21" s="8">
        <f t="shared" si="4"/>
        <v>46069</v>
      </c>
      <c r="F21" s="9">
        <v>0</v>
      </c>
      <c r="G21" s="10">
        <f t="shared" si="5"/>
        <v>1</v>
      </c>
      <c r="H21" s="11"/>
      <c r="I21" s="11"/>
      <c r="J21" s="11">
        <f t="shared" ref="J21" si="28">I21-H21</f>
        <v>0</v>
      </c>
      <c r="K21" s="27">
        <f t="shared" ref="K21" si="29">J21/24</f>
        <v>0</v>
      </c>
      <c r="L21" s="28"/>
    </row>
    <row r="22" spans="1:14">
      <c r="A22" s="12">
        <f t="shared" si="2"/>
        <v>16</v>
      </c>
      <c r="B22" s="8">
        <f t="shared" si="2"/>
        <v>46069</v>
      </c>
      <c r="C22" s="8">
        <f t="shared" si="3"/>
        <v>46069</v>
      </c>
      <c r="D22" s="9">
        <v>0</v>
      </c>
      <c r="E22" s="8">
        <f t="shared" si="4"/>
        <v>46070</v>
      </c>
      <c r="F22" s="9">
        <v>0</v>
      </c>
      <c r="G22" s="10">
        <f t="shared" si="5"/>
        <v>1</v>
      </c>
      <c r="H22" s="11"/>
      <c r="I22" s="11"/>
      <c r="J22" s="11">
        <f t="shared" ref="J22" si="30">I22-H22</f>
        <v>0</v>
      </c>
      <c r="K22" s="27">
        <f t="shared" ref="K22" si="31">J22/24</f>
        <v>0</v>
      </c>
      <c r="L22" s="28"/>
    </row>
    <row r="23" spans="1:14">
      <c r="A23" s="12">
        <f t="shared" si="2"/>
        <v>17</v>
      </c>
      <c r="B23" s="8">
        <f t="shared" si="2"/>
        <v>46070</v>
      </c>
      <c r="C23" s="8">
        <f t="shared" si="3"/>
        <v>46070</v>
      </c>
      <c r="D23" s="9">
        <v>0</v>
      </c>
      <c r="E23" s="8">
        <f t="shared" si="4"/>
        <v>46071</v>
      </c>
      <c r="F23" s="9">
        <v>0</v>
      </c>
      <c r="G23" s="10">
        <f t="shared" si="5"/>
        <v>1</v>
      </c>
      <c r="H23" s="11"/>
      <c r="I23" s="11"/>
      <c r="J23" s="11">
        <f t="shared" ref="J23" si="32">I23-H23</f>
        <v>0</v>
      </c>
      <c r="K23" s="27">
        <f t="shared" ref="K23" si="33">J23/24</f>
        <v>0</v>
      </c>
      <c r="L23" s="28"/>
    </row>
    <row r="24" spans="1:14">
      <c r="A24" s="12">
        <f t="shared" si="2"/>
        <v>18</v>
      </c>
      <c r="B24" s="8">
        <f t="shared" si="2"/>
        <v>46071</v>
      </c>
      <c r="C24" s="8">
        <f t="shared" si="3"/>
        <v>46071</v>
      </c>
      <c r="D24" s="9">
        <v>0</v>
      </c>
      <c r="E24" s="8">
        <f t="shared" si="4"/>
        <v>46072</v>
      </c>
      <c r="F24" s="9">
        <v>0</v>
      </c>
      <c r="G24" s="10">
        <f t="shared" si="5"/>
        <v>1</v>
      </c>
      <c r="H24" s="11"/>
      <c r="I24" s="11"/>
      <c r="J24" s="11">
        <f t="shared" ref="J24" si="34">I24-H24</f>
        <v>0</v>
      </c>
      <c r="K24" s="27">
        <f t="shared" ref="K24" si="35">J24/24</f>
        <v>0</v>
      </c>
      <c r="L24" s="28"/>
    </row>
    <row r="25" spans="1:14">
      <c r="A25" s="12">
        <f t="shared" ref="A25:B37" si="36">A24+1</f>
        <v>19</v>
      </c>
      <c r="B25" s="8">
        <f>B24+1</f>
        <v>46072</v>
      </c>
      <c r="C25" s="8">
        <f t="shared" si="3"/>
        <v>46072</v>
      </c>
      <c r="D25" s="9">
        <v>0</v>
      </c>
      <c r="E25" s="8">
        <f t="shared" si="4"/>
        <v>46073</v>
      </c>
      <c r="F25" s="9">
        <v>0</v>
      </c>
      <c r="G25" s="10">
        <f t="shared" si="5"/>
        <v>1</v>
      </c>
      <c r="H25" s="11"/>
      <c r="I25" s="11"/>
      <c r="J25" s="11">
        <f t="shared" ref="J25" si="37">I25-H25</f>
        <v>0</v>
      </c>
      <c r="K25" s="27">
        <f t="shared" ref="K25" si="38">J25/24</f>
        <v>0</v>
      </c>
      <c r="L25" s="28"/>
    </row>
    <row r="26" spans="1:14">
      <c r="A26" s="12">
        <f t="shared" si="36"/>
        <v>20</v>
      </c>
      <c r="B26" s="8">
        <f>B25+1</f>
        <v>46073</v>
      </c>
      <c r="C26" s="8">
        <f t="shared" si="3"/>
        <v>46073</v>
      </c>
      <c r="D26" s="9">
        <v>0</v>
      </c>
      <c r="E26" s="8">
        <f t="shared" si="4"/>
        <v>46074</v>
      </c>
      <c r="F26" s="9">
        <v>0</v>
      </c>
      <c r="G26" s="10">
        <f t="shared" si="5"/>
        <v>1</v>
      </c>
      <c r="H26" s="11"/>
      <c r="I26" s="11"/>
      <c r="J26" s="11">
        <f t="shared" ref="J26" si="39">I26-H26</f>
        <v>0</v>
      </c>
      <c r="K26" s="27">
        <f t="shared" ref="K26" si="40">J26/24</f>
        <v>0</v>
      </c>
      <c r="L26" s="28"/>
    </row>
    <row r="27" spans="1:14">
      <c r="A27" s="12">
        <f t="shared" si="36"/>
        <v>21</v>
      </c>
      <c r="B27" s="8">
        <f>B26+1</f>
        <v>46074</v>
      </c>
      <c r="C27" s="8">
        <f t="shared" si="3"/>
        <v>46074</v>
      </c>
      <c r="D27" s="9">
        <v>0</v>
      </c>
      <c r="E27" s="8">
        <f t="shared" si="4"/>
        <v>46075</v>
      </c>
      <c r="F27" s="9">
        <v>0</v>
      </c>
      <c r="G27" s="10">
        <f t="shared" si="5"/>
        <v>1</v>
      </c>
      <c r="H27" s="11"/>
      <c r="I27" s="11"/>
      <c r="J27" s="11">
        <f t="shared" ref="J27" si="41">I27-H27</f>
        <v>0</v>
      </c>
      <c r="K27" s="27">
        <f t="shared" ref="K27" si="42">J27/24</f>
        <v>0</v>
      </c>
      <c r="L27" s="28"/>
    </row>
    <row r="28" spans="1:14">
      <c r="A28" s="12">
        <f t="shared" si="36"/>
        <v>22</v>
      </c>
      <c r="B28" s="8">
        <f t="shared" si="36"/>
        <v>46075</v>
      </c>
      <c r="C28" s="8">
        <f t="shared" si="3"/>
        <v>46075</v>
      </c>
      <c r="D28" s="9">
        <v>0</v>
      </c>
      <c r="E28" s="8">
        <f t="shared" si="4"/>
        <v>46076</v>
      </c>
      <c r="F28" s="9">
        <v>0</v>
      </c>
      <c r="G28" s="10">
        <f t="shared" si="5"/>
        <v>1</v>
      </c>
      <c r="H28" s="11"/>
      <c r="I28" s="11"/>
      <c r="J28" s="11">
        <f t="shared" ref="J28" si="43">I28-H28</f>
        <v>0</v>
      </c>
      <c r="K28" s="27">
        <f t="shared" ref="K28" si="44">J28/24</f>
        <v>0</v>
      </c>
      <c r="L28" s="28"/>
    </row>
    <row r="29" spans="1:14">
      <c r="A29" s="12">
        <f t="shared" si="36"/>
        <v>23</v>
      </c>
      <c r="B29" s="8">
        <f t="shared" si="36"/>
        <v>46076</v>
      </c>
      <c r="C29" s="8">
        <f t="shared" si="3"/>
        <v>46076</v>
      </c>
      <c r="D29" s="9">
        <v>0</v>
      </c>
      <c r="E29" s="8">
        <f t="shared" si="4"/>
        <v>46077</v>
      </c>
      <c r="F29" s="9">
        <v>0</v>
      </c>
      <c r="G29" s="10">
        <f t="shared" si="5"/>
        <v>1</v>
      </c>
      <c r="H29" s="11"/>
      <c r="I29" s="11"/>
      <c r="J29" s="11">
        <f t="shared" ref="J29" si="45">I29-H29</f>
        <v>0</v>
      </c>
      <c r="K29" s="27">
        <f t="shared" ref="K29" si="46">J29/24</f>
        <v>0</v>
      </c>
      <c r="L29" s="28"/>
    </row>
    <row r="30" spans="1:14">
      <c r="A30" s="12">
        <f t="shared" si="36"/>
        <v>24</v>
      </c>
      <c r="B30" s="8">
        <f t="shared" si="36"/>
        <v>46077</v>
      </c>
      <c r="C30" s="8">
        <f t="shared" si="3"/>
        <v>46077</v>
      </c>
      <c r="D30" s="9">
        <v>0</v>
      </c>
      <c r="E30" s="8">
        <f t="shared" si="4"/>
        <v>46078</v>
      </c>
      <c r="F30" s="9">
        <v>0</v>
      </c>
      <c r="G30" s="10">
        <f t="shared" si="5"/>
        <v>1</v>
      </c>
      <c r="H30" s="11"/>
      <c r="I30" s="11"/>
      <c r="J30" s="11">
        <f t="shared" ref="J30" si="47">I30-H30</f>
        <v>0</v>
      </c>
      <c r="K30" s="27">
        <f t="shared" ref="K30" si="48">J30/24</f>
        <v>0</v>
      </c>
      <c r="L30" s="28"/>
    </row>
    <row r="31" spans="1:14">
      <c r="A31" s="12">
        <f t="shared" si="36"/>
        <v>25</v>
      </c>
      <c r="B31" s="8">
        <f t="shared" si="36"/>
        <v>46078</v>
      </c>
      <c r="C31" s="8">
        <f t="shared" si="3"/>
        <v>46078</v>
      </c>
      <c r="D31" s="9">
        <v>0</v>
      </c>
      <c r="E31" s="8">
        <f t="shared" si="4"/>
        <v>46079</v>
      </c>
      <c r="F31" s="9">
        <v>0</v>
      </c>
      <c r="G31" s="10">
        <f t="shared" si="5"/>
        <v>1</v>
      </c>
      <c r="H31" s="11"/>
      <c r="I31" s="11"/>
      <c r="J31" s="11">
        <f t="shared" ref="J31" si="49">I31-H31</f>
        <v>0</v>
      </c>
      <c r="K31" s="27">
        <f t="shared" ref="K31" si="50">J31/24</f>
        <v>0</v>
      </c>
      <c r="L31" s="28"/>
    </row>
    <row r="32" spans="1:14">
      <c r="A32" s="12">
        <f t="shared" si="36"/>
        <v>26</v>
      </c>
      <c r="B32" s="8">
        <f t="shared" si="36"/>
        <v>46079</v>
      </c>
      <c r="C32" s="8">
        <f t="shared" si="3"/>
        <v>46079</v>
      </c>
      <c r="D32" s="9">
        <v>0</v>
      </c>
      <c r="E32" s="8">
        <f t="shared" si="4"/>
        <v>46080</v>
      </c>
      <c r="F32" s="9">
        <v>0</v>
      </c>
      <c r="G32" s="10">
        <f t="shared" si="5"/>
        <v>1</v>
      </c>
      <c r="H32" s="11"/>
      <c r="I32" s="11"/>
      <c r="J32" s="11">
        <f t="shared" ref="J32" si="51">I32-H32</f>
        <v>0</v>
      </c>
      <c r="K32" s="27">
        <f t="shared" ref="K32" si="52">J32/24</f>
        <v>0</v>
      </c>
      <c r="L32" s="28"/>
    </row>
    <row r="33" spans="1:12">
      <c r="A33" s="12">
        <f t="shared" si="36"/>
        <v>27</v>
      </c>
      <c r="B33" s="8">
        <f t="shared" si="36"/>
        <v>46080</v>
      </c>
      <c r="C33" s="8">
        <f t="shared" si="3"/>
        <v>46080</v>
      </c>
      <c r="D33" s="9">
        <v>0</v>
      </c>
      <c r="E33" s="8">
        <f t="shared" si="4"/>
        <v>46081</v>
      </c>
      <c r="F33" s="9">
        <v>0</v>
      </c>
      <c r="G33" s="10">
        <f t="shared" si="5"/>
        <v>1</v>
      </c>
      <c r="H33" s="11"/>
      <c r="I33" s="11"/>
      <c r="J33" s="11">
        <f t="shared" ref="J33" si="53">I33-H33</f>
        <v>0</v>
      </c>
      <c r="K33" s="27">
        <f t="shared" ref="K33" si="54">J33/24</f>
        <v>0</v>
      </c>
      <c r="L33" s="28"/>
    </row>
    <row r="34" spans="1:12">
      <c r="A34" s="12">
        <f t="shared" si="36"/>
        <v>28</v>
      </c>
      <c r="B34" s="8">
        <f t="shared" si="36"/>
        <v>46081</v>
      </c>
      <c r="C34" s="8">
        <f t="shared" si="3"/>
        <v>46081</v>
      </c>
      <c r="D34" s="9">
        <v>0</v>
      </c>
      <c r="E34" s="8">
        <f t="shared" si="4"/>
        <v>46082</v>
      </c>
      <c r="F34" s="9">
        <v>0</v>
      </c>
      <c r="G34" s="10">
        <f t="shared" si="5"/>
        <v>1</v>
      </c>
      <c r="H34" s="11"/>
      <c r="I34" s="11"/>
      <c r="J34" s="11">
        <f t="shared" ref="J34:J36" si="55">I34-H34</f>
        <v>0</v>
      </c>
      <c r="K34" s="27">
        <f t="shared" ref="K34:K36" si="56">J34/24</f>
        <v>0</v>
      </c>
      <c r="L34" s="28"/>
    </row>
    <row r="35" spans="1:12">
      <c r="A35" s="12">
        <f t="shared" si="36"/>
        <v>29</v>
      </c>
      <c r="B35" s="8">
        <f t="shared" si="36"/>
        <v>46082</v>
      </c>
      <c r="C35" s="8">
        <f t="shared" si="3"/>
        <v>46082</v>
      </c>
      <c r="D35" s="9">
        <v>0</v>
      </c>
      <c r="E35" s="8">
        <f t="shared" si="4"/>
        <v>46083</v>
      </c>
      <c r="F35" s="9">
        <v>0</v>
      </c>
      <c r="G35" s="10">
        <f t="shared" si="5"/>
        <v>1</v>
      </c>
      <c r="H35" s="11"/>
      <c r="I35" s="11"/>
      <c r="J35" s="11">
        <f t="shared" si="55"/>
        <v>0</v>
      </c>
      <c r="K35" s="27">
        <f t="shared" si="56"/>
        <v>0</v>
      </c>
      <c r="L35" s="28"/>
    </row>
    <row r="36" spans="1:12">
      <c r="A36" s="12">
        <f t="shared" si="36"/>
        <v>30</v>
      </c>
      <c r="B36" s="8">
        <f t="shared" si="36"/>
        <v>46083</v>
      </c>
      <c r="C36" s="8">
        <f t="shared" ref="C36" si="57">B36</f>
        <v>46083</v>
      </c>
      <c r="D36" s="9">
        <v>0</v>
      </c>
      <c r="E36" s="8">
        <f t="shared" ref="E36" si="58">C36+1</f>
        <v>46084</v>
      </c>
      <c r="F36" s="9">
        <v>0</v>
      </c>
      <c r="G36" s="10">
        <f t="shared" ref="G36" si="59">IFERROR(((E36-C36)+(F36-D36)),"")</f>
        <v>1</v>
      </c>
      <c r="H36" s="11"/>
      <c r="I36" s="11"/>
      <c r="J36" s="11">
        <f t="shared" si="55"/>
        <v>0</v>
      </c>
      <c r="K36" s="27">
        <f t="shared" si="56"/>
        <v>0</v>
      </c>
      <c r="L36" s="28"/>
    </row>
    <row r="37" spans="1:12">
      <c r="A37" s="12">
        <f t="shared" si="36"/>
        <v>31</v>
      </c>
      <c r="B37" s="8">
        <f t="shared" si="36"/>
        <v>46084</v>
      </c>
      <c r="C37" s="8">
        <f t="shared" ref="C37" si="60">B37</f>
        <v>46084</v>
      </c>
      <c r="D37" s="9">
        <v>0</v>
      </c>
      <c r="E37" s="8">
        <f t="shared" ref="E37" si="61">C37+1</f>
        <v>46085</v>
      </c>
      <c r="F37" s="9">
        <v>0</v>
      </c>
      <c r="G37" s="10">
        <f t="shared" ref="G37" si="62">IFERROR(((E37-C37)+(F37-D37)),"")</f>
        <v>1</v>
      </c>
      <c r="H37" s="11"/>
      <c r="I37" s="11"/>
      <c r="J37" s="11">
        <f t="shared" ref="J37" si="63">I37-H37</f>
        <v>0</v>
      </c>
      <c r="K37" s="27">
        <f t="shared" ref="K37" si="64">J37/24</f>
        <v>0</v>
      </c>
      <c r="L37" s="28"/>
    </row>
    <row r="38" spans="1:12">
      <c r="A38" s="13"/>
      <c r="B38" s="14"/>
      <c r="C38" s="14"/>
      <c r="D38" s="15"/>
      <c r="E38" s="14"/>
      <c r="F38" s="15"/>
      <c r="G38" s="15"/>
      <c r="H38" s="16"/>
      <c r="I38" s="16"/>
      <c r="J38" s="16"/>
      <c r="K38" s="30"/>
      <c r="L38" s="31"/>
    </row>
    <row r="39" spans="1:12">
      <c r="A39" s="17" t="s">
        <v>3</v>
      </c>
      <c r="B39" s="18"/>
      <c r="C39" s="18"/>
      <c r="D39" s="18"/>
      <c r="E39" s="18"/>
      <c r="F39" s="18"/>
      <c r="G39" s="19">
        <f>SUM(G7:G37)</f>
        <v>31</v>
      </c>
      <c r="H39" s="20"/>
      <c r="I39" s="20"/>
      <c r="J39" s="32">
        <f>SUM(J7:J38)</f>
        <v>0</v>
      </c>
      <c r="K39" s="32">
        <f>AVERAGE(K7:K37)</f>
        <v>0</v>
      </c>
      <c r="L39" s="33"/>
    </row>
    <row r="40" spans="1:12">
      <c r="A40" s="21" t="s">
        <v>106</v>
      </c>
      <c r="B40" s="22"/>
      <c r="C40" s="22"/>
      <c r="D40" s="22"/>
      <c r="E40" s="22"/>
      <c r="F40" s="22"/>
      <c r="G40" s="23">
        <f>G39/SUMPRODUCT((G7:G37&gt;0)*1)</f>
        <v>1</v>
      </c>
      <c r="H40" s="24"/>
      <c r="I40" s="24"/>
      <c r="J40" s="24"/>
      <c r="K40" s="24" t="e">
        <f>K39/SUMPRODUCT((K7:K37&gt;0)*1)</f>
        <v>#DIV/0!</v>
      </c>
      <c r="L40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85</vt:i4>
      </vt:variant>
    </vt:vector>
  </HeadingPairs>
  <TitlesOfParts>
    <vt:vector size="85" baseType="lpstr">
      <vt:lpstr>SO Februari 2026 Rev.2</vt:lpstr>
      <vt:lpstr>SUMMARY GAS</vt:lpstr>
      <vt:lpstr>Daily Sales</vt:lpstr>
      <vt:lpstr>Summary FOB</vt:lpstr>
      <vt:lpstr>GRAFIK</vt:lpstr>
      <vt:lpstr>Summary sales</vt:lpstr>
      <vt:lpstr>Aliya Digital</vt:lpstr>
      <vt:lpstr>CLIN</vt:lpstr>
      <vt:lpstr>ADP</vt:lpstr>
      <vt:lpstr>ABC KOGEN</vt:lpstr>
      <vt:lpstr>ASAHIMAS</vt:lpstr>
      <vt:lpstr>HLI</vt:lpstr>
      <vt:lpstr>DIC</vt:lpstr>
      <vt:lpstr>TWK</vt:lpstr>
      <vt:lpstr>STM</vt:lpstr>
      <vt:lpstr>AMI</vt:lpstr>
      <vt:lpstr>FSI</vt:lpstr>
      <vt:lpstr>INDOFOOD</vt:lpstr>
      <vt:lpstr>UMI</vt:lpstr>
      <vt:lpstr>PCIM</vt:lpstr>
      <vt:lpstr>PCI84</vt:lpstr>
      <vt:lpstr>TOMIMOTO</vt:lpstr>
      <vt:lpstr>KTN</vt:lpstr>
      <vt:lpstr>BYC</vt:lpstr>
      <vt:lpstr>CERES</vt:lpstr>
      <vt:lpstr>SARIMURNI</vt:lpstr>
      <vt:lpstr>ALUMINIUM</vt:lpstr>
      <vt:lpstr>TOI</vt:lpstr>
      <vt:lpstr>KALBEE</vt:lpstr>
      <vt:lpstr>CDA</vt:lpstr>
      <vt:lpstr>IPT</vt:lpstr>
      <vt:lpstr>BI</vt:lpstr>
      <vt:lpstr>Tongtji</vt:lpstr>
      <vt:lpstr>CISF</vt:lpstr>
      <vt:lpstr>EBM</vt:lpstr>
      <vt:lpstr>HCI</vt:lpstr>
      <vt:lpstr>KSN</vt:lpstr>
      <vt:lpstr>ABP</vt:lpstr>
      <vt:lpstr>NIAGAGARAM</vt:lpstr>
      <vt:lpstr>NNI</vt:lpstr>
      <vt:lpstr>SHB</vt:lpstr>
      <vt:lpstr>MKG</vt:lpstr>
      <vt:lpstr>GTL</vt:lpstr>
      <vt:lpstr>OAJ</vt:lpstr>
      <vt:lpstr>PA</vt:lpstr>
      <vt:lpstr>KSNM</vt:lpstr>
      <vt:lpstr>KGM</vt:lpstr>
      <vt:lpstr>CITYMALL</vt:lpstr>
      <vt:lpstr>PSD</vt:lpstr>
      <vt:lpstr>PUJ</vt:lpstr>
      <vt:lpstr>KA</vt:lpstr>
      <vt:lpstr>KBRU</vt:lpstr>
      <vt:lpstr>SDM</vt:lpstr>
      <vt:lpstr>BRTK</vt:lpstr>
      <vt:lpstr>SCI</vt:lpstr>
      <vt:lpstr>JARGAS</vt:lpstr>
      <vt:lpstr>SBI</vt:lpstr>
      <vt:lpstr>HSK</vt:lpstr>
      <vt:lpstr>CCS</vt:lpstr>
      <vt:lpstr>RB</vt:lpstr>
      <vt:lpstr>RPI</vt:lpstr>
      <vt:lpstr>APAC</vt:lpstr>
      <vt:lpstr>IAMI</vt:lpstr>
      <vt:lpstr>IDP</vt:lpstr>
      <vt:lpstr>UJL</vt:lpstr>
      <vt:lpstr>ALT</vt:lpstr>
      <vt:lpstr>SETU</vt:lpstr>
      <vt:lpstr>GFIATOMJES</vt:lpstr>
      <vt:lpstr>SPGLOBAL</vt:lpstr>
      <vt:lpstr>SPJES</vt:lpstr>
      <vt:lpstr>GFATOM</vt:lpstr>
      <vt:lpstr>GFKULIT</vt:lpstr>
      <vt:lpstr>GFAJES</vt:lpstr>
      <vt:lpstr>GFIR</vt:lpstr>
      <vt:lpstr>BDP</vt:lpstr>
      <vt:lpstr>PERHUTANI</vt:lpstr>
      <vt:lpstr>GFIR2</vt:lpstr>
      <vt:lpstr>TORABIKAHF</vt:lpstr>
      <vt:lpstr>TORABIKAIC</vt:lpstr>
      <vt:lpstr>TORABIKACIKUPA</vt:lpstr>
      <vt:lpstr>SWS</vt:lpstr>
      <vt:lpstr>TOYOBO</vt:lpstr>
      <vt:lpstr>SIDOGAS</vt:lpstr>
      <vt:lpstr>MADUSARI</vt:lpstr>
      <vt:lpstr>PAI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Ashilla</dc:creator>
  <cp:lastModifiedBy>User</cp:lastModifiedBy>
  <cp:lastPrinted>2024-10-03T03:55:00Z</cp:lastPrinted>
  <dcterms:created xsi:type="dcterms:W3CDTF">2019-11-06T06:39:00Z</dcterms:created>
  <dcterms:modified xsi:type="dcterms:W3CDTF">2026-03-06T04:50:17Z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D0160A574E894420A175F0F7FD09E5E8_13</vt:lpwstr>
  </property>
  <property fmtid="{D5CDD505-2E9C-101B-9397-08002B2CF9AE}" pid="3" name="KSOProductBuildVer">
    <vt:lpwstr>1057-12.2.0.23196</vt:lpwstr>
  </property>
</Properties>
</file>